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590" firstSheet="0" activeTab="0" autoFilterDateGrouping="1"/>
  </bookViews>
  <sheets>
    <sheet name="ORDER SHEET" sheetId="1" state="visible" r:id="rId1"/>
    <sheet name="TOTAL" sheetId="2" state="visible" r:id="rId2"/>
    <sheet name="SUNTREG" sheetId="3" state="visible" r:id="rId3"/>
    <sheet name="Rey Beauty" sheetId="4" state="visible" r:id="rId4"/>
    <sheet name="C'BON" sheetId="5" state="visible" r:id="rId5"/>
    <sheet name="COCOCHI　発注書" sheetId="6" state="visible" r:id="rId6"/>
    <sheet name="SUNSORIT" sheetId="7" state="visible" r:id="rId7"/>
    <sheet name="ESTLABO" sheetId="8" state="visible" r:id="rId8"/>
    <sheet name="URESHINO" sheetId="9" state="visible" r:id="rId9"/>
    <sheet name="McCoy" sheetId="10" state="visible" r:id="rId10"/>
    <sheet name="リレント納品情報" sheetId="11" state="visible" r:id="rId11"/>
    <sheet name="リレント通常注文" sheetId="12" state="visible" r:id="rId12"/>
    <sheet name="リレント無料提供" sheetId="13" state="visible" r:id="rId13"/>
    <sheet name="リレント商品マスタ" sheetId="14" state="visible" r:id="rId14"/>
    <sheet name="Q'1st-1" sheetId="15" state="visible" r:id="rId15"/>
    <sheet name="Q'1st-2" sheetId="16" state="visible" r:id="rId16"/>
    <sheet name="Q'1st-3" sheetId="17" state="visible" r:id="rId17"/>
    <sheet name="FLOUVEIL" sheetId="18" state="visible" r:id="rId18"/>
    <sheet name="CHANSON" sheetId="19" state="visible" r:id="rId19"/>
    <sheet name="HIMELABO" sheetId="20" state="visible" r:id="rId20"/>
    <sheet name="Beauty Conexion" sheetId="21" state="visible" r:id="rId21"/>
    <sheet name="KYOTOMO" sheetId="22" state="visible" r:id="rId22"/>
    <sheet name="COREIN" sheetId="23" state="visible" r:id="rId23"/>
    <sheet name="ELEGADOLL" sheetId="24" state="visible" r:id="rId24"/>
    <sheet name="ATMORE" sheetId="25" state="visible" r:id="rId25"/>
    <sheet name="MARY.P" sheetId="26" state="visible" r:id="rId26"/>
    <sheet name="ROSY DROP" sheetId="27" state="visible" r:id="rId27"/>
    <sheet name="LAPIDEM" sheetId="28" state="visible" r:id="rId28"/>
    <sheet name="AISHODO" sheetId="29" state="visible" r:id="rId29"/>
    <sheet name="DOSHISHA" sheetId="30" state="visible" r:id="rId30"/>
    <sheet name="ISTYLE" sheetId="31" state="visible" r:id="rId31"/>
    <sheet name="MEROS" sheetId="32" state="visible" r:id="rId32"/>
    <sheet name="RUHAKU" sheetId="33" state="visible" r:id="rId33"/>
    <sheet name="OLUPONO" sheetId="34" state="visible" r:id="rId34"/>
    <sheet name="D.H.C" sheetId="35" state="visible" r:id="rId35"/>
    <sheet name="EMU" sheetId="36" state="visible" r:id="rId36"/>
    <sheet name="CHIKUHODO" sheetId="37" state="visible" r:id="rId37"/>
    <sheet name="STARLAB" sheetId="38" state="visible" r:id="rId38"/>
    <sheet name="MAYURI" sheetId="39" state="visible" r:id="rId39"/>
    <sheet name="AFURA" sheetId="40" state="visible" r:id="rId40"/>
    <sheet name="COSMEPRO" sheetId="41" state="visible" r:id="rId41"/>
    <sheet name="PECLIA" sheetId="42" state="visible" r:id="rId42"/>
    <sheet name="HANAKO" sheetId="43" state="visible" r:id="rId43"/>
    <sheet name="FAJ" sheetId="44" state="visible" r:id="rId44"/>
    <sheet name="LEJEU" sheetId="45" state="visible" r:id="rId45"/>
    <sheet name="Dr.Medion" sheetId="46" state="visible" r:id="rId46"/>
    <sheet name="Diaas" sheetId="47" state="visible" r:id="rId47"/>
    <sheet name="Luxces" sheetId="48" state="visible" r:id="rId48"/>
    <sheet name="Evliss" sheetId="49" state="visible" r:id="rId49"/>
    <sheet name="Esthe Pro Labo" sheetId="50" state="visible" r:id="rId50"/>
    <sheet name="DIAMANTE" sheetId="51" state="visible" r:id="rId51"/>
    <sheet name="OSATO" sheetId="52" state="visible" r:id="rId52"/>
    <sheet name="Sheet1" sheetId="53" state="visible" r:id="rId53"/>
  </sheets>
  <externalReferences>
    <externalReference r:id="rId54"/>
    <externalReference r:id="rId55"/>
  </externalReferences>
  <definedNames>
    <definedName name="_xlnm._FilterDatabase" localSheetId="0" hidden="1">'ORDER SHEET'!$A$3:$AI$1451</definedName>
    <definedName name="_xlnm.Print_Area" localSheetId="0">'ORDER SHEET'!$A$1:$AG$1457</definedName>
    <definedName name="_xlnm._FilterDatabase" localSheetId="1" hidden="1">'TOTAL'!$A$1:$I$84</definedName>
    <definedName name="_xlnm._FilterDatabase" localSheetId="2" hidden="1">'SUNTREG'!$A$5:$I$7</definedName>
    <definedName name="_xlnm.Print_Area" localSheetId="2">'SUNTREG'!$A$1:$I$7</definedName>
    <definedName name="_xlnm._FilterDatabase" localSheetId="3" hidden="1">'Rey Beauty'!$A$5:$Q$7</definedName>
    <definedName name="_xlnm.Print_Area" localSheetId="3">'Rey Beauty'!$A$1:$I$19</definedName>
    <definedName name="_xlnm._FilterDatabase" localSheetId="4" hidden="1">'C''BON'!$A$5:$I$7</definedName>
    <definedName name="_xlnm.Print_Area" localSheetId="4">'C''BON'!$A$1:$I$7</definedName>
    <definedName name="_xlnm._FilterDatabase" localSheetId="5" hidden="1">'COCOCHI　発注書'!$A$10:$F$15</definedName>
    <definedName name="_xlnm._FilterDatabase" localSheetId="6" hidden="1">'SUNSORIT'!$A$5:$I$7</definedName>
    <definedName name="_xlnm.Print_Area" localSheetId="6">'SUNSORIT'!$A$1:$I$7</definedName>
    <definedName name="_xlnm._FilterDatabase" localSheetId="7" hidden="1">'ESTLABO'!$A$5:$I$7</definedName>
    <definedName name="_xlnm.Print_Area" localSheetId="7">'ESTLABO'!$A$1:$I$7</definedName>
    <definedName name="_xlnm._FilterDatabase" localSheetId="8" hidden="1">'URESHINO'!$A$5:$R$7</definedName>
    <definedName name="_xlnm.Print_Area" localSheetId="8">'URESHINO'!$A$1:$J$7</definedName>
    <definedName name="_xlnm._FilterDatabase" localSheetId="9" hidden="1">'McCoy'!$A$6:$R$8</definedName>
    <definedName name="_xlnm.Print_Area" localSheetId="9">'McCoy'!$A$1:$J$13</definedName>
    <definedName name="_xlnm._FilterDatabase" localSheetId="11" hidden="1">'リレント通常注文'!$A$2:$WVI$129</definedName>
    <definedName name="_xlnm.Print_Area" localSheetId="11">'リレント通常注文'!$A$1:$H$129</definedName>
    <definedName name="_xlnm.Print_Area" localSheetId="14">'Q''1st-1'!$A$1:$H$38</definedName>
    <definedName name="_xlnm._FilterDatabase" localSheetId="17" hidden="1">'FLOUVEIL'!$A$5:$Q$7</definedName>
    <definedName name="_xlnm.Print_Area" localSheetId="17">'FLOUVEIL'!$A$1:$I$7</definedName>
    <definedName name="_xlnm._FilterDatabase" localSheetId="18" hidden="1">'CHANSON'!$A$5:$I$7</definedName>
    <definedName name="_xlnm.Print_Area" localSheetId="18">'CHANSON'!$A$1:$I$7</definedName>
    <definedName name="_xlnm._FilterDatabase" localSheetId="19" hidden="1">'HIMELABO'!$A$5:$I$7</definedName>
    <definedName name="_xlnm.Print_Area" localSheetId="19">'HIMELABO'!$B$1:$I$7</definedName>
    <definedName name="_xlnm._FilterDatabase" localSheetId="20" hidden="1">'Beauty Conexion'!$A$5:$Q$5</definedName>
    <definedName name="_xlnm.Print_Area" localSheetId="20">'Beauty Conexion'!$A$1:$I$7</definedName>
    <definedName name="_xlnm._FilterDatabase" localSheetId="21" hidden="1">'KYOTOMO'!$A$5:$I$7</definedName>
    <definedName name="_xlnm._FilterDatabase" localSheetId="22" hidden="1">'COREIN'!$A$5:$I$7</definedName>
    <definedName name="_xlnm.Print_Area" localSheetId="22">'COREIN'!$A$1:$I$7</definedName>
    <definedName name="_xlnm._FilterDatabase" localSheetId="23" hidden="1">'ELEGADOLL'!$A$5:$Q$5</definedName>
    <definedName name="_xlnm.Print_Area" localSheetId="23">'ELEGADOLL'!$A$1:$I$7</definedName>
    <definedName name="_xlnm._FilterDatabase" localSheetId="24" hidden="1">'ATMORE'!$A$5:$I$7</definedName>
    <definedName name="_xlnm._FilterDatabase" localSheetId="25" hidden="1">'MARY.P'!$A$5:$I$5</definedName>
    <definedName name="_xlnm._FilterDatabase" localSheetId="26" hidden="1">'ROSY DROP'!$A$5:$J$7</definedName>
    <definedName name="_xlnm.Print_Area" localSheetId="26">'ROSY DROP'!$A$1:$J$7</definedName>
    <definedName name="_xlnm._FilterDatabase" localSheetId="27" hidden="1">'LAPIDEM'!$A$5:$J$16</definedName>
    <definedName name="_xlnm.Print_Area" localSheetId="27">'LAPIDEM'!$A$1:$J$7</definedName>
    <definedName name="_xlnm._FilterDatabase" localSheetId="28" hidden="1">'AISHODO'!$A$5:$Q$5</definedName>
    <definedName name="_xlnm.Print_Area" localSheetId="28">'AISHODO'!$A$1:$I$7</definedName>
    <definedName name="_xlnm._FilterDatabase" localSheetId="29" hidden="1">'DOSHISHA'!$A$5:$I$7</definedName>
    <definedName name="_xlnm._FilterDatabase" localSheetId="30" hidden="1">'ISTYLE'!$A$5:$H$5</definedName>
    <definedName name="_xlnm._FilterDatabase" localSheetId="31" hidden="1">'MEROS'!$A$5:$I$7</definedName>
    <definedName name="_xlnm.Print_Area" localSheetId="31">'MEROS'!$A$1:$I$7</definedName>
    <definedName name="_xlnm._FilterDatabase" localSheetId="32" hidden="1">'RUHAKU'!$A$5:$Q$5</definedName>
    <definedName name="_xlnm.Print_Area" localSheetId="32">'RUHAKU'!$A$1:$I$9</definedName>
    <definedName name="_xlnm._FilterDatabase" localSheetId="33" hidden="1">'OLUPONO'!$A$5:$I$5</definedName>
    <definedName name="_xlnm._FilterDatabase" localSheetId="34" hidden="1">'D.H.C'!$A$5:$I$7</definedName>
    <definedName name="_xlnm._FilterDatabase" localSheetId="35" hidden="1">'EMU'!$A$5:$I$7</definedName>
    <definedName name="_xlnm._FilterDatabase" localSheetId="36" hidden="1">'CHIKUHODO'!$A$5:$I$7</definedName>
    <definedName name="_xlnm._FilterDatabase" localSheetId="37" hidden="1">'STARLAB'!$A$5:$I$5</definedName>
    <definedName name="_xlnm._FilterDatabase" localSheetId="38" hidden="1">'MAYURI'!$A$5:$Q$5</definedName>
    <definedName name="_xlnm.Print_Area" localSheetId="38">'MAYURI'!$A$1:$I$8</definedName>
    <definedName name="_xlnm._FilterDatabase" localSheetId="39" hidden="1">'AFURA'!$A$5:$Q$7</definedName>
    <definedName name="_xlnm.Print_Area" localSheetId="39">'AFURA'!$A$1:$I$12</definedName>
    <definedName name="_xlnm._FilterDatabase" localSheetId="40" hidden="1">'COSMEPRO'!$A$5:$Q$7</definedName>
    <definedName name="_xlnm.Print_Area" localSheetId="40">'COSMEPRO'!$A$1:$I$12</definedName>
    <definedName name="_xlnm._FilterDatabase" localSheetId="41" hidden="1">'PECLIA'!$A$5:$Q$5</definedName>
    <definedName name="_xlnm.Print_Area" localSheetId="41">'PECLIA'!$A$1:$I$7</definedName>
    <definedName name="_xlnm._FilterDatabase" localSheetId="42" hidden="1">'HANAKO'!$A$5:$Q$7</definedName>
    <definedName name="_xlnm.Print_Area" localSheetId="42">'HANAKO'!$A$1:$I$7</definedName>
    <definedName name="_xlnm._FilterDatabase" localSheetId="43" hidden="1">'FAJ'!$A$5:$Q$7</definedName>
    <definedName name="_xlnm.Print_Area" localSheetId="43">'FAJ'!$A$1:$I$7</definedName>
    <definedName name="_xlnm._FilterDatabase" localSheetId="44" hidden="1">'LEJEU'!$A$5:$Q$7</definedName>
    <definedName name="_xlnm.Print_Area" localSheetId="44">'LEJEU'!$A$1:$I$7</definedName>
    <definedName name="_xlnm._FilterDatabase" localSheetId="45" hidden="1">'Dr.Medion'!$A$5:$Q$5</definedName>
    <definedName name="_xlnm.Print_Area" localSheetId="45">'Dr.Medion'!$A$1:$I$7</definedName>
    <definedName name="_xlnm._FilterDatabase" localSheetId="46" hidden="1">'Diaas'!$A$5:$Q$7</definedName>
    <definedName name="_xlnm.Print_Area" localSheetId="46">'Diaas'!$A$1:$I$13</definedName>
    <definedName name="_xlnm._FilterDatabase" localSheetId="47" hidden="1">'Luxces'!$A$5:$Q$7</definedName>
    <definedName name="_xlnm.Print_Area" localSheetId="47">'Luxces'!$A$1:$I$12</definedName>
    <definedName name="_xlnm._FilterDatabase" localSheetId="48" hidden="1">'Evliss'!$A$5:$I$7</definedName>
    <definedName name="_xlnm.Print_Area" localSheetId="48">'Evliss'!$B$1:$I$13</definedName>
    <definedName name="_xlnm._FilterDatabase" localSheetId="49" hidden="1">'Esthe Pro Labo'!$A$5:$Q$7</definedName>
    <definedName name="_xlnm.Print_Area" localSheetId="49">'Esthe Pro Labo'!$A$1:$I$7</definedName>
    <definedName name="_xlnm._FilterDatabase" localSheetId="50" hidden="1">'DIAMANTE'!$A$5:$I$7</definedName>
    <definedName name="_xlnm.Print_Area" localSheetId="50">'DIAMANTE'!$A$1:$I$7</definedName>
    <definedName name="_xlnm._FilterDatabase" localSheetId="51" hidden="1">'OSATO'!$A$5:$Q$5</definedName>
  </definedNames>
  <calcPr calcId="191028" fullCalcOnLoad="1"/>
</workbook>
</file>

<file path=xl/styles.xml><?xml version="1.0" encoding="utf-8"?>
<styleSheet xmlns="http://schemas.openxmlformats.org/spreadsheetml/2006/main">
  <numFmts count="20">
    <numFmt numFmtId="164" formatCode="&quot;¥&quot;#,##0;[Red]&quot;¥&quot;\-#,##0"/>
    <numFmt numFmtId="165" formatCode="0.000"/>
    <numFmt numFmtId="166" formatCode="_ * #,##0_ ;_ * \-#,##0_ ;_ * \-_ ;_ @_ "/>
    <numFmt numFmtId="167" formatCode="#,##0_);[Red]\(#,##0\)"/>
    <numFmt numFmtId="168" formatCode="0_);[Red]\(0\)"/>
    <numFmt numFmtId="169" formatCode="&quot;¥&quot;#,##0.0;[Red]\-&quot;¥&quot;#,##0.0"/>
    <numFmt numFmtId="170" formatCode="0.0%"/>
    <numFmt numFmtId="171" formatCode="0.0"/>
    <numFmt numFmtId="172" formatCode="0_ "/>
    <numFmt numFmtId="173" formatCode="&quot;¥&quot;#,##0_);[Red]\(&quot;¥&quot;#,##0\)"/>
    <numFmt numFmtId="174" formatCode="0.0000"/>
    <numFmt numFmtId="175" formatCode="\¥#,##0;[Red]\¥\-#,##0"/>
    <numFmt numFmtId="176" formatCode="[$¥-411]#,##0"/>
    <numFmt numFmtId="177" formatCode="&quot;¥&quot;#,##0.00;[Red]&quot;¥&quot;\-#,##0.00"/>
    <numFmt numFmtId="178" formatCode="#,##0_ "/>
    <numFmt numFmtId="179" formatCode="0.00000"/>
    <numFmt numFmtId="180" formatCode="_-* #,##0_-;\-* #,##0_-;_-* \-_-;_-@_-"/>
    <numFmt numFmtId="181" formatCode="&quot;¥&quot;#,##0;[Red]&quot;¥-&quot;#,##0"/>
    <numFmt numFmtId="182" formatCode="\¥#,##0;[Red]&quot;¥-&quot;#,##0"/>
    <numFmt numFmtId="183" formatCode="_-&quot;L. &quot;* #,##0_-;&quot;-L. &quot;* #,##0_-;_-&quot;L. &quot;* \-_-;_-@_-"/>
  </numFmts>
  <fonts count="411">
    <font>
      <name val="游ゴシック"/>
      <charset val="128"/>
      <family val="2"/>
      <color theme="1"/>
      <sz val="11"/>
      <scheme val="minor"/>
    </font>
    <font>
      <name val="游ゴシック"/>
      <charset val="204"/>
      <family val="2"/>
      <color theme="1"/>
      <sz val="11"/>
      <scheme val="minor"/>
    </font>
    <font>
      <name val="游ゴシック"/>
      <charset val="204"/>
      <family val="2"/>
      <color theme="1"/>
      <sz val="11"/>
      <scheme val="minor"/>
    </font>
    <font>
      <name val="Aptos Narrow"/>
      <family val="2"/>
      <sz val="12"/>
    </font>
    <font>
      <name val="游ゴシック"/>
      <charset val="204"/>
      <family val="2"/>
      <color theme="1"/>
      <sz val="11"/>
      <scheme val="minor"/>
    </font>
    <font>
      <name val="游ゴシック"/>
      <charset val="204"/>
      <family val="2"/>
      <color theme="1"/>
      <sz val="11"/>
      <scheme val="minor"/>
    </font>
    <font>
      <name val="Yu Gothic"/>
      <charset val="204"/>
      <family val="2"/>
      <sz val="11"/>
    </font>
    <font>
      <name val="Calibri"/>
      <family val="2"/>
      <sz val="11"/>
    </font>
    <font>
      <name val="游ゴシック"/>
      <charset val="128"/>
      <family val="2"/>
      <color theme="1"/>
      <sz val="11"/>
      <scheme val="minor"/>
    </font>
    <font>
      <name val="游ゴシック"/>
      <charset val="128"/>
      <family val="2"/>
      <color theme="10"/>
      <sz val="11"/>
      <u val="single"/>
      <scheme val="minor"/>
    </font>
    <font>
      <name val="Arial"/>
      <family val="2"/>
      <color theme="1"/>
      <sz val="16"/>
    </font>
    <font>
      <name val="游ゴシック"/>
      <charset val="128"/>
      <family val="2"/>
      <sz val="6"/>
      <scheme val="minor"/>
    </font>
    <font>
      <name val="Arial"/>
      <family val="2"/>
      <color theme="1"/>
      <sz val="8"/>
    </font>
    <font>
      <name val="Arial"/>
      <family val="2"/>
      <color rgb="FFFF0000"/>
      <sz val="8"/>
    </font>
    <font>
      <name val="Arial"/>
      <family val="2"/>
      <sz val="8"/>
    </font>
    <font>
      <name val="ＭＳ Ｐゴシック"/>
      <charset val="128"/>
      <family val="1"/>
      <color theme="1"/>
      <sz val="8"/>
    </font>
    <font>
      <name val="Arial"/>
      <family val="2"/>
      <b val="1"/>
      <color rgb="FFFF0000"/>
      <sz val="11"/>
    </font>
    <font>
      <name val="ＭＳ Ｐ明朝"/>
      <charset val="128"/>
      <family val="1"/>
      <sz val="8"/>
    </font>
    <font>
      <name val="ＭＳ Ｐ明朝"/>
      <charset val="128"/>
      <family val="1"/>
      <color theme="1"/>
      <sz val="8"/>
    </font>
    <font>
      <name val="Arial Unicode MS"/>
      <charset val="128"/>
      <family val="3"/>
      <color theme="1"/>
      <sz val="8"/>
    </font>
    <font>
      <name val="Arial"/>
      <family val="2"/>
      <color theme="1"/>
      <sz val="12"/>
    </font>
    <font>
      <name val="Arial Unicode MS"/>
      <charset val="128"/>
      <family val="3"/>
      <color theme="1"/>
      <sz val="12"/>
    </font>
    <font>
      <name val="Arial"/>
      <family val="2"/>
      <sz val="12"/>
    </font>
    <font>
      <name val="Arial"/>
      <family val="2"/>
      <color indexed="8"/>
      <sz val="12"/>
    </font>
    <font>
      <name val="Arial"/>
      <family val="2"/>
      <color rgb="FF000000"/>
      <sz val="12"/>
    </font>
    <font>
      <name val="Arial"/>
      <family val="2"/>
      <color theme="10"/>
      <sz val="12"/>
      <u val="single"/>
    </font>
    <font>
      <name val="游ゴシック"/>
      <charset val="128"/>
      <family val="1"/>
      <color theme="1"/>
      <sz val="12"/>
    </font>
    <font>
      <name val="ＭＳ Ｐ明朝"/>
      <charset val="128"/>
      <family val="1"/>
      <color theme="1"/>
      <sz val="12"/>
    </font>
    <font>
      <name val="ＭＳ Ｐゴシック"/>
      <charset val="128"/>
      <family val="3"/>
      <sz val="6"/>
    </font>
    <font>
      <name val="Times New Roman"/>
      <charset val="128"/>
      <family val="1"/>
      <color theme="1"/>
      <sz val="12"/>
    </font>
    <font>
      <name val="Arial"/>
      <family val="2"/>
      <b val="1"/>
      <sz val="12"/>
    </font>
    <font>
      <name val="Arial"/>
      <family val="2"/>
      <b val="1"/>
      <color theme="1"/>
      <sz val="12"/>
    </font>
    <font>
      <name val="Arial"/>
      <family val="2"/>
      <b val="1"/>
      <color theme="1"/>
      <sz val="20"/>
    </font>
    <font>
      <name val="ＭＳ Ｐ明朝"/>
      <charset val="128"/>
      <family val="1"/>
      <sz val="12"/>
    </font>
    <font>
      <name val="ＭＳ Ｐゴシック"/>
      <charset val="128"/>
      <family val="2"/>
      <sz val="8"/>
    </font>
    <font>
      <name val="ＭＳ Ｐゴシック"/>
      <charset val="128"/>
      <family val="2"/>
      <color theme="1"/>
      <sz val="8"/>
    </font>
    <font>
      <name val="Times New Roman"/>
      <family val="1"/>
      <color theme="1"/>
      <sz val="11"/>
    </font>
    <font>
      <name val="Times New Roman"/>
      <family val="1"/>
      <sz val="11"/>
    </font>
    <font>
      <name val="ＭＳ Ｐゴシック"/>
      <charset val="128"/>
      <family val="3"/>
      <sz val="11"/>
    </font>
    <font>
      <name val="ＭＳ Ｐゴシック"/>
      <charset val="128"/>
      <family val="3"/>
      <color theme="1"/>
      <sz val="11"/>
    </font>
    <font>
      <name val="Times New Roman"/>
      <family val="1"/>
      <b val="1"/>
      <color theme="1"/>
      <sz val="11"/>
    </font>
    <font>
      <name val="ＭＳ Ｐ明朝"/>
      <charset val="128"/>
      <family val="1"/>
      <sz val="11"/>
    </font>
    <font>
      <name val="Arial"/>
      <charset val="128"/>
      <family val="1"/>
      <color theme="1"/>
      <sz val="8"/>
    </font>
    <font>
      <name val="Arial"/>
      <family val="2"/>
      <color theme="1"/>
      <sz val="10"/>
    </font>
    <font>
      <name val="Arial"/>
      <family val="2"/>
      <color indexed="8"/>
      <sz val="10"/>
    </font>
    <font>
      <name val="Arial Unicode MS"/>
      <charset val="128"/>
      <family val="3"/>
      <color indexed="8"/>
      <sz val="10"/>
    </font>
    <font>
      <name val="Arial"/>
      <family val="2"/>
      <color rgb="FF000000"/>
      <sz val="10"/>
    </font>
    <font>
      <name val="Arial Unicode MS"/>
      <charset val="128"/>
      <family val="3"/>
      <color rgb="FF000000"/>
      <sz val="10"/>
    </font>
    <font>
      <name val="ＭＳ ゴシック"/>
      <charset val="128"/>
      <family val="3"/>
      <color rgb="FF000000"/>
      <sz val="10"/>
    </font>
    <font>
      <name val="Arial"/>
      <family val="2"/>
      <sz val="10"/>
    </font>
    <font>
      <name val="ＭＳ 明朝"/>
      <charset val="128"/>
      <family val="1"/>
      <color rgb="FF000000"/>
      <sz val="10"/>
    </font>
    <font>
      <name val="Arial"/>
      <family val="2"/>
      <b val="1"/>
      <color rgb="FFFF0000"/>
      <sz val="10"/>
    </font>
    <font>
      <name val="Arial"/>
      <charset val="128"/>
      <family val="3"/>
      <color indexed="8"/>
      <sz val="10"/>
    </font>
    <font>
      <name val="Times New Roman"/>
      <family val="1"/>
      <color indexed="8"/>
      <sz val="10"/>
    </font>
    <font>
      <name val="Arial"/>
      <charset val="128"/>
      <family val="1"/>
      <sz val="10"/>
    </font>
    <font>
      <name val="ＭＳ 明朝"/>
      <charset val="128"/>
      <family val="1"/>
      <sz val="10"/>
    </font>
    <font>
      <name val="ＭＳ ゴシック"/>
      <charset val="128"/>
      <family val="3"/>
      <sz val="10"/>
    </font>
    <font>
      <name val="Arial"/>
      <charset val="128"/>
      <family val="3"/>
      <color rgb="FF000000"/>
      <sz val="10"/>
    </font>
    <font>
      <name val="Yu Gothic"/>
      <charset val="128"/>
      <family val="3"/>
      <color rgb="FF000000"/>
      <sz val="10"/>
    </font>
    <font>
      <name val="Arial"/>
      <charset val="128"/>
      <family val="1"/>
      <color indexed="8"/>
      <sz val="10"/>
    </font>
    <font>
      <name val="ＭＳ Ｐ明朝"/>
      <charset val="128"/>
      <family val="1"/>
      <color indexed="8"/>
      <sz val="10"/>
    </font>
    <font>
      <name val="ＭＳ ゴシック"/>
      <charset val="128"/>
      <family val="3"/>
      <color theme="1"/>
      <sz val="10"/>
    </font>
    <font>
      <name val="Arial"/>
      <charset val="128"/>
      <family val="3"/>
      <color theme="1"/>
      <sz val="10"/>
    </font>
    <font>
      <name val="ＭＳ 明朝"/>
      <charset val="128"/>
      <family val="1"/>
      <color theme="1"/>
      <sz val="10"/>
    </font>
    <font>
      <name val="Times New Roman"/>
      <charset val="128"/>
      <family val="1"/>
      <color theme="1"/>
      <sz val="10"/>
    </font>
    <font>
      <name val="ＭＳ Ｐゴシック"/>
      <charset val="128"/>
      <family val="2"/>
      <color theme="1"/>
      <sz val="10"/>
    </font>
    <font>
      <name val="Arial"/>
      <family val="2"/>
      <color indexed="8"/>
      <sz val="8"/>
    </font>
    <font>
      <name val="メイリオ"/>
      <charset val="128"/>
      <family val="3"/>
      <b val="1"/>
      <color theme="1"/>
      <sz val="14"/>
    </font>
    <font>
      <name val="メイリオ"/>
      <charset val="128"/>
      <family val="3"/>
      <color theme="1"/>
      <sz val="11"/>
    </font>
    <font>
      <name val="Segoe UI Symbol"/>
      <family val="3"/>
      <color theme="1"/>
      <sz val="11"/>
    </font>
    <font>
      <name val="メイリオ"/>
      <charset val="128"/>
      <family val="3"/>
      <b val="1"/>
      <color theme="1"/>
      <sz val="11"/>
    </font>
    <font>
      <name val="メイリオ"/>
      <charset val="128"/>
      <family val="3"/>
      <b val="1"/>
      <sz val="24"/>
    </font>
    <font>
      <name val="メイリオ"/>
      <charset val="128"/>
      <family val="3"/>
      <sz val="24"/>
    </font>
    <font>
      <name val="メイリオ"/>
      <charset val="128"/>
      <family val="3"/>
      <sz val="10"/>
    </font>
    <font>
      <name val="メイリオ"/>
      <charset val="128"/>
      <family val="3"/>
      <b val="1"/>
      <color indexed="12"/>
      <sz val="10"/>
    </font>
    <font>
      <name val="メイリオ"/>
      <charset val="128"/>
      <family val="3"/>
      <b val="1"/>
      <color theme="1"/>
      <sz val="10"/>
    </font>
    <font>
      <name val="メイリオ"/>
      <charset val="128"/>
      <family val="3"/>
      <b val="1"/>
      <color indexed="8"/>
      <sz val="11"/>
    </font>
    <font>
      <name val="メイリオ"/>
      <charset val="128"/>
      <family val="3"/>
      <b val="1"/>
      <sz val="12"/>
    </font>
    <font>
      <name val="メイリオ"/>
      <charset val="128"/>
      <family val="3"/>
      <b val="1"/>
      <sz val="10"/>
    </font>
    <font>
      <name val="メイリオ"/>
      <charset val="128"/>
      <family val="3"/>
      <color theme="1"/>
      <sz val="10"/>
    </font>
    <font>
      <name val="メイリオ"/>
      <charset val="128"/>
      <family val="3"/>
      <strike val="1"/>
      <color theme="1"/>
      <sz val="10"/>
    </font>
    <font>
      <name val="メイリオ"/>
      <charset val="128"/>
      <family val="3"/>
      <color indexed="8"/>
      <sz val="10"/>
    </font>
    <font>
      <name val="メイリオ"/>
      <charset val="128"/>
      <family val="3"/>
      <b val="1"/>
      <color indexed="8"/>
      <sz val="10"/>
    </font>
    <font>
      <name val="メイリオ"/>
      <charset val="128"/>
      <family val="3"/>
      <color rgb="FFFF0000"/>
      <sz val="10"/>
    </font>
    <font>
      <name val="メイリオ"/>
      <charset val="128"/>
      <family val="3"/>
      <strike val="1"/>
      <sz val="10"/>
    </font>
    <font>
      <name val="ＭＳ Ｐゴシック"/>
      <charset val="128"/>
      <family val="3"/>
      <color indexed="8"/>
      <sz val="11"/>
    </font>
    <font>
      <name val="メイリオ"/>
      <charset val="128"/>
      <family val="3"/>
      <sz val="11"/>
    </font>
    <font>
      <name val="メイリオ"/>
      <charset val="128"/>
      <family val="3"/>
      <b val="1"/>
      <sz val="11"/>
    </font>
    <font>
      <name val="ＭＳ ゴシック"/>
      <charset val="128"/>
      <family val="3"/>
      <color theme="1"/>
      <sz val="8"/>
    </font>
    <font>
      <name val="游ゴシック"/>
      <charset val="128"/>
      <family val="1"/>
      <color theme="1"/>
      <sz val="8"/>
    </font>
    <font>
      <name val="HG明朝E"/>
      <charset val="128"/>
      <family val="1"/>
      <color theme="1"/>
      <sz val="8"/>
    </font>
    <font>
      <name val="メイリオ"/>
      <charset val="128"/>
      <family val="1"/>
      <color theme="1"/>
      <sz val="8"/>
    </font>
    <font>
      <name val="Times New Roman"/>
      <family val="1"/>
      <color theme="1"/>
      <sz val="8"/>
    </font>
    <font>
      <name val="游ゴシック Medium"/>
      <charset val="128"/>
      <family val="3"/>
      <color rgb="FF000000"/>
      <sz val="8"/>
    </font>
    <font>
      <name val="Times New Roman"/>
      <charset val="128"/>
      <family val="1"/>
      <color theme="1"/>
      <sz val="8"/>
    </font>
    <font>
      <name val="游ゴシック"/>
      <charset val="128"/>
      <family val="2"/>
      <color theme="1"/>
      <sz val="8"/>
    </font>
    <font>
      <name val="Arial"/>
      <charset val="128"/>
      <family val="2"/>
      <color theme="1"/>
      <sz val="8"/>
    </font>
    <font>
      <name val="Arial"/>
      <charset val="128"/>
      <family val="3"/>
      <color theme="1"/>
      <sz val="8"/>
    </font>
    <font>
      <name val="Segoe UI Symbol"/>
      <family val="2"/>
      <color theme="1"/>
      <sz val="8"/>
    </font>
    <font>
      <name val="Arial"/>
      <family val="1"/>
      <sz val="8"/>
    </font>
    <font>
      <name val="ＭＳ Ｐゴシック"/>
      <charset val="128"/>
      <family val="1"/>
      <sz val="8"/>
    </font>
    <font>
      <name val="MS UI Gothic"/>
      <charset val="1"/>
      <family val="1"/>
      <sz val="8"/>
    </font>
    <font>
      <name val="ＭＳ 明朝"/>
      <charset val="128"/>
      <family val="1"/>
      <color theme="1"/>
      <sz val="8"/>
    </font>
    <font>
      <name val="Arial"/>
      <charset val="128"/>
      <family val="1"/>
      <color rgb="FF000000"/>
      <sz val="10"/>
    </font>
    <font>
      <name val="游ゴシック"/>
      <charset val="128"/>
      <family val="2"/>
      <color rgb="FF000000"/>
      <sz val="10"/>
    </font>
    <font>
      <name val="Arial"/>
      <charset val="128"/>
      <family val="3"/>
      <color rgb="FF000000"/>
      <sz val="12"/>
    </font>
    <font>
      <name val="ＭＳ Ｐ明朝"/>
      <charset val="128"/>
      <family val="1"/>
      <color theme="1"/>
      <sz val="11"/>
    </font>
    <font>
      <name val="Arial"/>
      <charset val="128"/>
      <family val="3"/>
      <color rgb="FFFF0000"/>
      <sz val="10"/>
    </font>
    <font>
      <name val="Arial"/>
      <charset val="204"/>
      <family val="2"/>
      <sz val="12"/>
    </font>
    <font>
      <name val="Arial"/>
      <charset val="204"/>
      <family val="2"/>
      <color theme="1"/>
      <sz val="12"/>
    </font>
    <font>
      <name val="Arial"/>
      <charset val="204"/>
      <family val="2"/>
      <color rgb="FF000000"/>
      <sz val="10"/>
    </font>
    <font>
      <name val="Arial Unicode MS"/>
      <charset val="128"/>
      <family val="3"/>
      <sz val="10"/>
    </font>
    <font>
      <name val="Calibri"/>
      <family val="2"/>
      <color indexed="8"/>
      <sz val="11"/>
    </font>
    <font>
      <name val="Calibri"/>
      <family val="2"/>
      <color indexed="9"/>
      <sz val="11"/>
    </font>
    <font>
      <name val="Calibri"/>
      <family val="2"/>
      <color indexed="62"/>
      <sz val="11"/>
    </font>
    <font>
      <name val="Calibri"/>
      <family val="2"/>
      <b val="1"/>
      <color indexed="63"/>
      <sz val="11"/>
    </font>
    <font>
      <name val="Calibri"/>
      <family val="2"/>
      <b val="1"/>
      <color indexed="52"/>
      <sz val="11"/>
    </font>
    <font>
      <name val="Calibri"/>
      <family val="2"/>
      <b val="1"/>
      <color indexed="56"/>
      <sz val="15"/>
    </font>
    <font>
      <name val="Calibri"/>
      <family val="2"/>
      <b val="1"/>
      <color indexed="56"/>
      <sz val="13"/>
    </font>
    <font>
      <name val="Calibri"/>
      <family val="2"/>
      <b val="1"/>
      <color indexed="56"/>
      <sz val="11"/>
    </font>
    <font>
      <name val="Calibri"/>
      <family val="2"/>
      <b val="1"/>
      <color indexed="8"/>
      <sz val="11"/>
    </font>
    <font>
      <name val="Calibri"/>
      <family val="2"/>
      <b val="1"/>
      <color indexed="9"/>
      <sz val="11"/>
    </font>
    <font>
      <name val="Cambria"/>
      <family val="1"/>
      <b val="1"/>
      <color indexed="56"/>
      <sz val="18"/>
    </font>
    <font>
      <name val="Calibri"/>
      <family val="2"/>
      <color indexed="60"/>
      <sz val="11"/>
    </font>
    <font>
      <name val="Arial Cyr"/>
      <charset val="204"/>
      <family val="2"/>
      <sz val="10"/>
    </font>
    <font>
      <name val="Calibri"/>
      <family val="2"/>
      <color indexed="20"/>
      <sz val="11"/>
    </font>
    <font>
      <name val="Calibri"/>
      <family val="2"/>
      <i val="1"/>
      <color indexed="23"/>
      <sz val="11"/>
    </font>
    <font>
      <name val="Calibri"/>
      <family val="2"/>
      <color indexed="52"/>
      <sz val="11"/>
    </font>
    <font>
      <name val="Calibri"/>
      <family val="2"/>
      <color indexed="10"/>
      <sz val="11"/>
    </font>
    <font>
      <name val="Calibri"/>
      <family val="2"/>
      <color indexed="17"/>
      <sz val="11"/>
    </font>
    <font>
      <name val="ＭＳ ゴシック"/>
      <charset val="128"/>
      <family val="3"/>
      <sz val="11"/>
    </font>
    <font>
      <name val="Times New Roman"/>
      <family val="1"/>
      <b val="1"/>
      <sz val="11"/>
    </font>
    <font>
      <name val="Arial"/>
      <charset val="204"/>
      <family val="2"/>
      <color theme="1"/>
      <sz val="10"/>
    </font>
    <font>
      <name val="Yu Gothic"/>
      <charset val="128"/>
      <family val="2"/>
      <color theme="1"/>
      <sz val="10"/>
    </font>
    <font>
      <name val="Arial"/>
      <charset val="204"/>
      <family val="2"/>
      <color rgb="FFFF0000"/>
      <sz val="10"/>
    </font>
    <font>
      <name val="Yu Gothic UI"/>
      <charset val="204"/>
      <family val="2"/>
      <color rgb="FF201F1E"/>
      <sz val="9"/>
    </font>
    <font>
      <name val="Arial"/>
      <charset val="128"/>
      <family val="3"/>
      <sz val="10"/>
    </font>
    <font>
      <name val="ＭＳ 明朝"/>
      <charset val="128"/>
      <family val="1"/>
      <sz val="8"/>
    </font>
    <font>
      <name val="游ゴシック"/>
      <charset val="128"/>
      <family val="1"/>
      <sz val="8"/>
    </font>
    <font>
      <name val="Arial"/>
      <charset val="128"/>
      <family val="2"/>
      <color theme="1"/>
      <sz val="10"/>
    </font>
    <font>
      <name val="Arial"/>
      <family val="2"/>
      <color theme="1"/>
      <sz val="14"/>
    </font>
    <font>
      <name val="ＭＳ Ｐ明朝"/>
      <charset val="128"/>
      <family val="2"/>
      <color theme="1"/>
      <sz val="12"/>
    </font>
    <font>
      <name val="Microsoft YaHei"/>
      <charset val="134"/>
      <family val="2"/>
      <color theme="1"/>
      <sz val="12"/>
    </font>
    <font>
      <name val="ＭＳ Ｐゴシック"/>
      <charset val="128"/>
      <family val="2"/>
      <color rgb="FF000000"/>
      <sz val="11"/>
    </font>
    <font>
      <name val="メイリオ"/>
      <charset val="128"/>
      <family val="3"/>
      <b val="1"/>
      <color rgb="FFFF0000"/>
      <sz val="11"/>
    </font>
    <font>
      <name val="Cambria Math"/>
      <family val="2"/>
      <color theme="1"/>
      <sz val="8"/>
    </font>
    <font>
      <name val="MS Gothic"/>
      <charset val="128"/>
      <family val="3"/>
      <color theme="1"/>
      <sz val="10"/>
    </font>
    <font>
      <name val="HGGothicE"/>
      <charset val="128"/>
      <family val="2"/>
      <color rgb="FF000000"/>
      <sz val="10"/>
    </font>
    <font>
      <name val="Times New Roman"/>
      <family val="1"/>
      <color rgb="FFFF0000"/>
      <sz val="11"/>
    </font>
    <font>
      <name val="HGGothicE"/>
      <charset val="128"/>
      <family val="2"/>
      <color rgb="FFFF0000"/>
      <sz val="10"/>
    </font>
    <font>
      <name val="HGGothicE"/>
      <charset val="128"/>
      <family val="2"/>
      <color theme="1"/>
      <sz val="8"/>
    </font>
    <font>
      <name val="MS Gothic"/>
      <charset val="128"/>
      <family val="3"/>
      <color rgb="FF000000"/>
      <sz val="10"/>
    </font>
    <font>
      <name val="HGGothicE"/>
      <charset val="128"/>
      <family val="2"/>
      <sz val="10"/>
    </font>
    <font>
      <name val="HGGothicE"/>
      <charset val="128"/>
      <family val="2"/>
      <color theme="1"/>
      <sz val="10"/>
    </font>
    <font>
      <name val="Calibri"/>
      <family val="2"/>
      <color theme="1"/>
      <sz val="10"/>
    </font>
    <font>
      <name val="Arial"/>
      <charset val="128"/>
      <family val="2"/>
      <sz val="10"/>
    </font>
    <font>
      <name val="Yu Gothic"/>
      <charset val="128"/>
      <family val="2"/>
      <color theme="1"/>
      <sz val="8"/>
    </font>
    <font>
      <name val="Yu Gothic"/>
      <charset val="128"/>
      <family val="1"/>
      <color theme="1"/>
      <sz val="8"/>
    </font>
    <font>
      <name val="Times New Roman"/>
      <charset val="204"/>
      <family val="1"/>
      <b val="1"/>
      <color theme="1"/>
      <sz val="11"/>
    </font>
    <font>
      <name val="Yu Gothic"/>
      <charset val="128"/>
      <family val="1"/>
      <color rgb="FFFF0000"/>
      <sz val="11"/>
    </font>
    <font>
      <name val="Yu Gothic"/>
      <charset val="128"/>
      <family val="1"/>
      <sz val="10"/>
    </font>
    <font>
      <name val="HGGothicE"/>
      <charset val="128"/>
      <family val="3"/>
      <sz val="6"/>
    </font>
    <font>
      <name val="Arial"/>
      <charset val="204"/>
      <family val="2"/>
      <b val="1"/>
      <color rgb="FFFF0000"/>
      <sz val="12"/>
    </font>
    <font>
      <name val="Arial"/>
      <charset val="128"/>
      <family val="2"/>
      <sz val="8"/>
    </font>
    <font>
      <name val="Times New Roman"/>
      <charset val="128"/>
      <family val="1"/>
      <sz val="11"/>
    </font>
    <font>
      <name val="Yu Gothic"/>
      <charset val="128"/>
      <family val="1"/>
      <sz val="11"/>
    </font>
    <font>
      <name val="Times New Roman"/>
      <charset val="204"/>
      <family val="1"/>
      <sz val="11"/>
    </font>
    <font>
      <name val="MS UI Gothic"/>
      <charset val="128"/>
      <family val="1"/>
      <sz val="11"/>
    </font>
    <font>
      <name val="Arial"/>
      <charset val="204"/>
      <family val="2"/>
      <b val="1"/>
      <color rgb="FFFF0000"/>
      <sz val="10"/>
    </font>
    <font>
      <name val="Arial"/>
      <family val="2"/>
      <color rgb="FF000000"/>
      <sz val="16"/>
    </font>
    <font>
      <name val="Arial"/>
      <charset val="204"/>
      <family val="2"/>
      <color rgb="FFFF0000"/>
      <sz val="12"/>
    </font>
    <font>
      <name val="Arial"/>
      <charset val="128"/>
      <family val="2"/>
      <b val="1"/>
      <color rgb="FFFF0000"/>
      <sz val="10"/>
    </font>
    <font>
      <name val="MS Gothic"/>
      <charset val="128"/>
      <family val="3"/>
      <sz val="10"/>
    </font>
    <font>
      <name val="Arial"/>
      <charset val="204"/>
      <family val="2"/>
      <sz val="10"/>
    </font>
    <font>
      <name val="HGGothicE"/>
      <charset val="128"/>
      <family val="3"/>
      <color theme="1"/>
      <sz val="10"/>
    </font>
    <font>
      <name val="Yu Gothic"/>
      <charset val="128"/>
      <family val="2"/>
      <sz val="10"/>
    </font>
    <font>
      <name val="Arial"/>
      <charset val="204"/>
      <family val="2"/>
      <color theme="1"/>
      <sz val="8"/>
    </font>
    <font>
      <name val="HGGothicE"/>
      <charset val="128"/>
      <family val="3"/>
      <color rgb="FFFF0000"/>
      <sz val="10"/>
    </font>
    <font>
      <name val="BIZ UDMincho Medium"/>
      <charset val="128"/>
      <family val="1"/>
      <sz val="11"/>
    </font>
    <font>
      <name val="BIZ UDMincho Medium"/>
      <charset val="128"/>
      <family val="3"/>
      <color rgb="FF000000"/>
      <sz val="10"/>
    </font>
    <font>
      <name val="Yu Mincho"/>
      <charset val="128"/>
      <family val="1"/>
      <color theme="1"/>
      <sz val="8"/>
    </font>
    <font>
      <name val="Yu Mincho"/>
      <charset val="128"/>
      <family val="1"/>
      <color theme="1"/>
      <sz val="12"/>
    </font>
    <font>
      <name val="Yu Mincho"/>
      <charset val="128"/>
      <family val="1"/>
      <sz val="12"/>
    </font>
    <font>
      <name val="Calibri"/>
      <family val="3"/>
      <sz val="10"/>
    </font>
    <font>
      <name val="Arial"/>
      <charset val="204"/>
      <family val="2"/>
      <color rgb="FFFF0000"/>
      <sz val="8"/>
    </font>
    <font>
      <name val="MS Mincho"/>
      <charset val="128"/>
      <family val="3"/>
      <color rgb="FF000000"/>
      <sz val="10"/>
    </font>
    <font>
      <name val="Yu Gothic"/>
      <charset val="128"/>
      <family val="2"/>
      <color theme="1"/>
      <sz val="12"/>
    </font>
    <font>
      <name val="Arial"/>
      <charset val="204"/>
      <family val="2"/>
      <color rgb="FF000000"/>
      <sz val="16"/>
    </font>
    <font>
      <name val="ＭＳ ゴシック"/>
      <charset val="128"/>
      <family val="3"/>
      <color rgb="FF000000"/>
      <sz val="16"/>
    </font>
    <font>
      <name val="メイリオ"/>
      <charset val="128"/>
      <family val="3"/>
      <color rgb="FF000000"/>
      <sz val="10"/>
    </font>
    <font>
      <name val="メイリオ"/>
      <charset val="128"/>
      <family val="2"/>
      <color rgb="FF000000"/>
      <sz val="10"/>
    </font>
    <font>
      <name val="メイリオ"/>
      <charset val="128"/>
      <family val="2"/>
      <b val="1"/>
      <color rgb="FFFF0000"/>
      <sz val="10"/>
    </font>
    <font>
      <name val="メイリオ"/>
      <charset val="128"/>
      <family val="2"/>
      <sz val="10"/>
    </font>
    <font>
      <name val="メイリオ"/>
      <family val="3"/>
      <sz val="10"/>
    </font>
    <font>
      <name val="メイリオ"/>
      <family val="3"/>
      <b val="1"/>
      <sz val="10"/>
    </font>
    <font>
      <name val="メイリオ"/>
      <family val="3"/>
      <b val="1"/>
      <sz val="11"/>
    </font>
    <font>
      <name val="ＭＳ Ｐ明朝"/>
      <charset val="128"/>
      <family val="1"/>
      <color rgb="FF000000"/>
      <sz val="16"/>
    </font>
    <font>
      <name val="Arial"/>
      <charset val="204"/>
      <family val="2"/>
      <color rgb="FF000000"/>
      <sz val="12"/>
    </font>
    <font>
      <name val="MS Gothic"/>
      <charset val="128"/>
      <family val="3"/>
      <color rgb="FF000000"/>
      <sz val="12"/>
    </font>
    <font>
      <name val="Arial"/>
      <charset val="204"/>
      <family val="2"/>
      <color theme="1"/>
      <sz val="16"/>
    </font>
    <font>
      <name val="ＭＳ Ｐゴシック"/>
      <family val="1"/>
      <color theme="1"/>
      <sz val="8"/>
    </font>
    <font>
      <name val="メイリオ"/>
      <charset val="128"/>
      <family val="3"/>
      <b val="1"/>
      <color rgb="FFFF0000"/>
      <sz val="10"/>
    </font>
    <font>
      <name val="メイリオ"/>
      <charset val="1"/>
      <family val="3"/>
      <color theme="1"/>
      <sz val="10"/>
    </font>
    <font>
      <name val="HGGothicE"/>
      <charset val="128"/>
      <family val="3"/>
      <color rgb="FF000000"/>
      <sz val="10"/>
    </font>
    <font>
      <name val="HGGothicE"/>
      <charset val="128"/>
      <family val="1"/>
      <sz val="11"/>
    </font>
    <font>
      <name val="Arial"/>
      <charset val="204"/>
      <family val="2"/>
      <color rgb="FF000000"/>
      <sz val="11"/>
    </font>
    <font>
      <name val="HGGothicE"/>
      <charset val="128"/>
      <family val="2"/>
      <color theme="1"/>
      <sz val="12"/>
    </font>
    <font>
      <name val="Yu Gothic"/>
      <charset val="128"/>
      <family val="2"/>
      <sz val="8"/>
    </font>
    <font>
      <name val="MS Gothic"/>
      <charset val="128"/>
      <family val="3"/>
      <color rgb="FF000000"/>
      <sz val="16"/>
    </font>
    <font>
      <name val="HGGothicE"/>
      <charset val="128"/>
      <family val="2"/>
      <color rgb="FF000000"/>
      <sz val="16"/>
    </font>
    <font>
      <name val="Yu Gothic"/>
      <charset val="128"/>
      <family val="2"/>
      <color rgb="FF000000"/>
      <sz val="16"/>
    </font>
    <font>
      <name val="Yu Gothic"/>
      <charset val="128"/>
      <family val="1"/>
      <color theme="1"/>
      <sz val="11"/>
    </font>
    <font>
      <name val="Yu Gothic"/>
      <charset val="128"/>
      <family val="3"/>
      <color theme="1"/>
      <sz val="10"/>
    </font>
    <font>
      <name val="MS P ゴシック"/>
      <charset val="204"/>
      <family val="2"/>
      <b val="1"/>
      <color rgb="FF000000"/>
      <sz val="9"/>
    </font>
    <font>
      <name val="MS P ゴシック"/>
      <charset val="204"/>
      <family val="2"/>
      <color rgb="FF000000"/>
      <sz val="9"/>
    </font>
    <font>
      <name val="Arial"/>
      <charset val="128"/>
      <family val="2"/>
      <color theme="1"/>
      <sz val="12"/>
    </font>
    <font>
      <name val="MS UI Gothic"/>
      <charset val="128"/>
      <family val="2"/>
      <b val="1"/>
      <color rgb="FFFF0000"/>
      <sz val="10"/>
    </font>
    <font>
      <name val="Arial"/>
      <charset val="204"/>
      <family val="2"/>
      <b val="1"/>
      <color theme="1"/>
      <sz val="10"/>
    </font>
    <font>
      <name val="Arial"/>
      <charset val="204"/>
      <family val="2"/>
      <b val="1"/>
      <sz val="10"/>
    </font>
    <font>
      <name val="MS UI Gothic"/>
      <charset val="128"/>
      <family val="2"/>
      <color rgb="FF000000"/>
      <sz val="16"/>
    </font>
    <font>
      <name val="MS Gothic"/>
      <charset val="128"/>
      <family val="3"/>
      <color theme="1"/>
      <sz val="16"/>
    </font>
    <font>
      <name val="MS UI Gothic"/>
      <charset val="128"/>
      <family val="2"/>
      <color theme="1"/>
      <sz val="16"/>
    </font>
    <font>
      <name val="Arial"/>
      <family val="2"/>
      <b val="1"/>
      <color rgb="FFFF0000"/>
      <sz val="8"/>
    </font>
    <font>
      <name val="Times New Roman"/>
      <charset val="204"/>
      <family val="1"/>
      <color theme="1"/>
      <sz val="11"/>
    </font>
    <font>
      <name val="Yu Gothic"/>
      <charset val="204"/>
      <family val="1"/>
      <color theme="1"/>
      <sz val="11"/>
    </font>
    <font>
      <name val="HGGothicE"/>
      <charset val="128"/>
      <family val="1"/>
      <color theme="1"/>
      <sz val="8"/>
    </font>
    <font>
      <name val="HGGothicE"/>
      <charset val="128"/>
      <family val="3"/>
      <sz val="10"/>
    </font>
    <font>
      <name val="BIZ UDMincho Medium"/>
      <charset val="128"/>
      <family val="1"/>
      <color theme="1"/>
      <sz val="11"/>
    </font>
    <font>
      <name val="HGGothicE"/>
      <charset val="128"/>
      <family val="2"/>
      <b val="1"/>
      <color rgb="FFFF0000"/>
      <sz val="10"/>
    </font>
    <font>
      <name val="Arial"/>
      <charset val="204"/>
      <family val="2"/>
      <sz val="8"/>
    </font>
    <font>
      <name val="BIZ UDMincho Medium"/>
      <charset val="128"/>
      <family val="2"/>
      <color theme="1"/>
      <sz val="12"/>
    </font>
    <font>
      <name val="MS Gothic"/>
      <charset val="128"/>
      <family val="3"/>
      <color theme="1"/>
      <sz val="12"/>
    </font>
    <font>
      <name val="Aria"/>
      <charset val="204"/>
      <family val="2"/>
      <sz val="8"/>
    </font>
    <font>
      <name val="Aria"/>
      <charset val="204"/>
      <family val="2"/>
      <color theme="1"/>
      <sz val="8"/>
    </font>
    <font>
      <name val="Aria"/>
      <charset val="204"/>
      <family val="2"/>
      <color theme="1"/>
      <sz val="12"/>
    </font>
    <font>
      <name val="Aria"/>
      <charset val="204"/>
      <family val="2"/>
      <sz val="12"/>
    </font>
    <font>
      <name val="Aria"/>
      <charset val="204"/>
      <family val="2"/>
      <b val="1"/>
      <color theme="1"/>
      <sz val="20"/>
    </font>
    <font>
      <name val="Arial"/>
      <charset val="204"/>
      <family val="2"/>
      <color theme="1"/>
      <sz val="11"/>
    </font>
    <font>
      <name val="Arial"/>
      <charset val="204"/>
      <family val="2"/>
      <color indexed="8"/>
      <sz val="12"/>
    </font>
    <font>
      <name val="Arial"/>
      <charset val="204"/>
      <family val="2"/>
      <color indexed="8"/>
      <sz val="10"/>
    </font>
    <font>
      <name val="Arial"/>
      <charset val="204"/>
      <family val="2"/>
      <color indexed="8"/>
      <sz val="8"/>
    </font>
    <font>
      <name val="Arial"/>
      <charset val="204"/>
      <family val="2"/>
      <b val="1"/>
      <sz val="11"/>
    </font>
    <font>
      <name val="Arial"/>
      <charset val="204"/>
      <family val="2"/>
      <b val="1"/>
      <color theme="1"/>
      <sz val="12"/>
    </font>
    <font>
      <name val="Arial"/>
      <charset val="204"/>
      <family val="2"/>
      <b val="1"/>
      <sz val="12"/>
    </font>
    <font>
      <name val="Arial"/>
      <family val="2"/>
      <b val="1"/>
      <color rgb="FFFF0000"/>
      <sz val="9"/>
    </font>
    <font>
      <name val="MS Gothic"/>
      <charset val="128"/>
      <family val="3"/>
      <b val="1"/>
      <color rgb="FFFF0000"/>
      <sz val="10"/>
    </font>
    <font>
      <name val="Arial"/>
      <charset val="204"/>
      <family val="2"/>
      <color rgb="FF7030A0"/>
      <sz val="10"/>
    </font>
    <font>
      <name val="MS UI Gothic"/>
      <charset val="128"/>
      <family val="1"/>
      <color theme="1"/>
      <sz val="11"/>
    </font>
    <font>
      <name val="HGGothicE"/>
      <charset val="128"/>
      <family val="1"/>
      <color theme="1"/>
      <sz val="11"/>
    </font>
    <font>
      <name val="MS Gothic"/>
      <charset val="128"/>
      <family val="3"/>
      <color theme="1"/>
      <sz val="8"/>
    </font>
    <font>
      <name val="ＭＳ Ｐゴシック"/>
      <charset val="128"/>
      <family val="2"/>
      <color theme="1"/>
      <sz val="16"/>
    </font>
    <font>
      <name val="ＭＳ Ｐゴシック"/>
      <charset val="128"/>
      <family val="2"/>
      <color theme="1"/>
      <sz val="18"/>
    </font>
    <font>
      <name val="ＭＳ Ｐゴシック"/>
      <charset val="128"/>
      <family val="2"/>
      <color theme="1"/>
      <sz val="10.5"/>
      <u val="single"/>
    </font>
    <font>
      <name val="ＭＳ Ｐゴシック"/>
      <charset val="128"/>
      <family val="2"/>
      <color theme="1"/>
      <sz val="10.5"/>
    </font>
    <font>
      <name val="ＭＳ Ｐゴシック"/>
      <charset val="128"/>
      <family val="2"/>
      <color theme="1"/>
      <sz val="10"/>
      <u val="single"/>
    </font>
    <font>
      <name val="ＭＳ Ｐゴシック"/>
      <charset val="128"/>
      <family val="2"/>
      <b val="1"/>
      <color rgb="FFFF0000"/>
      <sz val="10.5"/>
      <u val="single"/>
    </font>
    <font>
      <name val="MS UI Gothic"/>
      <charset val="128"/>
      <family val="2"/>
      <b val="1"/>
      <color rgb="FFFF0000"/>
      <sz val="9"/>
    </font>
    <font>
      <name val="MS Gothic"/>
      <charset val="128"/>
      <family val="3"/>
      <b val="1"/>
      <color rgb="FFFF0000"/>
      <sz val="9"/>
    </font>
    <font>
      <name val="MS UI Gothic"/>
      <charset val="128"/>
      <family val="2"/>
      <b val="1"/>
      <color rgb="FFFF0000"/>
      <sz val="8"/>
    </font>
    <font>
      <name val="MS Gothic"/>
      <charset val="128"/>
      <family val="3"/>
      <b val="1"/>
      <color rgb="FFFF0000"/>
      <sz val="8"/>
    </font>
    <font>
      <name val="Yu Gothic"/>
      <charset val="128"/>
      <family val="2"/>
      <b val="1"/>
      <color rgb="FFFF0000"/>
      <sz val="10"/>
    </font>
    <font>
      <name val="BIZ UDMincho Medium"/>
      <charset val="128"/>
      <family val="2"/>
      <b val="1"/>
      <color rgb="FFFF0000"/>
      <sz val="10"/>
    </font>
    <font>
      <name val="Arial"/>
      <charset val="204"/>
      <family val="2"/>
      <b val="1"/>
      <color rgb="FFFF0000"/>
      <sz val="11"/>
    </font>
    <font>
      <name val="Arial"/>
      <charset val="204"/>
      <family val="2"/>
      <b val="1"/>
      <color theme="1"/>
      <sz val="20"/>
    </font>
    <font>
      <name val="Yu Gothic"/>
      <charset val="128"/>
      <family val="2"/>
      <b val="1"/>
      <color rgb="FFFF0000"/>
      <sz val="8"/>
    </font>
    <font>
      <name val="Yu Gothic"/>
      <charset val="128"/>
      <family val="3"/>
      <sz val="10"/>
    </font>
    <font>
      <name val="HGGothicE"/>
      <charset val="128"/>
      <family val="2"/>
      <b val="1"/>
      <color rgb="FFFF0000"/>
      <sz val="9"/>
    </font>
    <font>
      <name val="HGGothicE"/>
      <charset val="128"/>
      <family val="2"/>
      <b val="1"/>
      <color rgb="FFFF0000"/>
      <sz val="8"/>
    </font>
    <font>
      <name val="MS UI Gothic"/>
      <charset val="128"/>
      <family val="2"/>
      <color theme="1"/>
      <sz val="8"/>
    </font>
    <font>
      <name val="Times New Roman"/>
      <charset val="204"/>
      <family val="1"/>
      <color theme="1"/>
      <sz val="12"/>
    </font>
    <font>
      <name val="MS UI Gothic"/>
      <charset val="128"/>
      <family val="2"/>
      <sz val="10"/>
    </font>
    <font>
      <name val="BIZ UDMincho Medium"/>
      <charset val="128"/>
      <family val="2"/>
      <sz val="10"/>
    </font>
    <font>
      <name val="Times New Roman"/>
      <family val="1"/>
      <sz val="10"/>
    </font>
    <font>
      <name val="ＭＳ Ｐ明朝"/>
      <charset val="128"/>
      <family val="1"/>
      <sz val="10"/>
    </font>
    <font>
      <name val="MS Mincho"/>
      <charset val="128"/>
      <family val="3"/>
      <sz val="10"/>
    </font>
    <font>
      <name val="ＭＳ Ｐゴシック"/>
      <charset val="128"/>
      <family val="2"/>
      <sz val="10"/>
    </font>
    <font>
      <name val="Yu Gothic"/>
      <charset val="128"/>
      <family val="2"/>
      <sz val="12"/>
    </font>
    <font>
      <name val="Arial"/>
      <charset val="204"/>
      <family val="2"/>
      <strike val="1"/>
      <sz val="8"/>
    </font>
    <font>
      <name val="Arial"/>
      <charset val="128"/>
      <family val="2"/>
      <b val="1"/>
      <color rgb="FFFF0000"/>
      <sz val="9"/>
    </font>
    <font>
      <name val="Arial"/>
      <charset val="128"/>
      <family val="2"/>
      <b val="1"/>
      <color rgb="FFFF0000"/>
      <sz val="8"/>
    </font>
    <font>
      <name val="MS PGothic"/>
      <charset val="128"/>
      <family val="2"/>
      <sz val="10"/>
    </font>
    <font>
      <name val="BIZ UDMincho Medium"/>
      <charset val="128"/>
      <family val="3"/>
      <sz val="10"/>
    </font>
    <font>
      <name val="Meiryo UI"/>
      <charset val="128"/>
      <family val="3"/>
      <color theme="1"/>
      <sz val="12"/>
    </font>
    <font>
      <name val="游ゴシック"/>
      <charset val="128"/>
      <family val="2"/>
      <color theme="1"/>
      <sz val="12"/>
      <scheme val="minor"/>
    </font>
    <font>
      <name val="游ゴシック"/>
      <charset val="204"/>
      <family val="2"/>
      <color theme="1"/>
      <sz val="10"/>
      <scheme val="minor"/>
    </font>
    <font>
      <name val="游ゴシック"/>
      <charset val="204"/>
      <family val="2"/>
      <color theme="1"/>
      <sz val="11"/>
      <scheme val="minor"/>
    </font>
    <font>
      <name val="Arial"/>
      <charset val="204"/>
      <family val="2"/>
      <color rgb="FFFF0000"/>
      <sz val="14"/>
    </font>
    <font>
      <name val="BIZ UDMincho Medium"/>
      <charset val="128"/>
      <family val="2"/>
      <color theme="1"/>
      <sz val="8"/>
    </font>
    <font>
      <name val="BIZ UDMincho Medium"/>
      <charset val="128"/>
      <family val="3"/>
      <color theme="1"/>
      <sz val="8"/>
    </font>
    <font>
      <name val="BIZ UDMincho Medium"/>
      <charset val="128"/>
      <family val="1"/>
      <color theme="1"/>
      <sz val="8"/>
    </font>
    <font>
      <name val="Arial"/>
      <charset val="204"/>
      <family val="2"/>
      <color rgb="FF201F1E"/>
      <sz val="9"/>
    </font>
    <font>
      <name val="Arial"/>
      <charset val="204"/>
      <family val="2"/>
      <color rgb="FF000000"/>
      <sz val="8"/>
    </font>
    <font>
      <name val="Arial Unicode MS"/>
      <family val="3"/>
      <sz val="10"/>
    </font>
    <font>
      <name val="Calibri"/>
      <charset val="204"/>
      <family val="2"/>
      <color indexed="8"/>
      <sz val="11"/>
    </font>
    <font>
      <name val="Calibri"/>
      <charset val="204"/>
      <family val="2"/>
      <color indexed="9"/>
      <sz val="11"/>
    </font>
    <font>
      <name val="Calibri"/>
      <charset val="204"/>
      <family val="2"/>
      <color indexed="62"/>
      <sz val="11"/>
    </font>
    <font>
      <name val="Calibri"/>
      <charset val="204"/>
      <family val="2"/>
      <b val="1"/>
      <color indexed="63"/>
      <sz val="11"/>
    </font>
    <font>
      <name val="Calibri"/>
      <charset val="204"/>
      <family val="2"/>
      <b val="1"/>
      <color indexed="52"/>
      <sz val="11"/>
    </font>
    <font>
      <name val="Calibri"/>
      <charset val="204"/>
      <family val="2"/>
      <b val="1"/>
      <color indexed="56"/>
      <sz val="15"/>
    </font>
    <font>
      <name val="Calibri"/>
      <charset val="204"/>
      <family val="2"/>
      <b val="1"/>
      <color indexed="56"/>
      <sz val="13"/>
    </font>
    <font>
      <name val="Calibri"/>
      <charset val="204"/>
      <family val="2"/>
      <b val="1"/>
      <color indexed="56"/>
      <sz val="11"/>
    </font>
    <font>
      <name val="Calibri"/>
      <charset val="204"/>
      <family val="2"/>
      <b val="1"/>
      <color indexed="8"/>
      <sz val="11"/>
    </font>
    <font>
      <name val="Calibri"/>
      <charset val="204"/>
      <family val="2"/>
      <b val="1"/>
      <color indexed="9"/>
      <sz val="11"/>
    </font>
    <font>
      <name val="Cambria"/>
      <charset val="204"/>
      <family val="1"/>
      <b val="1"/>
      <color indexed="56"/>
      <sz val="18"/>
    </font>
    <font>
      <name val="Calibri"/>
      <charset val="204"/>
      <family val="2"/>
      <color indexed="60"/>
      <sz val="11"/>
    </font>
    <font>
      <name val="Calibri"/>
      <charset val="204"/>
      <family val="2"/>
      <color indexed="20"/>
      <sz val="11"/>
    </font>
    <font>
      <name val="Calibri"/>
      <charset val="204"/>
      <family val="2"/>
      <i val="1"/>
      <color indexed="23"/>
      <sz val="11"/>
    </font>
    <font>
      <name val="Calibri"/>
      <charset val="204"/>
      <family val="2"/>
      <color indexed="52"/>
      <sz val="11"/>
    </font>
    <font>
      <name val="Calibri"/>
      <charset val="204"/>
      <family val="2"/>
      <color indexed="10"/>
      <sz val="11"/>
    </font>
    <font>
      <name val="Calibri"/>
      <charset val="204"/>
      <family val="2"/>
      <color indexed="17"/>
      <sz val="11"/>
    </font>
    <font>
      <name val="游ゴシック"/>
      <charset val="128"/>
      <family val="3"/>
      <color theme="1"/>
      <sz val="11"/>
      <scheme val="minor"/>
    </font>
    <font>
      <name val="MS P ゴシック"/>
      <charset val="204"/>
      <family val="2"/>
      <color indexed="81"/>
      <sz val="9"/>
    </font>
    <font>
      <name val="MS P ゴシック"/>
      <charset val="204"/>
      <family val="2"/>
      <b val="1"/>
      <color indexed="81"/>
      <sz val="9"/>
    </font>
    <font>
      <name val="HGGothicE"/>
      <charset val="128"/>
      <family val="3"/>
      <color indexed="81"/>
      <sz val="9"/>
    </font>
    <font>
      <name val="Calibri"/>
      <charset val="204"/>
      <family val="1"/>
      <sz val="11"/>
    </font>
    <font>
      <name val="Meiryo UI"/>
      <charset val="128"/>
      <family val="3"/>
      <b val="1"/>
      <color theme="1"/>
      <sz val="36"/>
    </font>
    <font>
      <name val="Meiryo UI"/>
      <charset val="128"/>
      <family val="3"/>
      <color theme="1"/>
      <sz val="11"/>
    </font>
    <font>
      <name val="Meiryo UI"/>
      <charset val="128"/>
      <family val="3"/>
      <color theme="1"/>
      <sz val="18"/>
    </font>
    <font>
      <name val="Meiryo UI"/>
      <charset val="128"/>
      <family val="3"/>
      <color theme="1"/>
      <sz val="16"/>
    </font>
    <font>
      <name val="Meiryo UI"/>
      <charset val="128"/>
      <family val="3"/>
      <color indexed="63"/>
      <sz val="19"/>
    </font>
    <font>
      <name val="Meiryo UI"/>
      <charset val="128"/>
      <family val="3"/>
      <color theme="1"/>
      <sz val="19"/>
    </font>
    <font>
      <name val="Meiryo UI"/>
      <charset val="128"/>
      <family val="3"/>
      <color theme="1"/>
      <sz val="14"/>
    </font>
    <font>
      <name val="Meiryo UI"/>
      <charset val="128"/>
      <family val="3"/>
      <color theme="1"/>
      <sz val="13"/>
    </font>
    <font>
      <name val="Meiryo UI"/>
      <charset val="128"/>
      <family val="3"/>
      <sz val="19"/>
    </font>
    <font>
      <name val="Meiryo UI"/>
      <charset val="128"/>
      <family val="3"/>
      <sz val="14"/>
    </font>
    <font>
      <name val="Meiryo UI"/>
      <charset val="128"/>
      <family val="3"/>
      <sz val="13"/>
    </font>
    <font>
      <name val="Meiryo UI"/>
      <charset val="128"/>
      <family val="3"/>
      <b val="1"/>
      <color theme="1"/>
      <sz val="18"/>
    </font>
    <font>
      <name val="Meiryo UI"/>
      <charset val="128"/>
      <family val="3"/>
      <b val="1"/>
      <color theme="1"/>
      <sz val="12"/>
    </font>
    <font>
      <name val="Meiryo UI"/>
      <charset val="128"/>
      <family val="3"/>
      <color theme="1"/>
      <sz val="26"/>
    </font>
    <font>
      <name val="Arial Cyr"/>
      <charset val="204"/>
      <sz val="10"/>
    </font>
    <font>
      <name val="游ゴシック"/>
      <charset val="204"/>
      <family val="2"/>
      <color theme="1"/>
      <sz val="12"/>
      <scheme val="minor"/>
    </font>
    <font>
      <name val="ＭＳ Ｐゴシック"/>
      <charset val="204"/>
      <family val="2"/>
      <sz val="11"/>
    </font>
    <font>
      <name val="ＭＳ Ｐゴシック"/>
      <charset val="204"/>
      <family val="2"/>
      <color theme="1"/>
      <sz val="11"/>
    </font>
    <font>
      <name val="ＭＳ ゴシック"/>
      <charset val="204"/>
      <family val="3"/>
      <sz val="11"/>
    </font>
    <font>
      <name val="ＭＳ Ｐゴシック"/>
      <charset val="204"/>
      <family val="2"/>
      <color indexed="8"/>
      <sz val="11"/>
    </font>
    <font>
      <name val="ＭＳ ゴシック"/>
      <charset val="204"/>
      <family val="3"/>
      <sz val="11"/>
    </font>
    <font>
      <name val="Meiryo UI"/>
      <charset val="128"/>
      <family val="2"/>
      <color theme="1"/>
      <sz val="10"/>
    </font>
    <font>
      <name val="Arial"/>
      <charset val="204"/>
      <family val="2"/>
      <sz val="11"/>
    </font>
    <font>
      <name val="游ゴシック"/>
      <charset val="128"/>
      <family val="2"/>
      <sz val="10"/>
    </font>
    <font>
      <name val="Times New Roman"/>
      <charset val="204"/>
      <family val="1"/>
      <sz val="12"/>
    </font>
    <font>
      <name val="HGGothicE"/>
      <charset val="128"/>
      <family val="2"/>
      <sz val="8"/>
    </font>
    <font>
      <name val="メイリオ"/>
      <charset val="128"/>
      <family val="1"/>
      <sz val="8"/>
    </font>
    <font>
      <name val="游ゴシック"/>
      <charset val="128"/>
      <family val="2"/>
      <sz val="8"/>
    </font>
    <font>
      <name val="Times New Roman"/>
      <charset val="128"/>
      <family val="1"/>
      <sz val="8"/>
    </font>
    <font>
      <name val="Arial"/>
      <charset val="204"/>
      <family val="2"/>
      <sz val="9"/>
    </font>
    <font>
      <name val="HGGothicE"/>
      <charset val="128"/>
      <family val="3"/>
      <color theme="1"/>
      <sz val="8"/>
    </font>
    <font>
      <name val="Osaka"/>
      <family val="2"/>
      <sz val="12"/>
    </font>
    <font>
      <name val="メイリオ"/>
      <charset val="128"/>
      <family val="2"/>
      <color theme="1"/>
      <sz val="10"/>
    </font>
    <font>
      <name val="Arial"/>
      <charset val="204"/>
      <family val="2"/>
      <color rgb="FF00B0F0"/>
      <sz val="8"/>
    </font>
    <font>
      <name val="Arial"/>
      <charset val="204"/>
      <family val="2"/>
      <sz val="14"/>
    </font>
    <font>
      <name val="Arial"/>
      <charset val="204"/>
      <family val="2"/>
      <strike val="1"/>
      <sz val="14"/>
    </font>
    <font>
      <name val="Arial"/>
      <charset val="204"/>
      <family val="2"/>
      <color rgb="FF7030A0"/>
      <sz val="12"/>
    </font>
    <font>
      <name val="Arial"/>
      <charset val="204"/>
      <family val="2"/>
      <b val="1"/>
      <color theme="1"/>
      <sz val="11"/>
    </font>
    <font>
      <name val="Arial"/>
      <charset val="204"/>
      <family val="2"/>
      <sz val="16"/>
    </font>
    <font>
      <name val="Arial"/>
      <charset val="204"/>
      <family val="2"/>
      <color theme="1"/>
      <sz val="14"/>
    </font>
    <font>
      <name val="Arial"/>
      <charset val="204"/>
      <family val="2"/>
      <color rgb="FFFF0000"/>
      <sz val="9"/>
    </font>
    <font>
      <name val="KaiTi"/>
      <charset val="134"/>
      <family val="3"/>
      <color theme="1"/>
      <sz val="12"/>
    </font>
    <font>
      <name val="KaiTi"/>
      <charset val="134"/>
      <family val="3"/>
      <color rgb="FF000000"/>
      <sz val="12"/>
    </font>
    <font>
      <name val="KaiTi"/>
      <charset val="134"/>
      <family val="3"/>
      <sz val="12"/>
    </font>
    <font>
      <name val="Times New Roman"/>
      <charset val="204"/>
      <family val="1"/>
      <color rgb="FF000000"/>
      <sz val="12"/>
    </font>
    <font>
      <name val="Arial"/>
      <family val="1"/>
      <color theme="1"/>
      <sz val="8"/>
    </font>
    <font>
      <name val="MS Gothic"/>
      <charset val="128"/>
      <family val="1"/>
      <color theme="1"/>
      <sz val="8"/>
    </font>
    <font>
      <name val="Arial"/>
      <charset val="204"/>
      <family val="1"/>
      <color theme="1"/>
      <sz val="8"/>
    </font>
    <font>
      <name val="MS Gothic"/>
      <charset val="128"/>
      <family val="2"/>
      <color theme="1"/>
      <sz val="8"/>
    </font>
    <font>
      <name val="KaiTi"/>
      <charset val="134"/>
      <family val="3"/>
      <color theme="1"/>
      <sz val="11"/>
    </font>
    <font>
      <name val="KaiTi"/>
      <charset val="134"/>
      <family val="3"/>
      <b val="1"/>
      <color theme="1"/>
      <sz val="11"/>
    </font>
    <font>
      <name val="Arial"/>
      <family val="3"/>
      <color theme="1"/>
      <sz val="8"/>
    </font>
    <font>
      <name val="MS Gothic"/>
      <charset val="128"/>
      <family val="2"/>
      <sz val="12"/>
    </font>
    <font>
      <name val="HGGothicE"/>
      <charset val="128"/>
      <family val="2"/>
      <sz val="12"/>
    </font>
    <font>
      <name val="Calibri"/>
      <family val="2"/>
      <sz val="10"/>
    </font>
    <font>
      <name val="Calibri"/>
      <charset val="1"/>
      <family val="3"/>
      <sz val="10"/>
    </font>
    <font>
      <name val="Calibri"/>
      <charset val="1"/>
      <family val="2"/>
      <sz val="10"/>
    </font>
    <font>
      <name val="Calibri"/>
      <family val="3"/>
      <color theme="1"/>
      <sz val="10"/>
    </font>
    <font>
      <name val="MS UI Gothic"/>
      <charset val="128"/>
      <family val="2"/>
      <color theme="1"/>
      <sz val="10"/>
    </font>
    <font>
      <name val="MS UI Gothic"/>
      <charset val="204"/>
      <family val="2"/>
      <color theme="1"/>
      <sz val="10"/>
    </font>
    <font>
      <name val="MS UI Gothic"/>
      <charset val="204"/>
      <family val="2"/>
      <sz val="10"/>
    </font>
    <font>
      <name val="MS UI Gothic"/>
      <charset val="128"/>
      <family val="2"/>
      <color rgb="FF000000"/>
      <sz val="10"/>
    </font>
    <font>
      <name val="Calibri"/>
      <family val="2"/>
      <color rgb="FF000000"/>
      <sz val="10"/>
    </font>
    <font>
      <name val="HGGothicE"/>
      <charset val="204"/>
      <family val="2"/>
      <sz val="10"/>
    </font>
    <font>
      <name val="Arial"/>
      <charset val="128"/>
      <family val="2"/>
      <color rgb="FFFF0000"/>
      <sz val="10"/>
    </font>
    <font>
      <name val="Calibri"/>
      <family val="2"/>
      <color rgb="FFFF0000"/>
      <sz val="10"/>
    </font>
    <font>
      <name val="Calibri"/>
      <family val="2"/>
      <b val="1"/>
      <sz val="10"/>
    </font>
    <font>
      <name val="HGGothicE"/>
      <charset val="128"/>
      <family val="2"/>
      <b val="1"/>
      <sz val="10"/>
    </font>
    <font>
      <name val="Calibri"/>
      <family val="3"/>
      <color rgb="FF000000"/>
      <sz val="10"/>
    </font>
    <font>
      <name val="MS UI Gothic"/>
      <charset val="128"/>
      <family val="2"/>
      <b val="1"/>
      <color theme="1"/>
      <sz val="20"/>
    </font>
    <font>
      <name val="Yu Gothic"/>
      <charset val="204"/>
      <family val="2"/>
      <sz val="10"/>
    </font>
    <font>
      <name val="游ゴシック"/>
      <charset val="204"/>
      <family val="2"/>
      <sz val="20"/>
      <scheme val="minor"/>
    </font>
    <font>
      <name val="Times New Roman"/>
      <charset val="204"/>
      <family val="1"/>
      <color rgb="FFFF0000"/>
      <sz val="8"/>
    </font>
    <font>
      <name val="Times New Roman"/>
      <charset val="204"/>
      <family val="1"/>
      <sz val="8"/>
    </font>
    <font>
      <name val="Times New Roman"/>
      <charset val="204"/>
      <family val="1"/>
      <color rgb="FFFF0000"/>
      <sz val="14"/>
    </font>
    <font>
      <name val="Times New Roman"/>
      <charset val="204"/>
      <family val="1"/>
      <color rgb="FFFF0000"/>
      <sz val="11"/>
    </font>
    <font>
      <name val="Times New Roman"/>
      <charset val="204"/>
      <family val="1"/>
      <color rgb="FFFF0000"/>
      <sz val="12"/>
    </font>
    <font>
      <name val="Times New Roman"/>
      <charset val="204"/>
      <family val="1"/>
      <color rgb="FF92D050"/>
      <sz val="12"/>
    </font>
    <font>
      <name val="Times New Roman"/>
      <charset val="204"/>
      <family val="1"/>
      <color rgb="FF92D050"/>
      <sz val="14"/>
    </font>
    <font>
      <name val="Times New Roman"/>
      <charset val="204"/>
      <family val="1"/>
      <color rgb="FF92D050"/>
      <sz val="8"/>
    </font>
    <font>
      <name val="Arial"/>
      <charset val="204"/>
      <family val="2"/>
      <color rgb="FF92D050"/>
      <sz val="8"/>
    </font>
    <font>
      <name val="Times New Roman"/>
      <charset val="204"/>
      <family val="1"/>
      <b val="1"/>
      <color rgb="FF92D050"/>
      <sz val="10"/>
    </font>
    <font>
      <name val="Times New Roman"/>
      <charset val="204"/>
      <family val="1"/>
      <color rgb="FFFF0000"/>
      <sz val="10"/>
    </font>
    <font>
      <name val="Times New Roman"/>
      <charset val="204"/>
      <family val="1"/>
      <color rgb="FFFF0000"/>
      <sz val="9"/>
    </font>
    <font>
      <name val="Times New Roman"/>
      <charset val="204"/>
      <family val="1"/>
      <color rgb="FF7030A0"/>
      <sz val="8"/>
    </font>
    <font>
      <name val="Times New Roman"/>
      <charset val="204"/>
      <family val="1"/>
      <color rgb="FF0070C0"/>
      <sz val="9"/>
    </font>
    <font>
      <name val="Times New Roman"/>
      <charset val="204"/>
      <family val="1"/>
      <color rgb="FF0070C0"/>
      <sz val="12"/>
    </font>
    <font>
      <name val="Times New Roman"/>
      <charset val="204"/>
      <family val="1"/>
      <color rgb="FF0070C0"/>
      <sz val="8"/>
    </font>
    <font>
      <name val="Times New Roman"/>
      <charset val="204"/>
      <family val="1"/>
      <color rgb="FF00B050"/>
      <sz val="12"/>
    </font>
    <font>
      <name val="Times New Roman"/>
      <charset val="204"/>
      <family val="1"/>
      <color rgb="FF00B050"/>
      <sz val="8"/>
    </font>
    <font>
      <name val="Times New Roman"/>
      <charset val="204"/>
      <family val="1"/>
      <b val="1"/>
      <color rgb="FF0070C0"/>
      <sz val="9"/>
    </font>
    <font>
      <name val="Times New Roman"/>
      <charset val="204"/>
      <family val="1"/>
      <color theme="3" tint="0.3999755851924192"/>
      <sz val="14"/>
    </font>
    <font>
      <name val="Times New Roman"/>
      <charset val="204"/>
      <family val="1"/>
      <color theme="8" tint="-0.249977111117893"/>
      <sz val="8"/>
    </font>
    <font>
      <name val="Yu Gothic"/>
      <charset val="128"/>
      <family val="2"/>
      <b val="1"/>
      <color theme="1"/>
      <sz val="20"/>
    </font>
    <font>
      <name val="Yu Gothic"/>
      <charset val="204"/>
      <family val="2"/>
      <color rgb="FFFF0000"/>
      <sz val="10"/>
    </font>
    <font>
      <name val="Arial"/>
      <color rgb="00000000"/>
      <sz val="8"/>
    </font>
  </fonts>
  <fills count="69">
    <fill>
      <patternFill/>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
        <bgColor indexed="64"/>
      </patternFill>
    </fill>
    <fill>
      <patternFill patternType="solid">
        <fgColor theme="0" tint="-0.249977111117893"/>
        <bgColor indexed="64"/>
      </patternFill>
    </fill>
    <fill>
      <patternFill patternType="solid">
        <fgColor theme="7" tint="0.7999816888943144"/>
        <bgColor indexed="64"/>
      </patternFill>
    </fill>
    <fill>
      <patternFill patternType="solid">
        <fgColor theme="9" tint="0.3999755851924192"/>
        <bgColor indexed="64"/>
      </patternFill>
    </fill>
    <fill>
      <patternFill patternType="solid">
        <fgColor rgb="FFFFC000"/>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7"/>
      </patternFill>
    </fill>
    <fill>
      <patternFill patternType="solid">
        <fgColor indexed="62"/>
      </patternFill>
    </fill>
    <fill>
      <patternFill patternType="solid">
        <fgColor indexed="10"/>
      </patternFill>
    </fill>
    <fill>
      <patternFill patternType="solid">
        <fgColor indexed="53"/>
      </patternFill>
    </fill>
    <fill>
      <patternFill patternType="solid">
        <fgColor indexed="55"/>
      </patternFill>
    </fill>
    <fill>
      <patternFill patternType="solid">
        <fgColor theme="0" tint="-0.1499984740745262"/>
        <bgColor indexed="64"/>
      </patternFill>
    </fill>
    <fill>
      <patternFill patternType="solid">
        <fgColor theme="4" tint="0.7999816888943144"/>
        <bgColor indexed="64"/>
      </patternFill>
    </fill>
    <fill>
      <patternFill patternType="solid">
        <fgColor theme="4" tint="0.5999938962981048"/>
        <bgColor indexed="64"/>
      </patternFill>
    </fill>
    <fill>
      <patternFill patternType="solid">
        <fgColor theme="5" tint="0.7999816888943144"/>
        <bgColor indexed="64"/>
      </patternFill>
    </fill>
    <fill>
      <patternFill patternType="solid">
        <fgColor theme="5"/>
        <bgColor indexed="64"/>
      </patternFill>
    </fill>
    <fill>
      <patternFill patternType="solid">
        <fgColor theme="8" tint="0.5999938962981048"/>
        <bgColor indexed="64"/>
      </patternFill>
    </fill>
    <fill>
      <patternFill patternType="solid">
        <fgColor rgb="FFA9D08E"/>
        <bgColor rgb="FF000000"/>
      </patternFill>
    </fill>
    <fill>
      <patternFill patternType="solid">
        <fgColor theme="8" tint="-0.249977111117893"/>
        <bgColor indexed="64"/>
      </patternFill>
    </fill>
    <fill>
      <patternFill patternType="solid">
        <fgColor theme="0" tint="-0.3499862666707358"/>
        <bgColor indexed="64"/>
      </patternFill>
    </fill>
    <fill>
      <patternFill patternType="solid">
        <fgColor rgb="FFFFFFFF"/>
        <bgColor rgb="FFFFFFFF"/>
      </patternFill>
    </fill>
    <fill>
      <patternFill patternType="solid">
        <fgColor theme="9"/>
        <bgColor indexed="64"/>
      </patternFill>
    </fill>
    <fill>
      <patternFill patternType="solid">
        <fgColor indexed="47"/>
        <bgColor indexed="64"/>
      </patternFill>
    </fill>
    <fill>
      <patternFill patternType="solid">
        <fgColor indexed="26"/>
        <bgColor indexed="64"/>
      </patternFill>
    </fill>
    <fill>
      <patternFill patternType="solid">
        <fgColor indexed="22"/>
        <bgColor indexed="64"/>
      </patternFill>
    </fill>
    <fill>
      <patternFill patternType="solid">
        <fgColor indexed="46"/>
        <bgColor indexed="64"/>
      </patternFill>
    </fill>
    <fill>
      <patternFill patternType="solid">
        <fgColor indexed="29"/>
        <bgColor indexed="64"/>
      </patternFill>
    </fill>
    <fill>
      <patternFill patternType="solid">
        <fgColor indexed="44"/>
        <bgColor indexed="64"/>
      </patternFill>
    </fill>
    <fill>
      <patternFill patternType="solid">
        <fgColor indexed="42"/>
        <bgColor indexed="64"/>
      </patternFill>
    </fill>
    <fill>
      <patternFill patternType="solid">
        <fgColor indexed="49"/>
        <bgColor indexed="64"/>
      </patternFill>
    </fill>
    <fill>
      <patternFill patternType="solid">
        <fgColor indexed="11"/>
        <bgColor indexed="64"/>
      </patternFill>
    </fill>
    <fill>
      <patternFill patternType="solid">
        <fgColor indexed="53"/>
        <bgColor indexed="64"/>
      </patternFill>
    </fill>
    <fill>
      <patternFill patternType="solid">
        <fgColor indexed="51"/>
        <bgColor indexed="64"/>
      </patternFill>
    </fill>
    <fill>
      <patternFill patternType="solid">
        <fgColor indexed="45"/>
        <bgColor indexed="64"/>
      </patternFill>
    </fill>
    <fill>
      <patternFill patternType="solid">
        <fgColor indexed="31"/>
        <bgColor indexed="64"/>
      </patternFill>
    </fill>
    <fill>
      <patternFill patternType="solid">
        <fgColor indexed="62"/>
        <bgColor indexed="64"/>
      </patternFill>
    </fill>
    <fill>
      <patternFill patternType="solid">
        <fgColor indexed="30"/>
        <bgColor indexed="64"/>
      </patternFill>
    </fill>
    <fill>
      <patternFill patternType="solid">
        <fgColor indexed="27"/>
        <bgColor indexed="64"/>
      </patternFill>
    </fill>
    <fill>
      <patternFill patternType="solid">
        <fgColor indexed="52"/>
        <bgColor indexed="64"/>
      </patternFill>
    </fill>
    <fill>
      <patternFill patternType="solid">
        <fgColor indexed="36"/>
        <bgColor indexed="64"/>
      </patternFill>
    </fill>
    <fill>
      <patternFill patternType="solid">
        <fgColor indexed="10"/>
        <bgColor indexed="64"/>
      </patternFill>
    </fill>
    <fill>
      <patternFill patternType="solid">
        <fgColor indexed="57"/>
        <bgColor indexed="64"/>
      </patternFill>
    </fill>
    <fill>
      <patternFill patternType="solid">
        <fgColor indexed="55"/>
        <bgColor indexed="64"/>
      </patternFill>
    </fill>
    <fill>
      <patternFill patternType="solid">
        <fgColor indexed="43"/>
        <bgColor indexed="64"/>
      </patternFill>
    </fill>
    <fill>
      <patternFill patternType="solid">
        <fgColor rgb="FFFF99FF"/>
        <bgColor indexed="64"/>
      </patternFill>
    </fill>
    <fill>
      <patternFill patternType="solid">
        <fgColor theme="4" tint="0.7999816888943144"/>
        <bgColor theme="4" tint="0.7999816888943144"/>
      </patternFill>
    </fill>
    <fill>
      <patternFill patternType="solid">
        <fgColor rgb="FF7030A0"/>
        <bgColor indexed="64"/>
      </patternFill>
    </fill>
  </fills>
  <borders count="239">
    <border>
      <left/>
      <right/>
      <top/>
      <bottom/>
      <diagonal/>
    </border>
    <border>
      <left style="thin">
        <color auto="1"/>
      </left>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auto="1"/>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indexed="64"/>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top style="thin">
        <color auto="1"/>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indexed="64"/>
      </left>
      <right style="thin">
        <color indexed="64"/>
      </right>
      <top style="thin">
        <color indexed="64"/>
      </top>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auto="1"/>
      </left>
      <right/>
      <top style="thin">
        <color auto="1"/>
      </top>
      <bottom style="thin">
        <color auto="1"/>
      </bottom>
      <diagonal/>
    </border>
    <border>
      <left style="thin">
        <color auto="1"/>
      </left>
      <right style="thin">
        <color auto="1"/>
      </right>
      <top style="thin">
        <color auto="1"/>
      </top>
      <bottom style="medium">
        <color indexed="64"/>
      </bottom>
      <diagonal/>
    </border>
    <border>
      <left/>
      <right/>
      <top style="thin">
        <color indexed="64"/>
      </top>
      <bottom/>
      <diagonal/>
    </border>
    <border>
      <left/>
      <right style="thin">
        <color indexed="64"/>
      </right>
      <top style="thin">
        <color indexed="64"/>
      </top>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8"/>
      </right>
      <top style="thin">
        <color indexed="64"/>
      </top>
      <bottom style="thin">
        <color indexed="64"/>
      </bottom>
      <diagonal/>
    </border>
    <border>
      <left style="thin">
        <color indexed="64"/>
      </left>
      <right/>
      <top style="thin">
        <color indexed="64"/>
      </top>
      <bottom/>
      <diagonal/>
    </border>
    <border>
      <left/>
      <right/>
      <top style="thin">
        <color auto="1"/>
      </top>
      <bottom style="medium">
        <color indexed="64"/>
      </bottom>
      <diagonal/>
    </border>
    <border>
      <left style="thin">
        <color rgb="FF000000"/>
      </left>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auto="1"/>
      </right>
      <top style="thin">
        <color auto="1"/>
      </top>
      <bottom style="thin">
        <color auto="1"/>
      </bottom>
      <diagonal/>
    </border>
    <border>
      <left/>
      <right style="thin">
        <color indexed="64"/>
      </right>
      <top/>
      <bottom style="thin">
        <color indexed="64"/>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right/>
      <top/>
      <bottom style="thin">
        <color indexed="64"/>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diagonal/>
    </border>
    <border>
      <left style="thin">
        <color rgb="FF000000"/>
      </left>
      <right style="medium">
        <color rgb="FF000000"/>
      </right>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medium">
        <color rgb="FFCCCCCC"/>
      </left>
      <right style="medium">
        <color rgb="FFCCCCCC"/>
      </right>
      <top/>
      <bottom/>
      <diagonal/>
    </border>
    <border>
      <left style="thin">
        <color auto="1"/>
      </left>
      <right/>
      <top style="thin">
        <color auto="1"/>
      </top>
      <bottom style="thin">
        <color auto="1"/>
      </bottom>
      <diagonal/>
    </border>
    <border>
      <left style="thin">
        <color auto="1"/>
      </left>
      <right/>
      <top style="thin">
        <color auto="1"/>
      </top>
      <bottom style="double">
        <color indexed="64"/>
      </bottom>
      <diagonal/>
    </border>
    <border>
      <left style="medium">
        <color indexed="64"/>
      </left>
      <right style="medium">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auto="1"/>
      </right>
      <top style="medium">
        <color indexed="64"/>
      </top>
      <bottom style="thin">
        <color auto="1"/>
      </bottom>
      <diagonal/>
    </border>
    <border>
      <left/>
      <right/>
      <top style="thin">
        <color auto="1"/>
      </top>
      <bottom style="medium">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thin">
        <color auto="1"/>
      </top>
      <bottom style="thin">
        <color auto="1"/>
      </bottom>
      <diagonal/>
    </border>
    <border>
      <left style="medium">
        <color indexed="64"/>
      </left>
      <right style="medium">
        <color indexed="64"/>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indexed="64"/>
      </left>
      <right/>
      <top/>
      <bottom/>
      <diagonal/>
    </border>
    <border>
      <left style="medium">
        <color rgb="FF000000"/>
      </left>
      <right style="medium">
        <color rgb="FF000000"/>
      </right>
      <top style="medium">
        <color rgb="FFCCCCCC"/>
      </top>
      <bottom/>
      <diagonal/>
    </border>
    <border>
      <left/>
      <right style="medium">
        <color rgb="FF000000"/>
      </right>
      <top style="medium">
        <color rgb="FFCCCCCC"/>
      </top>
      <bottom/>
      <diagonal/>
    </border>
    <border>
      <left style="medium">
        <color rgb="FF000000"/>
      </left>
      <right style="medium">
        <color indexed="64"/>
      </right>
      <top style="medium">
        <color rgb="FFCCCCCC"/>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indexed="64"/>
      </right>
      <top/>
      <bottom/>
      <diagonal/>
    </border>
    <border>
      <left/>
      <right style="medium">
        <color indexed="64"/>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auto="1"/>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indexed="64"/>
      </right>
      <top style="thin">
        <color auto="1"/>
      </top>
      <bottom style="thin">
        <color indexed="64"/>
      </bottom>
      <diagonal/>
    </border>
    <border>
      <left/>
      <right style="thin">
        <color indexed="64"/>
      </right>
      <top style="thin">
        <color auto="1"/>
      </top>
      <bottom/>
      <diagonal/>
    </border>
    <border>
      <left style="thin">
        <color auto="1"/>
      </left>
      <right/>
      <top/>
      <bottom style="thin">
        <color indexed="64"/>
      </bottom>
      <diagonal/>
    </border>
    <border>
      <left style="thin">
        <color auto="1"/>
      </left>
      <right/>
      <top style="thin">
        <color auto="1"/>
      </top>
      <bottom style="thin">
        <color indexed="64"/>
      </bottom>
      <diagonal/>
    </border>
    <border>
      <left/>
      <right style="thin">
        <color auto="1"/>
      </right>
      <top style="thin">
        <color indexed="64"/>
      </top>
      <bottom style="thin">
        <color indexed="64"/>
      </bottom>
      <diagonal/>
    </border>
    <border>
      <left/>
      <right style="thin">
        <color auto="1"/>
      </right>
      <top style="thin">
        <color indexed="64"/>
      </top>
      <bottom/>
      <diagonal/>
    </border>
    <border>
      <left/>
      <right style="thin">
        <color rgb="FF000000"/>
      </right>
      <top/>
      <bottom/>
      <diagonal/>
    </border>
    <border>
      <left/>
      <right style="thin">
        <color rgb="FF000000"/>
      </right>
      <top/>
      <bottom style="medium">
        <color rgb="FF000000"/>
      </bottom>
      <diagonal/>
    </border>
    <border>
      <left style="thin">
        <color auto="1"/>
      </left>
      <right style="thin">
        <color indexed="64"/>
      </right>
      <top style="thin">
        <color auto="1"/>
      </top>
      <bottom style="thin">
        <color auto="1"/>
      </bottom>
      <diagonal/>
    </border>
    <border>
      <left/>
      <right style="thin">
        <color indexed="64"/>
      </right>
      <top style="thin">
        <color auto="1"/>
      </top>
      <bottom style="thin">
        <color auto="1"/>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right style="thin"/>
      <top style="thin"/>
      <bottom style="thin"/>
    </border>
  </borders>
  <cellStyleXfs count="20440">
    <xf numFmtId="0" fontId="8" fillId="0" borderId="0" applyAlignment="1">
      <alignment vertical="center"/>
    </xf>
    <xf numFmtId="6" fontId="8" fillId="0" borderId="0" applyAlignment="1">
      <alignment vertical="center"/>
    </xf>
    <xf numFmtId="9" fontId="8" fillId="0" borderId="0" applyAlignment="1">
      <alignment vertical="center"/>
    </xf>
    <xf numFmtId="0" fontId="9" fillId="0" borderId="0" applyAlignment="1">
      <alignment vertical="center"/>
    </xf>
    <xf numFmtId="38" fontId="8" fillId="0" borderId="0" applyAlignment="1">
      <alignment vertical="center"/>
    </xf>
    <xf numFmtId="0" fontId="38" fillId="0" borderId="0" applyAlignment="1">
      <alignment vertical="center"/>
    </xf>
    <xf numFmtId="166" fontId="49" fillId="0" borderId="0"/>
    <xf numFmtId="0" fontId="49" fillId="0" borderId="0"/>
    <xf numFmtId="0" fontId="85" fillId="0" borderId="0" applyAlignment="1">
      <alignment vertical="center"/>
    </xf>
    <xf numFmtId="0" fontId="39" fillId="0" borderId="0" applyAlignment="1">
      <alignment vertical="center"/>
    </xf>
    <xf numFmtId="0" fontId="49" fillId="0" borderId="0"/>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113" fillId="29" borderId="0"/>
    <xf numFmtId="0" fontId="113" fillId="30" borderId="0"/>
    <xf numFmtId="0" fontId="113" fillId="28" borderId="0"/>
    <xf numFmtId="0" fontId="113" fillId="25" borderId="0"/>
    <xf numFmtId="0" fontId="113" fillId="26" borderId="0"/>
    <xf numFmtId="0" fontId="113" fillId="31" borderId="0"/>
    <xf numFmtId="0" fontId="114" fillId="16" borderId="191"/>
    <xf numFmtId="0" fontId="115" fillId="22" borderId="192"/>
    <xf numFmtId="0" fontId="116" fillId="22" borderId="191"/>
    <xf numFmtId="0" fontId="117" fillId="0" borderId="14"/>
    <xf numFmtId="0" fontId="118" fillId="0" borderId="15"/>
    <xf numFmtId="0" fontId="119" fillId="0" borderId="133"/>
    <xf numFmtId="0" fontId="119" fillId="0" borderId="0"/>
    <xf numFmtId="0" fontId="120" fillId="0" borderId="193"/>
    <xf numFmtId="0" fontId="121" fillId="32" borderId="18"/>
    <xf numFmtId="0" fontId="122" fillId="0" borderId="0"/>
    <xf numFmtId="0" fontId="123" fillId="23" borderId="0"/>
    <xf numFmtId="0" fontId="111" fillId="0" borderId="0"/>
    <xf numFmtId="0" fontId="125" fillId="12" borderId="0"/>
    <xf numFmtId="0" fontId="126" fillId="0" borderId="0"/>
    <xf numFmtId="0" fontId="124" fillId="17" borderId="194"/>
    <xf numFmtId="0" fontId="127" fillId="0" borderId="20"/>
    <xf numFmtId="0" fontId="128" fillId="0" borderId="0"/>
    <xf numFmtId="0" fontId="129" fillId="13" borderId="0"/>
    <xf numFmtId="9" fontId="38" fillId="0" borderId="0"/>
    <xf numFmtId="9" fontId="38" fillId="0" borderId="0"/>
    <xf numFmtId="9" fontId="130" fillId="0" borderId="0"/>
    <xf numFmtId="38" fontId="111" fillId="0" borderId="0"/>
    <xf numFmtId="38" fontId="38" fillId="0" borderId="0"/>
    <xf numFmtId="38" fontId="111" fillId="0" borderId="0"/>
    <xf numFmtId="180" fontId="111" fillId="0" borderId="0"/>
    <xf numFmtId="38" fontId="111" fillId="0" borderId="0"/>
    <xf numFmtId="181" fontId="111" fillId="0" borderId="0"/>
    <xf numFmtId="0" fontId="112" fillId="0" borderId="0" applyAlignment="1">
      <alignment vertical="center"/>
    </xf>
    <xf numFmtId="0" fontId="38" fillId="0" borderId="0"/>
    <xf numFmtId="0" fontId="49" fillId="0" borderId="0"/>
    <xf numFmtId="0" fontId="124" fillId="0" borderId="0"/>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49" fillId="0" borderId="0"/>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3" fillId="0" borderId="0" applyAlignment="1">
      <alignment vertical="center"/>
    </xf>
    <xf numFmtId="0" fontId="284" fillId="0" borderId="0"/>
    <xf numFmtId="9" fontId="285" fillId="0" borderId="0" applyAlignment="1">
      <alignment vertical="center"/>
    </xf>
    <xf numFmtId="180" fontId="292" fillId="0" borderId="0"/>
    <xf numFmtId="38" fontId="292" fillId="0" borderId="0"/>
    <xf numFmtId="0" fontId="293" fillId="11" borderId="0"/>
    <xf numFmtId="0" fontId="293" fillId="12" borderId="0"/>
    <xf numFmtId="0" fontId="293" fillId="13" borderId="0"/>
    <xf numFmtId="0" fontId="293" fillId="14" borderId="0"/>
    <xf numFmtId="0" fontId="293" fillId="15" borderId="0"/>
    <xf numFmtId="0" fontId="293" fillId="16" borderId="0"/>
    <xf numFmtId="0" fontId="293" fillId="18" borderId="0"/>
    <xf numFmtId="0" fontId="293" fillId="19" borderId="0"/>
    <xf numFmtId="0" fontId="293" fillId="20" borderId="0"/>
    <xf numFmtId="0" fontId="293" fillId="14" borderId="0"/>
    <xf numFmtId="0" fontId="293" fillId="18" borderId="0"/>
    <xf numFmtId="0" fontId="293" fillId="21" borderId="0"/>
    <xf numFmtId="0" fontId="294" fillId="24" borderId="0"/>
    <xf numFmtId="0" fontId="294" fillId="19" borderId="0"/>
    <xf numFmtId="0" fontId="294" fillId="20" borderId="0"/>
    <xf numFmtId="0" fontId="294" fillId="25" borderId="0"/>
    <xf numFmtId="0" fontId="294" fillId="26" borderId="0"/>
    <xf numFmtId="0" fontId="294" fillId="27" borderId="0"/>
    <xf numFmtId="0" fontId="294" fillId="29" borderId="0"/>
    <xf numFmtId="0" fontId="294" fillId="30" borderId="0"/>
    <xf numFmtId="0" fontId="294" fillId="28" borderId="0"/>
    <xf numFmtId="0" fontId="294" fillId="25" borderId="0"/>
    <xf numFmtId="0" fontId="294" fillId="26" borderId="0"/>
    <xf numFmtId="0" fontId="294" fillId="31" borderId="0"/>
    <xf numFmtId="0" fontId="295" fillId="16" borderId="191"/>
    <xf numFmtId="0" fontId="296" fillId="22" borderId="192"/>
    <xf numFmtId="0" fontId="297" fillId="22" borderId="191"/>
    <xf numFmtId="0" fontId="298" fillId="0" borderId="14"/>
    <xf numFmtId="0" fontId="299" fillId="0" borderId="15"/>
    <xf numFmtId="0" fontId="300" fillId="0" borderId="133"/>
    <xf numFmtId="0" fontId="300" fillId="0" borderId="0"/>
    <xf numFmtId="0" fontId="301" fillId="0" borderId="193"/>
    <xf numFmtId="0" fontId="302" fillId="32" borderId="18"/>
    <xf numFmtId="0" fontId="303" fillId="0" borderId="0"/>
    <xf numFmtId="0" fontId="304" fillId="23" borderId="0"/>
    <xf numFmtId="0" fontId="292" fillId="0" borderId="0"/>
    <xf numFmtId="0" fontId="305" fillId="12" borderId="0"/>
    <xf numFmtId="0" fontId="306" fillId="0" borderId="0"/>
    <xf numFmtId="0" fontId="124" fillId="17" borderId="194"/>
    <xf numFmtId="0" fontId="307" fillId="0" borderId="20"/>
    <xf numFmtId="0" fontId="308" fillId="0" borderId="0"/>
    <xf numFmtId="0" fontId="309" fillId="13" borderId="0"/>
    <xf numFmtId="38" fontId="292" fillId="0" borderId="0"/>
    <xf numFmtId="182" fontId="292" fillId="0" borderId="0"/>
    <xf numFmtId="0" fontId="310" fillId="0" borderId="0" applyAlignment="1">
      <alignment vertical="center"/>
    </xf>
    <xf numFmtId="0" fontId="310" fillId="0" borderId="0" applyAlignment="1">
      <alignment vertical="center"/>
    </xf>
    <xf numFmtId="9" fontId="49" fillId="0" borderId="0"/>
    <xf numFmtId="180" fontId="49" fillId="0" borderId="0"/>
    <xf numFmtId="166" fontId="49" fillId="0" borderId="0"/>
    <xf numFmtId="180" fontId="111" fillId="0" borderId="0"/>
    <xf numFmtId="183" fontId="49" fillId="0" borderId="0"/>
    <xf numFmtId="0" fontId="38" fillId="0" borderId="0" applyAlignment="1">
      <alignment vertical="center"/>
    </xf>
    <xf numFmtId="0" fontId="38" fillId="0" borderId="0"/>
    <xf numFmtId="180" fontId="111" fillId="0" borderId="0"/>
    <xf numFmtId="6" fontId="8" fillId="0" borderId="0" applyAlignment="1">
      <alignment vertical="center"/>
    </xf>
    <xf numFmtId="6" fontId="8" fillId="0" borderId="0" applyAlignment="1">
      <alignment vertical="center"/>
    </xf>
    <xf numFmtId="0" fontId="39" fillId="0" borderId="0" applyAlignment="1">
      <alignment vertical="center"/>
    </xf>
    <xf numFmtId="0" fontId="112" fillId="11" borderId="0"/>
    <xf numFmtId="0" fontId="112" fillId="12" borderId="0"/>
    <xf numFmtId="0" fontId="112" fillId="13" borderId="0"/>
    <xf numFmtId="0" fontId="112" fillId="14" borderId="0"/>
    <xf numFmtId="0" fontId="112" fillId="15" borderId="0"/>
    <xf numFmtId="0" fontId="112" fillId="16" borderId="0"/>
    <xf numFmtId="0" fontId="112" fillId="18" borderId="0"/>
    <xf numFmtId="0" fontId="112" fillId="19" borderId="0"/>
    <xf numFmtId="0" fontId="112" fillId="20" borderId="0"/>
    <xf numFmtId="0" fontId="112" fillId="14" borderId="0"/>
    <xf numFmtId="0" fontId="112" fillId="18" borderId="0"/>
    <xf numFmtId="0" fontId="112" fillId="21" borderId="0"/>
    <xf numFmtId="0" fontId="113" fillId="24" borderId="0"/>
    <xf numFmtId="0" fontId="113" fillId="19" borderId="0"/>
    <xf numFmtId="0" fontId="113" fillId="20" borderId="0"/>
    <xf numFmtId="0" fontId="113" fillId="25" borderId="0"/>
    <xf numFmtId="0" fontId="113" fillId="26" borderId="0"/>
    <xf numFmtId="0" fontId="113" fillId="27" borderId="0"/>
    <xf numFmtId="0" fontId="297" fillId="22" borderId="191"/>
    <xf numFmtId="0" fontId="296" fillId="22" borderId="192"/>
    <xf numFmtId="0" fontId="295" fillId="16" borderId="191"/>
    <xf numFmtId="0" fontId="114" fillId="16" borderId="191"/>
    <xf numFmtId="0" fontId="115" fillId="22" borderId="192"/>
    <xf numFmtId="0" fontId="116" fillId="22" borderId="191"/>
    <xf numFmtId="0" fontId="119" fillId="0" borderId="133"/>
    <xf numFmtId="0" fontId="120" fillId="0" borderId="193"/>
    <xf numFmtId="0" fontId="111" fillId="0" borderId="0"/>
    <xf numFmtId="38" fontId="111" fillId="0" borderId="0"/>
    <xf numFmtId="38" fontId="111" fillId="0" borderId="0"/>
    <xf numFmtId="38" fontId="111" fillId="0" borderId="0"/>
    <xf numFmtId="181" fontId="111" fillId="0" borderId="0"/>
    <xf numFmtId="9" fontId="8" fillId="0" borderId="0"/>
    <xf numFmtId="9" fontId="8" fillId="0" borderId="0" applyAlignment="1">
      <alignment vertical="center"/>
    </xf>
    <xf numFmtId="38" fontId="8" fillId="0" borderId="0" applyAlignment="1">
      <alignment vertical="center"/>
    </xf>
    <xf numFmtId="0" fontId="39"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24" fillId="17" borderId="194"/>
    <xf numFmtId="38" fontId="111" fillId="0" borderId="0"/>
    <xf numFmtId="0" fontId="112"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6" fontId="8" fillId="0" borderId="0" applyAlignment="1">
      <alignment vertical="center"/>
    </xf>
    <xf numFmtId="6" fontId="8" fillId="0" borderId="0" applyAlignment="1">
      <alignment vertical="center"/>
    </xf>
    <xf numFmtId="6" fontId="8"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9" fontId="8" fillId="0" borderId="0" applyAlignment="1">
      <alignment vertical="center"/>
    </xf>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6" fontId="8" fillId="0" borderId="0" applyAlignment="1">
      <alignment vertical="center"/>
    </xf>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6" fontId="8" fillId="0" borderId="0" applyAlignment="1">
      <alignment vertical="center"/>
    </xf>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9" fillId="0" borderId="133"/>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9" fillId="0" borderId="133"/>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38" fontId="8" fillId="0" borderId="0" applyAlignment="1">
      <alignment vertical="center"/>
    </xf>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38" fontId="8" fillId="0" borderId="0" applyAlignment="1">
      <alignment vertical="center"/>
    </xf>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38" fontId="8" fillId="0" borderId="0" applyAlignment="1">
      <alignment vertical="center"/>
    </xf>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9" fontId="285" fillId="0" borderId="0" applyAlignment="1">
      <alignment vertical="center"/>
    </xf>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296" fillId="46" borderId="192"/>
    <xf numFmtId="0" fontId="296" fillId="46" borderId="192"/>
    <xf numFmtId="0" fontId="296" fillId="46" borderId="192"/>
    <xf numFmtId="0" fontId="295" fillId="44" borderId="191"/>
    <xf numFmtId="0" fontId="295" fillId="44" borderId="191"/>
    <xf numFmtId="0" fontId="295" fillId="44" borderId="191"/>
    <xf numFmtId="0" fontId="329" fillId="45" borderId="194"/>
    <xf numFmtId="0" fontId="296" fillId="46" borderId="192"/>
    <xf numFmtId="0" fontId="295" fillId="44" borderId="191"/>
    <xf numFmtId="0" fontId="296" fillId="46" borderId="192"/>
    <xf numFmtId="0" fontId="329" fillId="45" borderId="194"/>
    <xf numFmtId="0" fontId="296" fillId="46" borderId="192"/>
    <xf numFmtId="0" fontId="295" fillId="44" borderId="191"/>
    <xf numFmtId="0" fontId="295" fillId="44" borderId="191"/>
    <xf numFmtId="0" fontId="301" fillId="0" borderId="193"/>
    <xf numFmtId="0" fontId="293" fillId="49" borderId="0"/>
    <xf numFmtId="0" fontId="297" fillId="46" borderId="191"/>
    <xf numFmtId="0" fontId="294" fillId="58" borderId="0"/>
    <xf numFmtId="0" fontId="301" fillId="0" borderId="193"/>
    <xf numFmtId="0" fontId="296" fillId="46" borderId="192"/>
    <xf numFmtId="0" fontId="296" fillId="46" borderId="192"/>
    <xf numFmtId="0" fontId="329" fillId="45" borderId="194"/>
    <xf numFmtId="0" fontId="295" fillId="44" borderId="191"/>
    <xf numFmtId="0" fontId="297" fillId="46" borderId="191"/>
    <xf numFmtId="0" fontId="297" fillId="46" borderId="191"/>
    <xf numFmtId="0" fontId="295" fillId="44" borderId="191"/>
    <xf numFmtId="0" fontId="296" fillId="46" borderId="192"/>
    <xf numFmtId="0" fontId="293" fillId="52" borderId="0"/>
    <xf numFmtId="0" fontId="296" fillId="46" borderId="192"/>
    <xf numFmtId="0" fontId="295" fillId="44" borderId="191"/>
    <xf numFmtId="0" fontId="297" fillId="46" borderId="191"/>
    <xf numFmtId="0" fontId="301" fillId="0" borderId="193"/>
    <xf numFmtId="0" fontId="301" fillId="0" borderId="193"/>
    <xf numFmtId="0" fontId="295" fillId="44" borderId="191"/>
    <xf numFmtId="0" fontId="297" fillId="46" borderId="191"/>
    <xf numFmtId="0" fontId="295" fillId="44" borderId="191"/>
    <xf numFmtId="0" fontId="295" fillId="44" borderId="191"/>
    <xf numFmtId="0" fontId="301" fillId="0" borderId="193"/>
    <xf numFmtId="0" fontId="295" fillId="44" borderId="191"/>
    <xf numFmtId="0" fontId="295" fillId="44" borderId="191"/>
    <xf numFmtId="0" fontId="297" fillId="46" borderId="191"/>
    <xf numFmtId="0" fontId="295" fillId="44" borderId="191"/>
    <xf numFmtId="0" fontId="296" fillId="46" borderId="192"/>
    <xf numFmtId="0" fontId="297" fillId="46" borderId="191"/>
    <xf numFmtId="0" fontId="296" fillId="46" borderId="192"/>
    <xf numFmtId="0" fontId="295" fillId="44" borderId="191"/>
    <xf numFmtId="0" fontId="295" fillId="44" borderId="191"/>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3" fillId="59" borderId="0"/>
    <xf numFmtId="0" fontId="295" fillId="44" borderId="191"/>
    <xf numFmtId="0" fontId="293" fillId="47" borderId="0"/>
    <xf numFmtId="0" fontId="296" fillId="46" borderId="192"/>
    <xf numFmtId="0" fontId="293" fillId="47" borderId="0"/>
    <xf numFmtId="0" fontId="294" fillId="48" borderId="0"/>
    <xf numFmtId="0" fontId="296" fillId="46" borderId="192"/>
    <xf numFmtId="0" fontId="293" fillId="44" borderId="0"/>
    <xf numFmtId="0" fontId="295" fillId="44" borderId="191"/>
    <xf numFmtId="0" fontId="294" fillId="52" borderId="0"/>
    <xf numFmtId="0" fontId="295" fillId="44" borderId="191"/>
    <xf numFmtId="0" fontId="329" fillId="45" borderId="194"/>
    <xf numFmtId="0" fontId="173" fillId="0" borderId="0"/>
    <xf numFmtId="0" fontId="295" fillId="44" borderId="191"/>
    <xf numFmtId="0" fontId="293" fillId="56" borderId="0"/>
    <xf numFmtId="0" fontId="293" fillId="55" borderId="0"/>
    <xf numFmtId="0" fontId="293" fillId="50" borderId="0"/>
    <xf numFmtId="0" fontId="297" fillId="46" borderId="191"/>
    <xf numFmtId="0" fontId="296" fillId="46" borderId="192"/>
    <xf numFmtId="0" fontId="293" fillId="48" borderId="0"/>
    <xf numFmtId="0" fontId="293" fillId="49" borderId="0"/>
    <xf numFmtId="0" fontId="296" fillId="46" borderId="192"/>
    <xf numFmtId="0" fontId="293" fillId="54" borderId="0"/>
    <xf numFmtId="0" fontId="296" fillId="46" borderId="192"/>
    <xf numFmtId="0" fontId="294" fillId="61" borderId="0"/>
    <xf numFmtId="0" fontId="295" fillId="44" borderId="191"/>
    <xf numFmtId="0" fontId="294" fillId="51" borderId="0"/>
    <xf numFmtId="0" fontId="296" fillId="46" borderId="192"/>
    <xf numFmtId="0" fontId="295" fillId="44" borderId="191"/>
    <xf numFmtId="0" fontId="295" fillId="44" borderId="191"/>
    <xf numFmtId="0" fontId="294" fillId="60" borderId="0"/>
    <xf numFmtId="0" fontId="296" fillId="46" borderId="192"/>
    <xf numFmtId="0" fontId="295" fillId="44" borderId="191"/>
    <xf numFmtId="0" fontId="295" fillId="44" borderId="191"/>
    <xf numFmtId="0" fontId="297" fillId="46" borderId="191"/>
    <xf numFmtId="0" fontId="173" fillId="0" borderId="0"/>
    <xf numFmtId="0" fontId="295" fillId="44" borderId="191"/>
    <xf numFmtId="0" fontId="294" fillId="57" borderId="0"/>
    <xf numFmtId="0" fontId="301" fillId="0" borderId="193"/>
    <xf numFmtId="0" fontId="295" fillId="44" borderId="191"/>
    <xf numFmtId="0" fontId="301" fillId="0" borderId="193"/>
    <xf numFmtId="0" fontId="294" fillId="62" borderId="0"/>
    <xf numFmtId="0" fontId="296" fillId="46" borderId="192"/>
    <xf numFmtId="0" fontId="295" fillId="44" borderId="191"/>
    <xf numFmtId="0" fontId="295" fillId="44" borderId="191"/>
    <xf numFmtId="0" fontId="295" fillId="44" borderId="191"/>
    <xf numFmtId="0" fontId="301" fillId="0" borderId="193"/>
    <xf numFmtId="0" fontId="297" fillId="46" borderId="191"/>
    <xf numFmtId="0" fontId="294" fillId="63" borderId="0"/>
    <xf numFmtId="0" fontId="295" fillId="44" borderId="191"/>
    <xf numFmtId="0" fontId="295" fillId="44" borderId="191"/>
    <xf numFmtId="0" fontId="295" fillId="44" borderId="191"/>
    <xf numFmtId="0" fontId="296" fillId="46" borderId="192"/>
    <xf numFmtId="0" fontId="297" fillId="46" borderId="191"/>
    <xf numFmtId="0" fontId="294" fillId="61" borderId="0"/>
    <xf numFmtId="0" fontId="296" fillId="46" borderId="192"/>
    <xf numFmtId="6" fontId="285" fillId="0" borderId="0" applyAlignment="1">
      <alignment vertical="center"/>
    </xf>
    <xf numFmtId="0" fontId="297" fillId="46" borderId="191"/>
    <xf numFmtId="0" fontId="294" fillId="51" borderId="0"/>
    <xf numFmtId="0" fontId="296" fillId="46" borderId="192"/>
    <xf numFmtId="0" fontId="297" fillId="46" borderId="191"/>
    <xf numFmtId="0" fontId="294" fillId="53" borderId="0"/>
    <xf numFmtId="0" fontId="296" fillId="46" borderId="192"/>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9" fillId="50" borderId="0"/>
    <xf numFmtId="0" fontId="296" fillId="46" borderId="192"/>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7" fillId="46"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6" fillId="46" borderId="192"/>
    <xf numFmtId="0" fontId="295" fillId="44" borderId="191"/>
    <xf numFmtId="0" fontId="295" fillId="44" borderId="191"/>
    <xf numFmtId="0" fontId="301" fillId="0" borderId="193"/>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9" fontId="285" fillId="0" borderId="0" applyAlignment="1">
      <alignment vertical="center"/>
    </xf>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5" fillId="55" borderId="0"/>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330" fillId="0" borderId="0" applyAlignment="1">
      <alignment vertical="center"/>
    </xf>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329" fillId="45" borderId="194"/>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295" fillId="44" borderId="191"/>
    <xf numFmtId="9" fontId="285" fillId="0" borderId="0" applyAlignment="1">
      <alignment vertical="center"/>
    </xf>
    <xf numFmtId="0" fontId="295" fillId="44" borderId="191"/>
    <xf numFmtId="0" fontId="295" fillId="44" borderId="191"/>
    <xf numFmtId="0" fontId="295" fillId="44" borderId="191"/>
    <xf numFmtId="0" fontId="295" fillId="44" borderId="191"/>
    <xf numFmtId="0" fontId="295" fillId="44" borderId="191"/>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7" fillId="46"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329" fillId="45" borderId="194"/>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295" fillId="44" borderId="191"/>
    <xf numFmtId="0" fontId="296" fillId="46" borderId="192"/>
    <xf numFmtId="0" fontId="295" fillId="44" borderId="191"/>
    <xf numFmtId="0" fontId="296" fillId="46" borderId="192"/>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301" fillId="0" borderId="193"/>
    <xf numFmtId="0" fontId="295" fillId="44" borderId="191"/>
    <xf numFmtId="0" fontId="301" fillId="0" borderId="193"/>
    <xf numFmtId="0" fontId="295" fillId="44" borderId="191"/>
    <xf numFmtId="0" fontId="295" fillId="44" borderId="191"/>
    <xf numFmtId="0" fontId="301" fillId="0" borderId="193"/>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6" fillId="46" borderId="192"/>
    <xf numFmtId="0" fontId="329" fillId="45" borderId="194"/>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5" fillId="44" borderId="191"/>
    <xf numFmtId="0" fontId="297" fillId="46" borderId="191"/>
    <xf numFmtId="0" fontId="295" fillId="44" borderId="191"/>
    <xf numFmtId="0" fontId="295" fillId="44" borderId="191"/>
    <xf numFmtId="0" fontId="295" fillId="44" borderId="191"/>
    <xf numFmtId="0" fontId="295" fillId="44" borderId="191"/>
    <xf numFmtId="0" fontId="295" fillId="44" borderId="191"/>
    <xf numFmtId="0" fontId="296" fillId="46" borderId="192"/>
    <xf numFmtId="0" fontId="295" fillId="44"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0" fillId="0" borderId="0"/>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301" fillId="0" borderId="193"/>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6" fillId="46" borderId="192"/>
    <xf numFmtId="0" fontId="297" fillId="46" borderId="191"/>
    <xf numFmtId="0" fontId="297" fillId="46" borderId="191"/>
    <xf numFmtId="0" fontId="329" fillId="45" borderId="194"/>
    <xf numFmtId="0" fontId="297" fillId="46" borderId="191"/>
    <xf numFmtId="0" fontId="329" fillId="45" borderId="194"/>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38" fontId="331" fillId="0" borderId="0"/>
    <xf numFmtId="0" fontId="297" fillId="46" borderId="191"/>
    <xf numFmtId="38" fontId="292" fillId="0" borderId="0"/>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8" fillId="0" borderId="1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329" fillId="45" borderId="194"/>
    <xf numFmtId="0" fontId="297" fillId="46" borderId="191"/>
    <xf numFmtId="0" fontId="301" fillId="0" borderId="193"/>
    <xf numFmtId="0" fontId="329" fillId="45" borderId="194"/>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301" fillId="0" borderId="193"/>
    <xf numFmtId="0" fontId="297" fillId="46" borderId="191"/>
    <xf numFmtId="0" fontId="301" fillId="0" borderId="193"/>
    <xf numFmtId="0" fontId="297" fillId="46" borderId="191"/>
    <xf numFmtId="0" fontId="301" fillId="0" borderId="193"/>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7" fillId="46" borderId="191"/>
    <xf numFmtId="0" fontId="299" fillId="0" borderId="15"/>
    <xf numFmtId="0" fontId="300" fillId="0" borderId="133"/>
    <xf numFmtId="0" fontId="300" fillId="0" borderId="133"/>
    <xf numFmtId="0" fontId="300" fillId="0" borderId="133"/>
    <xf numFmtId="0" fontId="300" fillId="0" borderId="13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181" fontId="292" fillId="0" borderId="0"/>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6" fontId="285" fillId="0" borderId="0" applyAlignment="1">
      <alignment vertical="center"/>
    </xf>
    <xf numFmtId="0" fontId="301" fillId="0" borderId="193"/>
    <xf numFmtId="0" fontId="329" fillId="45" borderId="194"/>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29" fillId="45" borderId="194"/>
    <xf numFmtId="0" fontId="301" fillId="0" borderId="193"/>
    <xf numFmtId="0" fontId="329" fillId="45" borderId="194"/>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1" fillId="0" borderId="193"/>
    <xf numFmtId="0" fontId="302" fillId="64" borderId="18"/>
    <xf numFmtId="0" fontId="303" fillId="0" borderId="0"/>
    <xf numFmtId="0" fontId="304" fillId="65" borderId="0"/>
    <xf numFmtId="0" fontId="120" fillId="0" borderId="193"/>
    <xf numFmtId="0" fontId="332" fillId="0" borderId="0" applyAlignment="1">
      <alignment vertical="center"/>
    </xf>
    <xf numFmtId="0" fontId="285" fillId="0" borderId="0"/>
    <xf numFmtId="0" fontId="285" fillId="0" borderId="0"/>
    <xf numFmtId="0" fontId="306" fillId="0" borderId="0"/>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29" fillId="45" borderId="194"/>
    <xf numFmtId="0" fontId="307" fillId="0" borderId="20"/>
    <xf numFmtId="0" fontId="308" fillId="0" borderId="0"/>
    <xf numFmtId="9" fontId="331" fillId="0" borderId="0"/>
    <xf numFmtId="9" fontId="331" fillId="0" borderId="0"/>
    <xf numFmtId="9" fontId="335" fillId="0" borderId="0"/>
    <xf numFmtId="38" fontId="285" fillId="0" borderId="0" applyAlignment="1">
      <alignment vertical="center"/>
    </xf>
    <xf numFmtId="166" fontId="173" fillId="0" borderId="0"/>
    <xf numFmtId="0" fontId="115" fillId="22" borderId="192"/>
    <xf numFmtId="0" fontId="124" fillId="17" borderId="194"/>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293" fillId="0" borderId="0" applyAlignment="1">
      <alignment vertical="center"/>
    </xf>
    <xf numFmtId="0" fontId="331" fillId="0" borderId="0"/>
    <xf numFmtId="0" fontId="173" fillId="0" borderId="0"/>
    <xf numFmtId="0" fontId="334" fillId="0" borderId="0" applyAlignment="1">
      <alignment vertical="center"/>
    </xf>
    <xf numFmtId="0" fontId="329" fillId="0" borderId="0"/>
    <xf numFmtId="0" fontId="285" fillId="0" borderId="0" applyAlignment="1">
      <alignment vertical="center"/>
    </xf>
    <xf numFmtId="0" fontId="285" fillId="0" borderId="0"/>
    <xf numFmtId="6" fontId="285" fillId="0" borderId="0" applyAlignment="1">
      <alignment vertical="center"/>
    </xf>
    <xf numFmtId="9" fontId="285" fillId="0" borderId="0" applyAlignment="1">
      <alignment vertical="center"/>
    </xf>
    <xf numFmtId="9" fontId="285" fillId="0" borderId="0" applyAlignment="1">
      <alignment vertical="center"/>
    </xf>
    <xf numFmtId="38" fontId="331" fillId="0" borderId="0"/>
    <xf numFmtId="38" fontId="292" fillId="0" borderId="0"/>
    <xf numFmtId="181" fontId="292" fillId="0" borderId="0"/>
    <xf numFmtId="6" fontId="285" fillId="0" borderId="0" applyAlignment="1">
      <alignment vertical="center"/>
    </xf>
    <xf numFmtId="6" fontId="285" fillId="0" borderId="0" applyAlignment="1">
      <alignment vertical="center"/>
    </xf>
    <xf numFmtId="6" fontId="285" fillId="0" borderId="0" applyAlignment="1">
      <alignment vertical="center"/>
    </xf>
    <xf numFmtId="0" fontId="292" fillId="0" borderId="0"/>
    <xf numFmtId="0" fontId="332" fillId="0" borderId="0" applyAlignment="1">
      <alignment vertical="center"/>
    </xf>
    <xf numFmtId="0" fontId="285" fillId="0" borderId="0"/>
    <xf numFmtId="0" fontId="285" fillId="0" borderId="0"/>
    <xf numFmtId="9" fontId="331" fillId="0" borderId="0"/>
    <xf numFmtId="9" fontId="331" fillId="0" borderId="0"/>
    <xf numFmtId="9" fontId="335" fillId="0" borderId="0"/>
    <xf numFmtId="38" fontId="285" fillId="0" borderId="0" applyAlignment="1">
      <alignment vertical="center"/>
    </xf>
    <xf numFmtId="180" fontId="292" fillId="0" borderId="0"/>
    <xf numFmtId="38" fontId="292" fillId="0" borderId="0"/>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38" fontId="285" fillId="0" borderId="0" applyAlignment="1">
      <alignment vertical="center"/>
    </xf>
    <xf numFmtId="0" fontId="331" fillId="0" borderId="0" applyAlignment="1">
      <alignment vertical="center"/>
    </xf>
    <xf numFmtId="0" fontId="331" fillId="0" borderId="0"/>
    <xf numFmtId="0" fontId="334" fillId="0" borderId="0" applyAlignment="1">
      <alignment vertical="center"/>
    </xf>
    <xf numFmtId="0" fontId="285" fillId="0" borderId="0" applyAlignment="1">
      <alignment vertical="center"/>
    </xf>
    <xf numFmtId="0" fontId="120" fillId="0" borderId="193"/>
    <xf numFmtId="0" fontId="120" fillId="0" borderId="193"/>
    <xf numFmtId="0" fontId="115" fillId="22" borderId="192"/>
    <xf numFmtId="0" fontId="114" fillId="16" borderId="191"/>
    <xf numFmtId="0" fontId="124" fillId="17" borderId="194"/>
    <xf numFmtId="0" fontId="115" fillId="22" borderId="192"/>
    <xf numFmtId="0" fontId="124" fillId="17" borderId="194"/>
    <xf numFmtId="0" fontId="114" fillId="16" borderId="191"/>
    <xf numFmtId="0" fontId="124" fillId="17" borderId="194"/>
    <xf numFmtId="0" fontId="120" fillId="0" borderId="193"/>
    <xf numFmtId="0" fontId="120" fillId="0" borderId="193"/>
    <xf numFmtId="0" fontId="115" fillId="22" borderId="192"/>
    <xf numFmtId="0" fontId="115" fillId="22" borderId="192"/>
    <xf numFmtId="0" fontId="114" fillId="16" borderId="191"/>
    <xf numFmtId="0" fontId="114" fillId="16" borderId="191"/>
    <xf numFmtId="0" fontId="120" fillId="0" borderId="193"/>
    <xf numFmtId="0" fontId="116" fillId="22" borderId="191"/>
    <xf numFmtId="0" fontId="120" fillId="0" borderId="193"/>
    <xf numFmtId="0" fontId="115" fillId="22" borderId="192"/>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0" fillId="0" borderId="193"/>
    <xf numFmtId="0" fontId="301" fillId="0" borderId="193"/>
    <xf numFmtId="0" fontId="116" fillId="22" borderId="191"/>
    <xf numFmtId="0" fontId="115" fillId="22" borderId="192"/>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0" fillId="0" borderId="193"/>
    <xf numFmtId="0" fontId="114" fillId="16" borderId="191"/>
    <xf numFmtId="0" fontId="114" fillId="16" borderId="191"/>
    <xf numFmtId="0" fontId="116" fillId="22" borderId="191"/>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4" fillId="16" borderId="191"/>
    <xf numFmtId="0" fontId="124" fillId="17" borderId="194"/>
    <xf numFmtId="0" fontId="120" fillId="0" borderId="193"/>
    <xf numFmtId="0" fontId="120" fillId="0" borderId="193"/>
    <xf numFmtId="0" fontId="116" fillId="22" borderId="191"/>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24" fillId="17" borderId="194"/>
    <xf numFmtId="0" fontId="120" fillId="0" borderId="193"/>
    <xf numFmtId="0" fontId="120" fillId="0" borderId="193"/>
    <xf numFmtId="0" fontId="124" fillId="17" borderId="194"/>
    <xf numFmtId="0" fontId="120" fillId="0" borderId="193"/>
    <xf numFmtId="0" fontId="124" fillId="17" borderId="194"/>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0" fillId="0" borderId="193"/>
    <xf numFmtId="0" fontId="115" fillId="22" borderId="192"/>
    <xf numFmtId="0" fontId="124" fillId="17" borderId="194"/>
    <xf numFmtId="0" fontId="115" fillId="22" borderId="192"/>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24" fillId="17" borderId="194"/>
    <xf numFmtId="0" fontId="120" fillId="0" borderId="193"/>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16" fillId="22" borderId="191"/>
    <xf numFmtId="0" fontId="120" fillId="0" borderId="193"/>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20" fillId="0" borderId="193"/>
    <xf numFmtId="0" fontId="114" fillId="16" borderId="191"/>
    <xf numFmtId="0" fontId="114" fillId="16" borderId="191"/>
    <xf numFmtId="0" fontId="114" fillId="16" borderId="191"/>
    <xf numFmtId="0" fontId="124" fillId="17" borderId="194"/>
    <xf numFmtId="0" fontId="114" fillId="16" borderId="191"/>
    <xf numFmtId="0" fontId="124" fillId="17" borderId="194"/>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5" fillId="22" borderId="192"/>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6" fillId="22" borderId="191"/>
    <xf numFmtId="0" fontId="115" fillId="22" borderId="192"/>
    <xf numFmtId="0" fontId="114" fillId="16" borderId="191"/>
    <xf numFmtId="0" fontId="114" fillId="16" borderId="191"/>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24" fillId="17" borderId="194"/>
    <xf numFmtId="0" fontId="114" fillId="16" borderId="191"/>
    <xf numFmtId="0" fontId="114" fillId="16" borderId="191"/>
    <xf numFmtId="0" fontId="116" fillId="22" borderId="191"/>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6" fontId="8" fillId="0" borderId="0" applyAlignment="1">
      <alignment vertical="center"/>
    </xf>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6" fontId="8" fillId="0" borderId="0" applyAlignment="1">
      <alignment vertical="center"/>
    </xf>
    <xf numFmtId="0" fontId="116" fillId="22" borderId="191"/>
    <xf numFmtId="0" fontId="116" fillId="22" borderId="191"/>
    <xf numFmtId="0" fontId="116" fillId="22" borderId="191"/>
    <xf numFmtId="0" fontId="116" fillId="22" borderId="191"/>
    <xf numFmtId="0" fontId="124" fillId="17" borderId="194"/>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24" fillId="17" borderId="194"/>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4" fillId="17" borderId="194"/>
    <xf numFmtId="0" fontId="114" fillId="16" borderId="191"/>
    <xf numFmtId="0" fontId="116" fillId="22" borderId="191"/>
    <xf numFmtId="6" fontId="8" fillId="0" borderId="0" applyAlignment="1">
      <alignment vertical="center"/>
    </xf>
    <xf numFmtId="0" fontId="124" fillId="17" borderId="194"/>
    <xf numFmtId="0" fontId="120" fillId="0" borderId="193"/>
    <xf numFmtId="0" fontId="114" fillId="16" borderId="191"/>
    <xf numFmtId="0" fontId="116" fillId="22" borderId="191"/>
    <xf numFmtId="6" fontId="8" fillId="0" borderId="0" applyAlignment="1">
      <alignment vertical="center"/>
    </xf>
    <xf numFmtId="0" fontId="115" fillId="22" borderId="192"/>
    <xf numFmtId="0" fontId="115" fillId="22" borderId="192"/>
    <xf numFmtId="0" fontId="114" fillId="16" borderId="191"/>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15" fillId="22" borderId="192"/>
    <xf numFmtId="6" fontId="8" fillId="0" borderId="0" applyAlignment="1">
      <alignment vertical="center"/>
    </xf>
    <xf numFmtId="0" fontId="124" fillId="17" borderId="194"/>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15" fillId="22" borderId="192"/>
    <xf numFmtId="0" fontId="120" fillId="0" borderId="193"/>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24" fillId="17" borderId="194"/>
    <xf numFmtId="0" fontId="124" fillId="17" borderId="194"/>
    <xf numFmtId="0" fontId="120" fillId="0" borderId="193"/>
    <xf numFmtId="0" fontId="120" fillId="0" borderId="193"/>
    <xf numFmtId="0" fontId="124" fillId="17" borderId="194"/>
    <xf numFmtId="0" fontId="120" fillId="0" borderId="193"/>
    <xf numFmtId="0" fontId="115" fillId="22" borderId="192"/>
    <xf numFmtId="0" fontId="297" fillId="22" borderId="191"/>
    <xf numFmtId="0" fontId="120" fillId="0" borderId="193"/>
    <xf numFmtId="6" fontId="8" fillId="0" borderId="0" applyAlignment="1">
      <alignment vertical="center"/>
    </xf>
    <xf numFmtId="0" fontId="115" fillId="22" borderId="192"/>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20" fillId="0" borderId="193"/>
    <xf numFmtId="0" fontId="120" fillId="0" borderId="193"/>
    <xf numFmtId="0" fontId="115" fillId="22" borderId="192"/>
    <xf numFmtId="0" fontId="115" fillId="22" borderId="192"/>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15" fillId="22" borderId="192"/>
    <xf numFmtId="0" fontId="114" fillId="16" borderId="191"/>
    <xf numFmtId="0" fontId="124" fillId="17" borderId="194"/>
    <xf numFmtId="0" fontId="116" fillId="22" borderId="191"/>
    <xf numFmtId="0" fontId="114" fillId="16" borderId="191"/>
    <xf numFmtId="0" fontId="116" fillId="22" borderId="191"/>
    <xf numFmtId="0" fontId="120" fillId="0" borderId="193"/>
    <xf numFmtId="0" fontId="114" fillId="16" borderId="191"/>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20" fillId="0" borderId="193"/>
    <xf numFmtId="0" fontId="116" fillId="22" borderId="191"/>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20" fillId="0" borderId="193"/>
    <xf numFmtId="0" fontId="114" fillId="16" borderId="191"/>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14" fillId="16"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14" fillId="16"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6" fillId="22" borderId="191"/>
    <xf numFmtId="0" fontId="116" fillId="22"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20" fillId="0" borderId="193"/>
    <xf numFmtId="0" fontId="114" fillId="16" borderId="191"/>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14" fillId="16" borderId="191"/>
    <xf numFmtId="0" fontId="116" fillId="22" borderId="191"/>
    <xf numFmtId="0" fontId="120" fillId="0" borderId="193"/>
    <xf numFmtId="0" fontId="124" fillId="17" borderId="194"/>
    <xf numFmtId="0" fontId="114" fillId="16" borderId="191"/>
    <xf numFmtId="6" fontId="8" fillId="0" borderId="0" applyAlignment="1">
      <alignment vertical="center"/>
    </xf>
    <xf numFmtId="0" fontId="115" fillId="22" borderId="192"/>
    <xf numFmtId="6" fontId="8" fillId="0" borderId="0" applyAlignment="1">
      <alignment vertical="center"/>
    </xf>
    <xf numFmtId="0" fontId="116" fillId="22" borderId="191"/>
    <xf numFmtId="6" fontId="8" fillId="0" borderId="0" applyAlignment="1">
      <alignment vertical="center"/>
    </xf>
    <xf numFmtId="6" fontId="8" fillId="0" borderId="0" applyAlignment="1">
      <alignment vertical="center"/>
    </xf>
    <xf numFmtId="0" fontId="297" fillId="22" borderId="191"/>
    <xf numFmtId="0" fontId="296" fillId="22" borderId="192"/>
    <xf numFmtId="0" fontId="295" fillId="16" borderId="191"/>
    <xf numFmtId="0" fontId="124" fillId="17" borderId="194"/>
    <xf numFmtId="0" fontId="120" fillId="0" borderId="193"/>
    <xf numFmtId="0" fontId="116" fillId="22" borderId="191"/>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24" fillId="17" borderId="194"/>
    <xf numFmtId="0" fontId="124" fillId="17" borderId="194"/>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0" fillId="0" borderId="193"/>
    <xf numFmtId="0" fontId="114" fillId="16" borderId="191"/>
    <xf numFmtId="0" fontId="115" fillId="22" borderId="192"/>
    <xf numFmtId="0" fontId="116" fillId="22" borderId="191"/>
    <xf numFmtId="0" fontId="114" fillId="16" borderId="191"/>
    <xf numFmtId="0" fontId="124" fillId="17" borderId="194"/>
    <xf numFmtId="0" fontId="116" fillId="22" borderId="191"/>
    <xf numFmtId="0" fontId="114" fillId="16" borderId="191"/>
    <xf numFmtId="0" fontId="114" fillId="16" borderId="191"/>
    <xf numFmtId="0" fontId="114" fillId="16" borderId="191"/>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24" fillId="17" borderId="194"/>
    <xf numFmtId="0" fontId="115" fillId="22" borderId="192"/>
    <xf numFmtId="0" fontId="115" fillId="22" borderId="192"/>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15" fillId="22" borderId="192"/>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6" fontId="8" fillId="0" borderId="0" applyAlignment="1">
      <alignment vertical="center"/>
    </xf>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6" fontId="8" fillId="0" borderId="0" applyAlignment="1">
      <alignment vertical="center"/>
    </xf>
    <xf numFmtId="0" fontId="116" fillId="22"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15" fillId="22" borderId="192"/>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16" fillId="22" borderId="191"/>
    <xf numFmtId="0" fontId="120" fillId="0" borderId="193"/>
    <xf numFmtId="0" fontId="124" fillId="17" borderId="194"/>
    <xf numFmtId="0" fontId="114" fillId="16" borderId="191"/>
    <xf numFmtId="0" fontId="120" fillId="0" borderId="193"/>
    <xf numFmtId="0" fontId="116" fillId="22" borderId="191"/>
    <xf numFmtId="0" fontId="124" fillId="17" borderId="194"/>
    <xf numFmtId="0" fontId="115" fillId="22" borderId="192"/>
    <xf numFmtId="0" fontId="114" fillId="16" borderId="191"/>
    <xf numFmtId="0" fontId="115" fillId="22" borderId="192"/>
    <xf numFmtId="0" fontId="115" fillId="22" borderId="192"/>
    <xf numFmtId="0" fontId="115" fillId="22" borderId="192"/>
    <xf numFmtId="0" fontId="114" fillId="16" borderId="191"/>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4" fillId="16" borderId="191"/>
    <xf numFmtId="0" fontId="124" fillId="17" borderId="194"/>
    <xf numFmtId="0" fontId="295" fillId="16" borderId="191"/>
    <xf numFmtId="0" fontId="120" fillId="0" borderId="193"/>
    <xf numFmtId="0" fontId="296"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16" fillId="22" borderId="191"/>
    <xf numFmtId="0" fontId="301"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20" fillId="0" borderId="193"/>
    <xf numFmtId="0" fontId="115" fillId="22" borderId="192"/>
    <xf numFmtId="0" fontId="114" fillId="16"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14" fillId="16" borderId="191"/>
    <xf numFmtId="0" fontId="124" fillId="17" borderId="194"/>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15" fillId="22" borderId="192"/>
    <xf numFmtId="0" fontId="124" fillId="17" borderId="194"/>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20" fillId="0" borderId="193"/>
    <xf numFmtId="0" fontId="120" fillId="0" borderId="193"/>
    <xf numFmtId="0" fontId="114" fillId="16" borderId="191"/>
    <xf numFmtId="0" fontId="120" fillId="0" borderId="193"/>
    <xf numFmtId="0" fontId="116" fillId="22" borderId="191"/>
    <xf numFmtId="0" fontId="114" fillId="16" borderId="191"/>
    <xf numFmtId="0" fontId="124" fillId="17" borderId="194"/>
    <xf numFmtId="0" fontId="120" fillId="0" borderId="193"/>
    <xf numFmtId="0" fontId="116" fillId="22" borderId="191"/>
    <xf numFmtId="0" fontId="115" fillId="22" borderId="192"/>
    <xf numFmtId="0" fontId="114" fillId="16" borderId="191"/>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6" fillId="22" borderId="191"/>
    <xf numFmtId="0" fontId="114" fillId="16" borderId="191"/>
    <xf numFmtId="0" fontId="114" fillId="16" borderId="191"/>
    <xf numFmtId="0" fontId="116" fillId="22" borderId="191"/>
    <xf numFmtId="0" fontId="115" fillId="22" borderId="192"/>
    <xf numFmtId="0" fontId="124" fillId="17" borderId="194"/>
    <xf numFmtId="0" fontId="124" fillId="17" borderId="194"/>
    <xf numFmtId="0" fontId="301" fillId="0" borderId="193"/>
    <xf numFmtId="0" fontId="114" fillId="16" borderId="191"/>
    <xf numFmtId="0" fontId="115" fillId="22" borderId="192"/>
    <xf numFmtId="0" fontId="120" fillId="0" borderId="193"/>
    <xf numFmtId="0" fontId="116" fillId="22" borderId="191"/>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15" fillId="22" borderId="192"/>
    <xf numFmtId="0" fontId="115" fillId="22" borderId="192"/>
    <xf numFmtId="0" fontId="124" fillId="17" borderId="194"/>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15" fillId="22" borderId="192"/>
    <xf numFmtId="0" fontId="124" fillId="17" borderId="194"/>
    <xf numFmtId="0" fontId="124" fillId="17" borderId="194"/>
    <xf numFmtId="0" fontId="120" fillId="0" borderId="193"/>
    <xf numFmtId="0" fontId="120" fillId="0" borderId="193"/>
    <xf numFmtId="0" fontId="124" fillId="17" borderId="194"/>
    <xf numFmtId="6" fontId="8" fillId="0" borderId="0" applyAlignment="1">
      <alignment vertical="center"/>
    </xf>
    <xf numFmtId="6" fontId="8" fillId="0" borderId="0" applyAlignment="1">
      <alignment vertical="center"/>
    </xf>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16" fillId="22" borderId="191"/>
    <xf numFmtId="0" fontId="115" fillId="22" borderId="192"/>
    <xf numFmtId="0" fontId="301" fillId="0" borderId="193"/>
    <xf numFmtId="0" fontId="114" fillId="16" borderId="191"/>
    <xf numFmtId="0" fontId="114" fillId="16" borderId="191"/>
    <xf numFmtId="0" fontId="114" fillId="16" borderId="191"/>
    <xf numFmtId="0" fontId="297" fillId="22" borderId="191"/>
    <xf numFmtId="0" fontId="296" fillId="22" borderId="192"/>
    <xf numFmtId="0" fontId="295" fillId="16" borderId="191"/>
    <xf numFmtId="0" fontId="115" fillId="22" borderId="192"/>
    <xf numFmtId="0" fontId="116" fillId="22" borderId="191"/>
    <xf numFmtId="0" fontId="116" fillId="22" borderId="191"/>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4" fillId="17" borderId="194"/>
    <xf numFmtId="0" fontId="336" fillId="0" borderId="0" applyAlignment="1">
      <alignment vertical="center"/>
    </xf>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6" fontId="8" fillId="0" borderId="0" applyAlignment="1">
      <alignment vertical="center"/>
    </xf>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6" fontId="8" fillId="0" borderId="0" applyAlignment="1">
      <alignment vertical="center"/>
    </xf>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6" fontId="8" fillId="0" borderId="0" applyAlignment="1">
      <alignment vertical="center"/>
    </xf>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15" fillId="22" borderId="192"/>
    <xf numFmtId="0" fontId="301" fillId="0" borderId="193"/>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0" fillId="0" borderId="193"/>
    <xf numFmtId="0" fontId="115" fillId="22" borderId="192"/>
    <xf numFmtId="0" fontId="124" fillId="17" borderId="194"/>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6" fillId="22" borderId="191"/>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16" fillId="22"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6" fillId="22" borderId="191"/>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6" fillId="22" borderId="191"/>
    <xf numFmtId="0" fontId="114" fillId="16" borderId="191"/>
    <xf numFmtId="0" fontId="120" fillId="0" borderId="193"/>
    <xf numFmtId="0" fontId="114" fillId="16" borderId="191"/>
    <xf numFmtId="0" fontId="115" fillId="22" borderId="192"/>
    <xf numFmtId="0" fontId="114" fillId="16" borderId="191"/>
    <xf numFmtId="0" fontId="124" fillId="17" borderId="194"/>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4" fillId="17" borderId="194"/>
    <xf numFmtId="0" fontId="124" fillId="17" borderId="194"/>
    <xf numFmtId="0" fontId="114" fillId="16" borderId="191"/>
    <xf numFmtId="0" fontId="115" fillId="22" borderId="192"/>
    <xf numFmtId="0" fontId="114" fillId="16" borderId="191"/>
    <xf numFmtId="0" fontId="116" fillId="22" borderId="191"/>
    <xf numFmtId="0" fontId="120" fillId="0" borderId="193"/>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5" fillId="22" borderId="192"/>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16" fillId="22" borderId="191"/>
    <xf numFmtId="0" fontId="115" fillId="22" borderId="192"/>
    <xf numFmtId="0" fontId="124" fillId="17" borderId="194"/>
    <xf numFmtId="0" fontId="124" fillId="17" borderId="194"/>
    <xf numFmtId="0" fontId="124" fillId="17" borderId="194"/>
    <xf numFmtId="0" fontId="115" fillId="22" borderId="192"/>
    <xf numFmtId="0" fontId="124" fillId="17" borderId="194"/>
    <xf numFmtId="0" fontId="120" fillId="0" borderId="193"/>
    <xf numFmtId="0" fontId="116" fillId="22" borderId="191"/>
    <xf numFmtId="0" fontId="124" fillId="17" borderId="194"/>
    <xf numFmtId="0" fontId="124" fillId="17" borderId="194"/>
    <xf numFmtId="0" fontId="124" fillId="17" borderId="194"/>
    <xf numFmtId="0" fontId="116" fillId="22" borderId="191"/>
    <xf numFmtId="0" fontId="116" fillId="22" borderId="191"/>
    <xf numFmtId="0" fontId="115" fillId="22" borderId="192"/>
    <xf numFmtId="0" fontId="115" fillId="22" borderId="192"/>
    <xf numFmtId="0" fontId="116" fillId="22" borderId="191"/>
    <xf numFmtId="0" fontId="115" fillId="22" borderId="192"/>
    <xf numFmtId="0" fontId="120" fillId="0" borderId="193"/>
    <xf numFmtId="0" fontId="124" fillId="17" borderId="194"/>
    <xf numFmtId="0" fontId="116" fillId="22"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24" fillId="17" borderId="194"/>
    <xf numFmtId="0" fontId="124" fillId="17" borderId="194"/>
    <xf numFmtId="0" fontId="116" fillId="22" borderId="191"/>
    <xf numFmtId="0" fontId="114" fillId="16" borderId="191"/>
    <xf numFmtId="0" fontId="116" fillId="22" borderId="191"/>
    <xf numFmtId="0" fontId="115" fillId="22" borderId="192"/>
    <xf numFmtId="0" fontId="114" fillId="16" borderId="191"/>
    <xf numFmtId="0" fontId="115" fillId="22" borderId="192"/>
    <xf numFmtId="0" fontId="114" fillId="16" borderId="191"/>
    <xf numFmtId="0" fontId="116" fillId="22"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4" fillId="16" borderId="191"/>
    <xf numFmtId="0" fontId="114" fillId="16" borderId="191"/>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5" fillId="22" borderId="192"/>
    <xf numFmtId="0" fontId="120" fillId="0" borderId="193"/>
    <xf numFmtId="0" fontId="115" fillId="22" borderId="192"/>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24" fillId="17" borderId="194"/>
    <xf numFmtId="0" fontId="114" fillId="16" borderId="191"/>
    <xf numFmtId="0" fontId="116" fillId="22" borderId="191"/>
    <xf numFmtId="0" fontId="115" fillId="22" borderId="192"/>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24" fillId="17" borderId="194"/>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20" fillId="0" borderId="193"/>
    <xf numFmtId="0" fontId="114" fillId="16"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4" fillId="16" borderId="191"/>
    <xf numFmtId="0" fontId="115" fillId="22" borderId="192"/>
    <xf numFmtId="0" fontId="120" fillId="0" borderId="193"/>
    <xf numFmtId="0" fontId="114" fillId="16" borderId="191"/>
    <xf numFmtId="0" fontId="114" fillId="16"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6" fillId="22"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14" fillId="16" borderId="191"/>
    <xf numFmtId="0" fontId="114" fillId="16" borderId="191"/>
    <xf numFmtId="0" fontId="124" fillId="17" borderId="194"/>
    <xf numFmtId="0" fontId="115" fillId="22" borderId="192"/>
    <xf numFmtId="0" fontId="124" fillId="17" borderId="194"/>
    <xf numFmtId="0" fontId="114" fillId="16" borderId="191"/>
    <xf numFmtId="0" fontId="116" fillId="22" borderId="191"/>
    <xf numFmtId="0" fontId="114" fillId="16" borderId="191"/>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16" fillId="22" borderId="191"/>
    <xf numFmtId="0" fontId="124" fillId="17" borderId="194"/>
    <xf numFmtId="0" fontId="120" fillId="0" borderId="193"/>
    <xf numFmtId="0" fontId="116" fillId="22" borderId="191"/>
    <xf numFmtId="0" fontId="115" fillId="22" borderId="192"/>
    <xf numFmtId="0" fontId="120" fillId="0" borderId="193"/>
    <xf numFmtId="0" fontId="124" fillId="17" borderId="194"/>
    <xf numFmtId="0" fontId="124" fillId="17" borderId="194"/>
    <xf numFmtId="0" fontId="116" fillId="22" borderId="191"/>
    <xf numFmtId="0" fontId="116" fillId="22" borderId="191"/>
    <xf numFmtId="0" fontId="115" fillId="22" borderId="192"/>
    <xf numFmtId="0" fontId="116" fillId="22" borderId="191"/>
    <xf numFmtId="0" fontId="114" fillId="16" borderId="191"/>
    <xf numFmtId="0" fontId="115" fillId="22" borderId="192"/>
    <xf numFmtId="0" fontId="120" fillId="0" borderId="193"/>
    <xf numFmtId="0" fontId="115" fillId="22" borderId="192"/>
    <xf numFmtId="0" fontId="124" fillId="17" borderId="194"/>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5" fillId="22" borderId="192"/>
    <xf numFmtId="0" fontId="116" fillId="22" borderId="191"/>
    <xf numFmtId="0" fontId="115" fillId="22" borderId="192"/>
    <xf numFmtId="0" fontId="120" fillId="0" borderId="193"/>
    <xf numFmtId="0" fontId="114" fillId="16" borderId="191"/>
    <xf numFmtId="0" fontId="114" fillId="16" borderId="191"/>
    <xf numFmtId="0" fontId="115" fillId="22" borderId="192"/>
    <xf numFmtId="0" fontId="120" fillId="0" borderId="193"/>
    <xf numFmtId="0" fontId="116" fillId="22" borderId="191"/>
    <xf numFmtId="0" fontId="114" fillId="16" borderId="191"/>
    <xf numFmtId="0" fontId="115" fillId="22" borderId="192"/>
    <xf numFmtId="0" fontId="114" fillId="16" borderId="191"/>
    <xf numFmtId="0" fontId="120" fillId="0" borderId="193"/>
    <xf numFmtId="0" fontId="114" fillId="16" borderId="191"/>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14" fillId="16" borderId="191"/>
    <xf numFmtId="0" fontId="114" fillId="16" borderId="191"/>
    <xf numFmtId="0" fontId="120" fillId="0" borderId="193"/>
    <xf numFmtId="0" fontId="124" fillId="17" borderId="194"/>
    <xf numFmtId="0" fontId="124" fillId="17" borderId="194"/>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6" fillId="22" borderId="191"/>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4" fillId="16" borderId="191"/>
    <xf numFmtId="0" fontId="120" fillId="0" borderId="193"/>
    <xf numFmtId="0" fontId="124" fillId="17" borderId="194"/>
    <xf numFmtId="0" fontId="116" fillId="22" borderId="191"/>
    <xf numFmtId="0" fontId="115" fillId="22" borderId="192"/>
    <xf numFmtId="0" fontId="115" fillId="22" borderId="192"/>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0" fillId="0" borderId="193"/>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20" fillId="0" borderId="193"/>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5" fillId="22" borderId="192"/>
    <xf numFmtId="0" fontId="120" fillId="0" borderId="193"/>
    <xf numFmtId="0" fontId="124" fillId="17" borderId="194"/>
    <xf numFmtId="0" fontId="296" fillId="22" borderId="192"/>
    <xf numFmtId="0" fontId="116" fillId="22" borderId="191"/>
    <xf numFmtId="0" fontId="116" fillId="22" borderId="191"/>
    <xf numFmtId="0" fontId="115" fillId="22" borderId="192"/>
    <xf numFmtId="0" fontId="124" fillId="17" borderId="194"/>
    <xf numFmtId="0" fontId="115" fillId="22" borderId="192"/>
    <xf numFmtId="0" fontId="296" fillId="22" borderId="192"/>
    <xf numFmtId="0" fontId="116" fillId="22" borderId="191"/>
    <xf numFmtId="0" fontId="120" fillId="0" borderId="193"/>
    <xf numFmtId="0" fontId="124" fillId="17" borderId="194"/>
    <xf numFmtId="0" fontId="114" fillId="16" borderId="191"/>
    <xf numFmtId="0" fontId="124" fillId="17" borderId="194"/>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24" fillId="17" borderId="194"/>
    <xf numFmtId="0" fontId="124" fillId="17" borderId="194"/>
    <xf numFmtId="0" fontId="115" fillId="22" borderId="192"/>
    <xf numFmtId="0" fontId="114" fillId="16" borderId="191"/>
    <xf numFmtId="0" fontId="116" fillId="22" borderId="191"/>
    <xf numFmtId="0" fontId="116" fillId="22" borderId="191"/>
    <xf numFmtId="0" fontId="114" fillId="16" borderId="191"/>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24" fillId="17" borderId="194"/>
    <xf numFmtId="0" fontId="124" fillId="17" borderId="194"/>
    <xf numFmtId="0" fontId="114" fillId="16" borderId="191"/>
    <xf numFmtId="0" fontId="114" fillId="16" borderId="191"/>
    <xf numFmtId="0" fontId="120" fillId="0" borderId="193"/>
    <xf numFmtId="0" fontId="124" fillId="17" borderId="194"/>
    <xf numFmtId="0" fontId="114" fillId="16" borderId="191"/>
    <xf numFmtId="0" fontId="115" fillId="22" borderId="192"/>
    <xf numFmtId="0" fontId="114" fillId="16" borderId="191"/>
    <xf numFmtId="0" fontId="115" fillId="22" borderId="192"/>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14" fillId="16" borderId="191"/>
    <xf numFmtId="0" fontId="124" fillId="17" borderId="194"/>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6" fillId="22" borderId="191"/>
    <xf numFmtId="0" fontId="115" fillId="22" borderId="192"/>
    <xf numFmtId="0" fontId="124" fillId="17" borderId="194"/>
    <xf numFmtId="0" fontId="116" fillId="22" borderId="191"/>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4" fillId="17" borderId="194"/>
    <xf numFmtId="0" fontId="120" fillId="0" borderId="193"/>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0" fillId="0" borderId="193"/>
    <xf numFmtId="0" fontId="114" fillId="16" borderId="191"/>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6" fillId="22" borderId="191"/>
    <xf numFmtId="0" fontId="114" fillId="16"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4" fillId="16" borderId="191"/>
    <xf numFmtId="0" fontId="116" fillId="22" borderId="191"/>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24" fillId="17" borderId="194"/>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20" fillId="0" borderId="193"/>
    <xf numFmtId="0" fontId="124" fillId="17" borderId="194"/>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24" fillId="17" borderId="194"/>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4" fillId="17" borderId="194"/>
    <xf numFmtId="0" fontId="120" fillId="0" borderId="193"/>
    <xf numFmtId="0" fontId="114" fillId="16" borderId="191"/>
    <xf numFmtId="0" fontId="114" fillId="16" borderId="191"/>
    <xf numFmtId="0" fontId="296" fillId="22" borderId="192"/>
    <xf numFmtId="0" fontId="115" fillId="22" borderId="192"/>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5" fillId="22" borderId="192"/>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4" fillId="16" borderId="191"/>
    <xf numFmtId="0" fontId="115" fillId="22" borderId="192"/>
    <xf numFmtId="0" fontId="120" fillId="0" borderId="193"/>
    <xf numFmtId="0" fontId="114" fillId="16" borderId="191"/>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4" fillId="16" borderId="191"/>
    <xf numFmtId="0" fontId="124" fillId="17" borderId="194"/>
    <xf numFmtId="0" fontId="114" fillId="16" borderId="191"/>
    <xf numFmtId="0" fontId="115" fillId="22" borderId="192"/>
    <xf numFmtId="0" fontId="115" fillId="22" borderId="192"/>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4" fillId="17" borderId="194"/>
    <xf numFmtId="0" fontId="116" fillId="22" borderId="191"/>
    <xf numFmtId="0" fontId="116" fillId="22" borderId="191"/>
    <xf numFmtId="0" fontId="114" fillId="16" borderId="191"/>
    <xf numFmtId="0" fontId="116" fillId="22" borderId="191"/>
    <xf numFmtId="0" fontId="120" fillId="0" borderId="193"/>
    <xf numFmtId="0" fontId="120" fillId="0" borderId="193"/>
    <xf numFmtId="0" fontId="124" fillId="17" borderId="194"/>
    <xf numFmtId="0" fontId="120" fillId="0" borderId="193"/>
    <xf numFmtId="0" fontId="114" fillId="16" borderId="191"/>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6" fillId="22" borderId="191"/>
    <xf numFmtId="0" fontId="115" fillId="22" borderId="192"/>
    <xf numFmtId="0" fontId="120" fillId="0" borderId="193"/>
    <xf numFmtId="0" fontId="116" fillId="22" borderId="191"/>
    <xf numFmtId="0" fontId="116" fillId="22" borderId="191"/>
    <xf numFmtId="0" fontId="116" fillId="22" borderId="191"/>
    <xf numFmtId="0" fontId="114" fillId="16" borderId="191"/>
    <xf numFmtId="0" fontId="114" fillId="16" borderId="191"/>
    <xf numFmtId="0" fontId="114" fillId="16" borderId="191"/>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5" fillId="22" borderId="192"/>
    <xf numFmtId="0" fontId="115" fillId="22" borderId="192"/>
    <xf numFmtId="0" fontId="114" fillId="16" borderId="191"/>
    <xf numFmtId="0" fontId="120" fillId="0" borderId="193"/>
    <xf numFmtId="0" fontId="120" fillId="0" borderId="193"/>
    <xf numFmtId="0" fontId="115" fillId="22" borderId="192"/>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6" fillId="22" borderId="191"/>
    <xf numFmtId="0" fontId="120" fillId="0" borderId="193"/>
    <xf numFmtId="0" fontId="124" fillId="17" borderId="194"/>
    <xf numFmtId="0" fontId="114" fillId="16" borderId="191"/>
    <xf numFmtId="0" fontId="114" fillId="16" borderId="191"/>
    <xf numFmtId="0" fontId="120" fillId="0" borderId="193"/>
    <xf numFmtId="0" fontId="116" fillId="22" borderId="191"/>
    <xf numFmtId="0" fontId="116" fillId="22" borderId="191"/>
    <xf numFmtId="0" fontId="115" fillId="22" borderId="192"/>
    <xf numFmtId="0" fontId="116" fillId="22" borderId="191"/>
    <xf numFmtId="0" fontId="124" fillId="17" borderId="194"/>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4" fillId="16" borderId="191"/>
    <xf numFmtId="0" fontId="115" fillId="22" borderId="192"/>
    <xf numFmtId="0" fontId="116" fillId="22" borderId="191"/>
    <xf numFmtId="0" fontId="120" fillId="0" borderId="193"/>
    <xf numFmtId="0" fontId="120" fillId="0" borderId="193"/>
    <xf numFmtId="0" fontId="116" fillId="22" borderId="191"/>
    <xf numFmtId="0" fontId="124" fillId="17" borderId="194"/>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20" fillId="0" borderId="193"/>
    <xf numFmtId="0" fontId="116" fillId="22" borderId="191"/>
    <xf numFmtId="0" fontId="124" fillId="17" borderId="194"/>
    <xf numFmtId="0" fontId="124" fillId="17" borderId="194"/>
    <xf numFmtId="0" fontId="114" fillId="16" borderId="191"/>
    <xf numFmtId="0" fontId="114" fillId="16" borderId="191"/>
    <xf numFmtId="0" fontId="124" fillId="17" borderId="194"/>
    <xf numFmtId="0" fontId="124" fillId="17" borderId="194"/>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15" fillId="22" borderId="192"/>
    <xf numFmtId="0" fontId="116" fillId="22" borderId="191"/>
    <xf numFmtId="0" fontId="120" fillId="0" borderId="193"/>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16" fillId="22" borderId="191"/>
    <xf numFmtId="0" fontId="115" fillId="22" borderId="192"/>
    <xf numFmtId="0" fontId="114" fillId="16" borderId="191"/>
    <xf numFmtId="0" fontId="115" fillId="22" borderId="192"/>
    <xf numFmtId="0" fontId="115" fillId="22" borderId="192"/>
    <xf numFmtId="0" fontId="114" fillId="16" borderId="191"/>
    <xf numFmtId="0" fontId="116" fillId="22" borderId="191"/>
    <xf numFmtId="0" fontId="115" fillId="22" borderId="192"/>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4" fillId="16" borderId="191"/>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5" fillId="22" borderId="192"/>
    <xf numFmtId="0" fontId="114" fillId="16" borderId="191"/>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24" fillId="17" borderId="194"/>
    <xf numFmtId="0" fontId="120" fillId="0" borderId="193"/>
    <xf numFmtId="0" fontId="120" fillId="0" borderId="193"/>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24" fillId="17" borderId="194"/>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6" fillId="22" borderId="191"/>
    <xf numFmtId="0" fontId="115" fillId="22" borderId="192"/>
    <xf numFmtId="0" fontId="114" fillId="16" borderId="191"/>
    <xf numFmtId="0" fontId="124" fillId="17" borderId="194"/>
    <xf numFmtId="0" fontId="115" fillId="22" borderId="192"/>
    <xf numFmtId="0" fontId="120" fillId="0" borderId="193"/>
    <xf numFmtId="0" fontId="116" fillId="22" borderId="191"/>
    <xf numFmtId="0" fontId="124" fillId="17" borderId="194"/>
    <xf numFmtId="0" fontId="114" fillId="16" borderId="191"/>
    <xf numFmtId="0" fontId="124" fillId="17" borderId="194"/>
    <xf numFmtId="0" fontId="124" fillId="17" borderId="194"/>
    <xf numFmtId="0" fontId="114" fillId="16" borderId="191"/>
    <xf numFmtId="0" fontId="115" fillId="22" borderId="192"/>
    <xf numFmtId="0" fontId="124" fillId="17" borderId="194"/>
    <xf numFmtId="0" fontId="115" fillId="22" borderId="192"/>
    <xf numFmtId="0" fontId="124" fillId="17" borderId="194"/>
    <xf numFmtId="0" fontId="114" fillId="16" borderId="191"/>
    <xf numFmtId="0" fontId="124" fillId="17" borderId="194"/>
    <xf numFmtId="0" fontId="116" fillId="22" borderId="191"/>
    <xf numFmtId="0" fontId="120" fillId="0" borderId="193"/>
    <xf numFmtId="0" fontId="114" fillId="16" borderId="191"/>
    <xf numFmtId="0" fontId="115" fillId="22" borderId="192"/>
    <xf numFmtId="0" fontId="115" fillId="22" borderId="192"/>
    <xf numFmtId="0" fontId="114" fillId="16" borderId="191"/>
    <xf numFmtId="0" fontId="115" fillId="22" borderId="192"/>
    <xf numFmtId="0" fontId="124" fillId="17" borderId="194"/>
    <xf numFmtId="0" fontId="124" fillId="17" borderId="194"/>
    <xf numFmtId="0" fontId="116" fillId="22" borderId="191"/>
    <xf numFmtId="0" fontId="114" fillId="16" borderId="191"/>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20" fillId="0" borderId="193"/>
    <xf numFmtId="0" fontId="115" fillId="22" borderId="192"/>
    <xf numFmtId="0" fontId="116" fillId="22" borderId="191"/>
    <xf numFmtId="0" fontId="120" fillId="0" borderId="193"/>
    <xf numFmtId="0" fontId="120" fillId="0" borderId="193"/>
    <xf numFmtId="0" fontId="120" fillId="0" borderId="193"/>
    <xf numFmtId="0" fontId="116" fillId="22" borderId="191"/>
    <xf numFmtId="0" fontId="124" fillId="17" borderId="194"/>
    <xf numFmtId="0" fontId="116" fillId="22" borderId="191"/>
    <xf numFmtId="0" fontId="124" fillId="17" borderId="194"/>
    <xf numFmtId="0" fontId="124" fillId="17" borderId="194"/>
    <xf numFmtId="0" fontId="120" fillId="0" borderId="193"/>
    <xf numFmtId="0" fontId="116" fillId="22" borderId="191"/>
    <xf numFmtId="0" fontId="116" fillId="22" borderId="191"/>
    <xf numFmtId="0" fontId="124" fillId="17" borderId="194"/>
    <xf numFmtId="0" fontId="114" fillId="16" borderId="191"/>
    <xf numFmtId="0" fontId="114" fillId="16" borderId="191"/>
    <xf numFmtId="0" fontId="115" fillId="22" borderId="192"/>
    <xf numFmtId="0" fontId="120" fillId="0" borderId="193"/>
    <xf numFmtId="0" fontId="120" fillId="0" borderId="193"/>
    <xf numFmtId="0" fontId="124" fillId="17" borderId="194"/>
    <xf numFmtId="0" fontId="116" fillId="22" borderId="191"/>
    <xf numFmtId="0" fontId="116" fillId="22" borderId="191"/>
    <xf numFmtId="0" fontId="297" fillId="22"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16" fillId="22"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4" fillId="16" borderId="191"/>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4" fillId="16" borderId="191"/>
    <xf numFmtId="0" fontId="124" fillId="17" borderId="194"/>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24" fillId="17" borderId="194"/>
    <xf numFmtId="0" fontId="116" fillId="22" borderId="191"/>
    <xf numFmtId="0" fontId="116" fillId="22" borderId="191"/>
    <xf numFmtId="0" fontId="120" fillId="0" borderId="193"/>
    <xf numFmtId="0" fontId="116" fillId="22" borderId="191"/>
    <xf numFmtId="0" fontId="120" fillId="0" borderId="193"/>
    <xf numFmtId="0" fontId="116" fillId="22" borderId="191"/>
    <xf numFmtId="0" fontId="116" fillId="22" borderId="191"/>
    <xf numFmtId="0" fontId="114" fillId="16" borderId="191"/>
    <xf numFmtId="0" fontId="114" fillId="16" borderId="191"/>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20" fillId="0" borderId="193"/>
    <xf numFmtId="0" fontId="124" fillId="17" borderId="194"/>
    <xf numFmtId="0" fontId="116" fillId="22" borderId="191"/>
    <xf numFmtId="0" fontId="116" fillId="22" borderId="191"/>
    <xf numFmtId="0" fontId="114" fillId="16" borderId="191"/>
    <xf numFmtId="0" fontId="116" fillId="22" borderId="191"/>
    <xf numFmtId="0" fontId="124" fillId="17" borderId="194"/>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24" fillId="17" borderId="194"/>
    <xf numFmtId="0" fontId="120" fillId="0" borderId="193"/>
    <xf numFmtId="0" fontId="124" fillId="17" borderId="194"/>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4" fillId="16" borderId="191"/>
    <xf numFmtId="0" fontId="114" fillId="16" borderId="191"/>
    <xf numFmtId="0" fontId="114" fillId="16" borderId="191"/>
    <xf numFmtId="0" fontId="124" fillId="17" borderId="194"/>
    <xf numFmtId="0" fontId="116" fillId="22" borderId="191"/>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6" fillId="22" borderId="191"/>
    <xf numFmtId="0" fontId="120" fillId="0" borderId="193"/>
    <xf numFmtId="0" fontId="120" fillId="0" borderId="193"/>
    <xf numFmtId="0" fontId="116" fillId="22" borderId="191"/>
    <xf numFmtId="0" fontId="114" fillId="16" borderId="191"/>
    <xf numFmtId="0" fontId="124" fillId="17" borderId="194"/>
    <xf numFmtId="0" fontId="114" fillId="16" borderId="191"/>
    <xf numFmtId="0" fontId="120" fillId="0" borderId="193"/>
    <xf numFmtId="0" fontId="115" fillId="22" borderId="192"/>
    <xf numFmtId="0" fontId="115" fillId="22" borderId="192"/>
    <xf numFmtId="0" fontId="115" fillId="22" borderId="192"/>
    <xf numFmtId="0" fontId="114" fillId="16" borderId="191"/>
    <xf numFmtId="0" fontId="115" fillId="22" borderId="192"/>
    <xf numFmtId="0" fontId="115" fillId="22" borderId="192"/>
    <xf numFmtId="0" fontId="116" fillId="22" borderId="191"/>
    <xf numFmtId="0" fontId="124" fillId="17" borderId="194"/>
    <xf numFmtId="0" fontId="114" fillId="16" borderId="191"/>
    <xf numFmtId="0" fontId="114" fillId="16" borderId="191"/>
    <xf numFmtId="0" fontId="124" fillId="17" borderId="194"/>
    <xf numFmtId="0" fontId="124" fillId="17" borderId="194"/>
    <xf numFmtId="0" fontId="116" fillId="22" borderId="191"/>
    <xf numFmtId="0" fontId="120" fillId="0" borderId="193"/>
    <xf numFmtId="0" fontId="114" fillId="16" borderId="191"/>
    <xf numFmtId="0" fontId="116" fillId="22" borderId="191"/>
    <xf numFmtId="0" fontId="120" fillId="0" borderId="193"/>
    <xf numFmtId="0" fontId="114" fillId="16" borderId="191"/>
    <xf numFmtId="0" fontId="115" fillId="22" borderId="192"/>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20" fillId="0" borderId="193"/>
    <xf numFmtId="0" fontId="120" fillId="0" borderId="193"/>
    <xf numFmtId="0" fontId="124" fillId="17" borderId="194"/>
    <xf numFmtId="0" fontId="124" fillId="17" borderId="194"/>
    <xf numFmtId="0" fontId="115" fillId="22" borderId="192"/>
    <xf numFmtId="0" fontId="124" fillId="17" borderId="194"/>
    <xf numFmtId="0" fontId="115" fillId="22" borderId="192"/>
    <xf numFmtId="0" fontId="114" fillId="16" borderId="191"/>
    <xf numFmtId="0" fontId="116" fillId="22" borderId="191"/>
    <xf numFmtId="0" fontId="116" fillId="22" borderId="191"/>
    <xf numFmtId="0" fontId="116" fillId="22"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24" fillId="17" borderId="194"/>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5" fillId="22" borderId="192"/>
    <xf numFmtId="0" fontId="120" fillId="0" borderId="193"/>
    <xf numFmtId="0" fontId="120" fillId="0" borderId="193"/>
    <xf numFmtId="0" fontId="115" fillId="22" borderId="192"/>
    <xf numFmtId="0" fontId="116" fillId="22" borderId="191"/>
    <xf numFmtId="0" fontId="124" fillId="17" borderId="194"/>
    <xf numFmtId="0" fontId="124" fillId="17" borderId="194"/>
    <xf numFmtId="0" fontId="116" fillId="22" borderId="191"/>
    <xf numFmtId="0" fontId="115" fillId="22" borderId="192"/>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5" fillId="22" borderId="192"/>
    <xf numFmtId="0" fontId="115" fillId="22" borderId="192"/>
    <xf numFmtId="0" fontId="115" fillId="22" borderId="192"/>
    <xf numFmtId="0" fontId="114" fillId="16" borderId="191"/>
    <xf numFmtId="0" fontId="114" fillId="16" borderId="191"/>
    <xf numFmtId="0" fontId="120" fillId="0" borderId="193"/>
    <xf numFmtId="0" fontId="120" fillId="0" borderId="193"/>
    <xf numFmtId="0" fontId="115" fillId="22" borderId="192"/>
    <xf numFmtId="0" fontId="124" fillId="17" borderId="194"/>
    <xf numFmtId="0" fontId="114" fillId="16" borderId="191"/>
    <xf numFmtId="0" fontId="116" fillId="22" borderId="191"/>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4" fillId="16" borderId="191"/>
    <xf numFmtId="0" fontId="114" fillId="16" borderId="191"/>
    <xf numFmtId="0" fontId="124" fillId="17" borderId="194"/>
    <xf numFmtId="0" fontId="120" fillId="0" borderId="193"/>
    <xf numFmtId="0" fontId="114" fillId="16" borderId="191"/>
    <xf numFmtId="0" fontId="115" fillId="22" borderId="192"/>
    <xf numFmtId="0" fontId="120" fillId="0" borderId="193"/>
    <xf numFmtId="0" fontId="115" fillId="22" borderId="192"/>
    <xf numFmtId="0" fontId="120" fillId="0" borderId="193"/>
    <xf numFmtId="0" fontId="116" fillId="22" borderId="191"/>
    <xf numFmtId="0" fontId="124" fillId="17" borderId="194"/>
    <xf numFmtId="0" fontId="116" fillId="22" borderId="191"/>
    <xf numFmtId="0" fontId="115" fillId="22" borderId="192"/>
    <xf numFmtId="0" fontId="114" fillId="16" borderId="191"/>
    <xf numFmtId="0" fontId="115" fillId="22" borderId="192"/>
    <xf numFmtId="0" fontId="124" fillId="17" borderId="194"/>
    <xf numFmtId="0" fontId="114" fillId="16" borderId="191"/>
    <xf numFmtId="0" fontId="124" fillId="17" borderId="194"/>
    <xf numFmtId="0" fontId="115" fillId="22" borderId="192"/>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6" fillId="22" borderId="191"/>
    <xf numFmtId="0" fontId="120" fillId="0" borderId="193"/>
    <xf numFmtId="0" fontId="124" fillId="17" borderId="194"/>
    <xf numFmtId="0" fontId="120" fillId="0" borderId="193"/>
    <xf numFmtId="0" fontId="116" fillId="22" borderId="191"/>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20" fillId="0" borderId="193"/>
    <xf numFmtId="0" fontId="114" fillId="16" borderId="191"/>
    <xf numFmtId="0" fontId="116" fillId="22" borderId="191"/>
    <xf numFmtId="0" fontId="120" fillId="0" borderId="193"/>
    <xf numFmtId="0" fontId="120" fillId="0" borderId="193"/>
    <xf numFmtId="0" fontId="124" fillId="17" borderId="194"/>
    <xf numFmtId="0" fontId="124" fillId="17" borderId="194"/>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14" fillId="16" borderId="191"/>
    <xf numFmtId="0" fontId="120" fillId="0" borderId="193"/>
    <xf numFmtId="0" fontId="114" fillId="16" borderId="191"/>
    <xf numFmtId="0" fontId="114" fillId="16" borderId="191"/>
    <xf numFmtId="0" fontId="124" fillId="17" borderId="194"/>
    <xf numFmtId="0" fontId="297" fillId="22" borderId="191"/>
    <xf numFmtId="0" fontId="115" fillId="22" borderId="192"/>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0" fillId="0" borderId="193"/>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5" fillId="22" borderId="192"/>
    <xf numFmtId="0" fontId="114" fillId="16" borderId="191"/>
    <xf numFmtId="0" fontId="295" fillId="16" borderId="191"/>
    <xf numFmtId="0" fontId="115" fillId="22" borderId="192"/>
    <xf numFmtId="0" fontId="124" fillId="17" borderId="194"/>
    <xf numFmtId="0" fontId="114" fillId="16" borderId="191"/>
    <xf numFmtId="0" fontId="114" fillId="16" borderId="191"/>
    <xf numFmtId="0" fontId="114" fillId="16" borderId="191"/>
    <xf numFmtId="0" fontId="116" fillId="22" borderId="191"/>
    <xf numFmtId="0" fontId="114" fillId="16" borderId="191"/>
    <xf numFmtId="0" fontId="115" fillId="22" borderId="192"/>
    <xf numFmtId="0" fontId="116" fillId="22" borderId="191"/>
    <xf numFmtId="0" fontId="120" fillId="0" borderId="193"/>
    <xf numFmtId="0" fontId="120" fillId="0" borderId="193"/>
    <xf numFmtId="0" fontId="120" fillId="0" borderId="193"/>
    <xf numFmtId="0" fontId="124" fillId="17" borderId="194"/>
    <xf numFmtId="0" fontId="114" fillId="16" borderId="191"/>
    <xf numFmtId="0" fontId="115" fillId="22" borderId="192"/>
    <xf numFmtId="0" fontId="114" fillId="16" borderId="191"/>
    <xf numFmtId="0" fontId="114" fillId="16" borderId="191"/>
    <xf numFmtId="0" fontId="116" fillId="22" borderId="191"/>
    <xf numFmtId="0" fontId="116" fillId="22" borderId="191"/>
    <xf numFmtId="0" fontId="114" fillId="16" borderId="191"/>
    <xf numFmtId="0" fontId="115" fillId="22" borderId="192"/>
    <xf numFmtId="0" fontId="115" fillId="22" borderId="192"/>
    <xf numFmtId="0" fontId="114" fillId="16" borderId="191"/>
    <xf numFmtId="0" fontId="115" fillId="22" borderId="192"/>
    <xf numFmtId="0" fontId="115" fillId="22" borderId="192"/>
    <xf numFmtId="0" fontId="115" fillId="22" borderId="192"/>
    <xf numFmtId="0" fontId="115" fillId="22" borderId="192"/>
    <xf numFmtId="0" fontId="114" fillId="16" borderId="191"/>
    <xf numFmtId="0" fontId="124" fillId="17" borderId="194"/>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16" fillId="22" borderId="191"/>
    <xf numFmtId="0" fontId="114" fillId="16" borderId="191"/>
    <xf numFmtId="0" fontId="124" fillId="17" borderId="194"/>
    <xf numFmtId="0" fontId="114" fillId="16" borderId="191"/>
    <xf numFmtId="0" fontId="124" fillId="17" borderId="194"/>
    <xf numFmtId="0" fontId="116" fillId="22" borderId="191"/>
    <xf numFmtId="0" fontId="116" fillId="22" borderId="191"/>
    <xf numFmtId="0" fontId="124" fillId="17" borderId="194"/>
    <xf numFmtId="0" fontId="115" fillId="22" borderId="192"/>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6" fillId="22" borderId="191"/>
    <xf numFmtId="0" fontId="114" fillId="16" borderId="191"/>
    <xf numFmtId="0" fontId="124" fillId="17" borderId="194"/>
    <xf numFmtId="0" fontId="120" fillId="0" borderId="193"/>
    <xf numFmtId="0" fontId="114" fillId="16" borderId="191"/>
    <xf numFmtId="0" fontId="114" fillId="16" borderId="191"/>
    <xf numFmtId="0" fontId="114" fillId="16" borderId="191"/>
    <xf numFmtId="0" fontId="114" fillId="16" borderId="191"/>
    <xf numFmtId="0" fontId="115" fillId="22" borderId="192"/>
    <xf numFmtId="0" fontId="120" fillId="0" borderId="193"/>
    <xf numFmtId="0" fontId="124" fillId="17" borderId="194"/>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4" fillId="16" borderId="191"/>
    <xf numFmtId="0" fontId="116" fillId="22" borderId="191"/>
    <xf numFmtId="0" fontId="124" fillId="17" borderId="194"/>
    <xf numFmtId="0" fontId="115" fillId="22" borderId="192"/>
    <xf numFmtId="0" fontId="124" fillId="17" borderId="194"/>
    <xf numFmtId="0" fontId="114" fillId="16" borderId="191"/>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6" fillId="22" borderId="191"/>
    <xf numFmtId="0" fontId="124" fillId="17" borderId="194"/>
    <xf numFmtId="0" fontId="124" fillId="17" borderId="194"/>
    <xf numFmtId="0" fontId="116" fillId="22" borderId="191"/>
    <xf numFmtId="0" fontId="120" fillId="0" borderId="193"/>
    <xf numFmtId="0" fontId="124" fillId="17" borderId="194"/>
    <xf numFmtId="0" fontId="116" fillId="22" borderId="191"/>
    <xf numFmtId="0" fontId="120" fillId="0" borderId="193"/>
    <xf numFmtId="0" fontId="115" fillId="22" borderId="192"/>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5" fillId="22" borderId="192"/>
    <xf numFmtId="0" fontId="116" fillId="22" borderId="191"/>
    <xf numFmtId="0" fontId="114" fillId="16" borderId="191"/>
    <xf numFmtId="0" fontId="116" fillId="22" borderId="191"/>
    <xf numFmtId="0" fontId="120" fillId="0" borderId="193"/>
    <xf numFmtId="0" fontId="116" fillId="22" borderId="191"/>
    <xf numFmtId="0" fontId="115" fillId="22" borderId="192"/>
    <xf numFmtId="0" fontId="120" fillId="0" borderId="193"/>
    <xf numFmtId="0" fontId="116" fillId="22" borderId="191"/>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15" fillId="22" borderId="192"/>
    <xf numFmtId="0" fontId="115" fillId="22" borderId="192"/>
    <xf numFmtId="0" fontId="124" fillId="17" borderId="194"/>
    <xf numFmtId="0" fontId="115" fillId="22" borderId="192"/>
    <xf numFmtId="0" fontId="116" fillId="22" borderId="191"/>
    <xf numFmtId="0" fontId="120" fillId="0" borderId="193"/>
    <xf numFmtId="0" fontId="124" fillId="17" borderId="194"/>
    <xf numFmtId="0" fontId="120" fillId="0" borderId="193"/>
    <xf numFmtId="0" fontId="120" fillId="0" borderId="193"/>
    <xf numFmtId="0" fontId="114" fillId="16" borderId="191"/>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4" fillId="16" borderId="191"/>
    <xf numFmtId="0" fontId="114" fillId="16" borderId="191"/>
    <xf numFmtId="0" fontId="116" fillId="22" borderId="191"/>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16" fillId="22" borderId="191"/>
    <xf numFmtId="0" fontId="115" fillId="22" borderId="192"/>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24" fillId="17" borderId="194"/>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4" fillId="16" borderId="191"/>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6" fillId="22" borderId="191"/>
    <xf numFmtId="0" fontId="116" fillId="22" borderId="191"/>
    <xf numFmtId="0" fontId="124" fillId="17" borderId="194"/>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0" fillId="0" borderId="193"/>
    <xf numFmtId="0" fontId="115" fillId="22" borderId="192"/>
    <xf numFmtId="0" fontId="115" fillId="22" borderId="192"/>
    <xf numFmtId="0" fontId="114" fillId="16" borderId="191"/>
    <xf numFmtId="0" fontId="114" fillId="16" borderId="191"/>
    <xf numFmtId="0" fontId="114" fillId="16" borderId="191"/>
    <xf numFmtId="0" fontId="115" fillId="22" borderId="192"/>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14" fillId="16" borderId="191"/>
    <xf numFmtId="0" fontId="115" fillId="22" borderId="192"/>
    <xf numFmtId="0" fontId="116" fillId="22" borderId="191"/>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6" fillId="22" borderId="191"/>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4" fillId="17" borderId="194"/>
    <xf numFmtId="0" fontId="295" fillId="16" borderId="191"/>
    <xf numFmtId="0" fontId="124" fillId="17" borderId="194"/>
    <xf numFmtId="0" fontId="124" fillId="17" borderId="194"/>
    <xf numFmtId="0" fontId="116" fillId="22" borderId="191"/>
    <xf numFmtId="0" fontId="115" fillId="22" borderId="192"/>
    <xf numFmtId="0" fontId="116" fillId="22" borderId="191"/>
    <xf numFmtId="0" fontId="124" fillId="17" borderId="194"/>
    <xf numFmtId="0" fontId="120" fillId="0" borderId="193"/>
    <xf numFmtId="0" fontId="120" fillId="0" borderId="193"/>
    <xf numFmtId="0" fontId="116" fillId="22" borderId="191"/>
    <xf numFmtId="0" fontId="120" fillId="0" borderId="193"/>
    <xf numFmtId="0" fontId="114" fillId="16" borderId="191"/>
    <xf numFmtId="0" fontId="296" fillId="22" borderId="192"/>
    <xf numFmtId="0" fontId="124" fillId="17" borderId="194"/>
    <xf numFmtId="0" fontId="114" fillId="16" borderId="191"/>
    <xf numFmtId="0" fontId="116" fillId="22" borderId="191"/>
    <xf numFmtId="0" fontId="124" fillId="17" borderId="194"/>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15" fillId="22" borderId="192"/>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4" fillId="16" borderId="191"/>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24" fillId="17" borderId="194"/>
    <xf numFmtId="0" fontId="116" fillId="22" borderId="191"/>
    <xf numFmtId="0" fontId="114" fillId="16" borderId="191"/>
    <xf numFmtId="0" fontId="116" fillId="22" borderId="191"/>
    <xf numFmtId="0" fontId="124" fillId="17" borderId="194"/>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6" fillId="22" borderId="191"/>
    <xf numFmtId="0" fontId="114" fillId="16" borderId="191"/>
    <xf numFmtId="0" fontId="115" fillId="22" borderId="192"/>
    <xf numFmtId="0" fontId="115" fillId="22" borderId="192"/>
    <xf numFmtId="0" fontId="115" fillId="22" borderId="192"/>
    <xf numFmtId="0" fontId="116" fillId="22" borderId="191"/>
    <xf numFmtId="0" fontId="124" fillId="17" borderId="194"/>
    <xf numFmtId="0" fontId="116" fillId="22" borderId="191"/>
    <xf numFmtId="0" fontId="115" fillId="22" borderId="192"/>
    <xf numFmtId="0" fontId="124" fillId="17" borderId="194"/>
    <xf numFmtId="0" fontId="114" fillId="16" borderId="191"/>
    <xf numFmtId="0" fontId="116" fillId="22" borderId="191"/>
    <xf numFmtId="0" fontId="124" fillId="17" borderId="194"/>
    <xf numFmtId="0" fontId="114" fillId="16" borderId="191"/>
    <xf numFmtId="0" fontId="114" fillId="16"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5" fillId="22" borderId="192"/>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24" fillId="17" borderId="194"/>
    <xf numFmtId="0" fontId="124" fillId="17" borderId="194"/>
    <xf numFmtId="0" fontId="116" fillId="22"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24" fillId="17" borderId="194"/>
    <xf numFmtId="0" fontId="120" fillId="0" borderId="193"/>
    <xf numFmtId="0" fontId="115" fillId="22" borderId="192"/>
    <xf numFmtId="0" fontId="115" fillId="22" borderId="192"/>
    <xf numFmtId="0" fontId="120" fillId="0" borderId="193"/>
    <xf numFmtId="0" fontId="124" fillId="17" borderId="194"/>
    <xf numFmtId="0" fontId="124" fillId="17" borderId="194"/>
    <xf numFmtId="0" fontId="124" fillId="17" borderId="194"/>
    <xf numFmtId="0" fontId="114" fillId="16" borderId="191"/>
    <xf numFmtId="0" fontId="114" fillId="16" borderId="191"/>
    <xf numFmtId="0" fontId="124" fillId="17" borderId="194"/>
    <xf numFmtId="0" fontId="115" fillId="22" borderId="192"/>
    <xf numFmtId="0" fontId="116" fillId="22" borderId="191"/>
    <xf numFmtId="0" fontId="124" fillId="17" borderId="194"/>
    <xf numFmtId="0" fontId="120" fillId="0" borderId="193"/>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20" fillId="0" borderId="193"/>
    <xf numFmtId="0" fontId="116" fillId="22" borderId="191"/>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15" fillId="22" borderId="192"/>
    <xf numFmtId="0" fontId="114" fillId="16" borderId="191"/>
    <xf numFmtId="0" fontId="116" fillId="22" borderId="191"/>
    <xf numFmtId="0" fontId="114" fillId="16" borderId="191"/>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24" fillId="17" borderId="194"/>
    <xf numFmtId="0" fontId="120" fillId="0" borderId="193"/>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15" fillId="22" borderId="192"/>
    <xf numFmtId="0" fontId="115" fillId="22" borderId="192"/>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5" fillId="22" borderId="192"/>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24" fillId="17" borderId="194"/>
    <xf numFmtId="0" fontId="115" fillId="22" borderId="192"/>
    <xf numFmtId="0" fontId="120" fillId="0" borderId="193"/>
    <xf numFmtId="0" fontId="120" fillId="0" borderId="193"/>
    <xf numFmtId="0" fontId="116" fillId="22" borderId="191"/>
    <xf numFmtId="0" fontId="124" fillId="17" borderId="194"/>
    <xf numFmtId="0" fontId="120" fillId="0" borderId="193"/>
    <xf numFmtId="0" fontId="114" fillId="16" borderId="191"/>
    <xf numFmtId="0" fontId="114" fillId="16" borderId="191"/>
    <xf numFmtId="0" fontId="115" fillId="22" borderId="192"/>
    <xf numFmtId="0" fontId="115" fillId="22" borderId="192"/>
    <xf numFmtId="0" fontId="120" fillId="0" borderId="193"/>
    <xf numFmtId="0" fontId="124" fillId="17" borderId="194"/>
    <xf numFmtId="0" fontId="124" fillId="17" borderId="194"/>
    <xf numFmtId="0" fontId="120" fillId="0" borderId="193"/>
    <xf numFmtId="0" fontId="115" fillId="22" borderId="192"/>
    <xf numFmtId="0" fontId="120" fillId="0" borderId="193"/>
    <xf numFmtId="0" fontId="124" fillId="17" borderId="194"/>
    <xf numFmtId="0" fontId="301" fillId="0" borderId="193"/>
    <xf numFmtId="0" fontId="124" fillId="17" borderId="194"/>
    <xf numFmtId="0" fontId="114" fillId="16" borderId="191"/>
    <xf numFmtId="0" fontId="114" fillId="16" borderId="191"/>
    <xf numFmtId="0" fontId="120" fillId="0" borderId="193"/>
    <xf numFmtId="0" fontId="115" fillId="22" borderId="192"/>
    <xf numFmtId="0" fontId="115" fillId="22" borderId="192"/>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15" fillId="22" borderId="192"/>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5" fillId="22" borderId="192"/>
    <xf numFmtId="0" fontId="120" fillId="0" borderId="193"/>
    <xf numFmtId="0" fontId="114" fillId="16" borderId="191"/>
    <xf numFmtId="0" fontId="114" fillId="16" borderId="191"/>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20" fillId="0" borderId="193"/>
    <xf numFmtId="0" fontId="114" fillId="16" borderId="191"/>
    <xf numFmtId="0" fontId="120" fillId="0" borderId="193"/>
    <xf numFmtId="0" fontId="120" fillId="0" borderId="193"/>
    <xf numFmtId="0" fontId="120" fillId="0" borderId="193"/>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15" fillId="22" borderId="192"/>
    <xf numFmtId="0" fontId="115" fillId="22" borderId="192"/>
    <xf numFmtId="0" fontId="124" fillId="17" borderId="194"/>
    <xf numFmtId="0" fontId="116" fillId="22" borderId="191"/>
    <xf numFmtId="0" fontId="120" fillId="0" borderId="193"/>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4" fillId="16" borderId="191"/>
    <xf numFmtId="0" fontId="114" fillId="16" borderId="191"/>
    <xf numFmtId="0" fontId="120" fillId="0" borderId="193"/>
    <xf numFmtId="0" fontId="295" fillId="16" borderId="191"/>
    <xf numFmtId="0" fontId="115" fillId="22" borderId="192"/>
    <xf numFmtId="0" fontId="116" fillId="22" borderId="191"/>
    <xf numFmtId="0" fontId="120" fillId="0" borderId="193"/>
    <xf numFmtId="0" fontId="120" fillId="0" borderId="193"/>
    <xf numFmtId="0" fontId="120" fillId="0" borderId="193"/>
    <xf numFmtId="0" fontId="120" fillId="0" borderId="193"/>
    <xf numFmtId="0" fontId="116" fillId="22" borderId="191"/>
    <xf numFmtId="0" fontId="114" fillId="16" borderId="191"/>
    <xf numFmtId="0" fontId="120" fillId="0" borderId="193"/>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5" fillId="22" borderId="192"/>
    <xf numFmtId="0" fontId="115" fillId="22" borderId="192"/>
    <xf numFmtId="0" fontId="120" fillId="0" borderId="193"/>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0" fillId="0" borderId="193"/>
    <xf numFmtId="0" fontId="120" fillId="0" borderId="193"/>
    <xf numFmtId="0" fontId="115" fillId="22" borderId="192"/>
    <xf numFmtId="0" fontId="124" fillId="17" borderId="194"/>
    <xf numFmtId="0" fontId="124" fillId="17" borderId="194"/>
    <xf numFmtId="0" fontId="120" fillId="0" borderId="193"/>
    <xf numFmtId="0" fontId="114" fillId="16" borderId="191"/>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5" fillId="22" borderId="192"/>
    <xf numFmtId="0" fontId="120" fillId="0" borderId="193"/>
    <xf numFmtId="0" fontId="124" fillId="17" borderId="194"/>
    <xf numFmtId="0" fontId="116" fillId="22" borderId="191"/>
    <xf numFmtId="0" fontId="115" fillId="22" borderId="192"/>
    <xf numFmtId="0" fontId="114" fillId="16" borderId="191"/>
    <xf numFmtId="0" fontId="120" fillId="0" borderId="193"/>
    <xf numFmtId="0" fontId="124" fillId="17" borderId="194"/>
    <xf numFmtId="0" fontId="115" fillId="22" borderId="192"/>
    <xf numFmtId="0" fontId="114" fillId="16" borderId="191"/>
    <xf numFmtId="0" fontId="124" fillId="17" borderId="194"/>
    <xf numFmtId="0" fontId="115" fillId="22" borderId="192"/>
    <xf numFmtId="0" fontId="114" fillId="16"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115" fillId="22" borderId="192"/>
    <xf numFmtId="0" fontId="116" fillId="22" borderId="191"/>
    <xf numFmtId="0" fontId="115" fillId="22" borderId="192"/>
    <xf numFmtId="0" fontId="114" fillId="16" borderId="191"/>
    <xf numFmtId="0" fontId="116" fillId="22" borderId="191"/>
    <xf numFmtId="0" fontId="115" fillId="22" borderId="192"/>
    <xf numFmtId="0" fontId="124" fillId="17" borderId="194"/>
    <xf numFmtId="0" fontId="120" fillId="0" borderId="193"/>
    <xf numFmtId="0" fontId="120" fillId="0" borderId="193"/>
    <xf numFmtId="0" fontId="115" fillId="22" borderId="192"/>
    <xf numFmtId="0" fontId="114" fillId="16" borderId="191"/>
    <xf numFmtId="0" fontId="115" fillId="22" borderId="192"/>
    <xf numFmtId="0" fontId="120" fillId="0" borderId="193"/>
    <xf numFmtId="0" fontId="124" fillId="17" borderId="194"/>
    <xf numFmtId="0" fontId="115" fillId="22" borderId="192"/>
    <xf numFmtId="0" fontId="115" fillId="22" borderId="192"/>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16" fillId="22" borderId="191"/>
    <xf numFmtId="0" fontId="116" fillId="22" borderId="191"/>
    <xf numFmtId="0" fontId="116" fillId="22" borderId="191"/>
    <xf numFmtId="0" fontId="120" fillId="0" borderId="193"/>
    <xf numFmtId="0" fontId="116" fillId="22" borderId="191"/>
    <xf numFmtId="0" fontId="115" fillId="22" borderId="192"/>
    <xf numFmtId="0" fontId="115" fillId="22" borderId="192"/>
    <xf numFmtId="0" fontId="124" fillId="17" borderId="194"/>
    <xf numFmtId="0" fontId="114" fillId="16"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15" fillId="22" borderId="192"/>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5" fillId="22" borderId="192"/>
    <xf numFmtId="0" fontId="115" fillId="22" borderId="192"/>
    <xf numFmtId="0" fontId="115" fillId="22" borderId="192"/>
    <xf numFmtId="0" fontId="124" fillId="17" borderId="194"/>
    <xf numFmtId="0" fontId="124" fillId="17" borderId="194"/>
    <xf numFmtId="0" fontId="116" fillId="22" borderId="191"/>
    <xf numFmtId="0" fontId="120" fillId="0" borderId="193"/>
    <xf numFmtId="0" fontId="114" fillId="16" borderId="191"/>
    <xf numFmtId="0" fontId="114" fillId="16" borderId="191"/>
    <xf numFmtId="0" fontId="120" fillId="0" borderId="193"/>
    <xf numFmtId="0" fontId="114" fillId="16" borderId="191"/>
    <xf numFmtId="0" fontId="115" fillId="22" borderId="192"/>
    <xf numFmtId="0" fontId="297" fillId="22" borderId="191"/>
    <xf numFmtId="0" fontId="124" fillId="17" borderId="194"/>
    <xf numFmtId="0" fontId="124" fillId="17" borderId="194"/>
    <xf numFmtId="0" fontId="115" fillId="22" borderId="192"/>
    <xf numFmtId="0" fontId="120" fillId="0" borderId="193"/>
    <xf numFmtId="0" fontId="124" fillId="17" borderId="194"/>
    <xf numFmtId="0" fontId="120" fillId="0" borderId="193"/>
    <xf numFmtId="0" fontId="124" fillId="17" borderId="194"/>
    <xf numFmtId="0" fontId="114" fillId="16" borderId="191"/>
    <xf numFmtId="0" fontId="120" fillId="0" borderId="193"/>
    <xf numFmtId="0" fontId="116" fillId="22"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16" fillId="22" borderId="191"/>
    <xf numFmtId="0" fontId="120" fillId="0" borderId="193"/>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5" fillId="22" borderId="192"/>
    <xf numFmtId="0" fontId="115" fillId="22" borderId="192"/>
    <xf numFmtId="0" fontId="124" fillId="17" borderId="194"/>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6" fillId="22" borderId="191"/>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4" fillId="16" borderId="191"/>
    <xf numFmtId="0" fontId="124" fillId="17" borderId="194"/>
    <xf numFmtId="0" fontId="114" fillId="16" borderId="191"/>
    <xf numFmtId="0" fontId="124" fillId="17" borderId="194"/>
    <xf numFmtId="0" fontId="114" fillId="16" borderId="191"/>
    <xf numFmtId="0" fontId="124" fillId="17" borderId="194"/>
    <xf numFmtId="0" fontId="115" fillId="22" borderId="192"/>
    <xf numFmtId="0" fontId="124" fillId="17" borderId="194"/>
    <xf numFmtId="0" fontId="124" fillId="17" borderId="194"/>
    <xf numFmtId="0" fontId="124" fillId="17" borderId="194"/>
    <xf numFmtId="0" fontId="116" fillId="22" borderId="191"/>
    <xf numFmtId="0" fontId="124" fillId="17" borderId="194"/>
    <xf numFmtId="0" fontId="124" fillId="17" borderId="194"/>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14" fillId="16" borderId="191"/>
    <xf numFmtId="0" fontId="124" fillId="17" borderId="194"/>
    <xf numFmtId="0" fontId="115" fillId="22" borderId="192"/>
    <xf numFmtId="0" fontId="114" fillId="16" borderId="191"/>
    <xf numFmtId="0" fontId="124" fillId="17" borderId="194"/>
    <xf numFmtId="0" fontId="120" fillId="0" borderId="193"/>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4" fillId="17" borderId="194"/>
    <xf numFmtId="0" fontId="115" fillId="22" borderId="192"/>
    <xf numFmtId="0" fontId="120" fillId="0" borderId="193"/>
    <xf numFmtId="0" fontId="120" fillId="0" borderId="193"/>
    <xf numFmtId="0" fontId="114" fillId="16" borderId="191"/>
    <xf numFmtId="0" fontId="115" fillId="22" borderId="192"/>
    <xf numFmtId="0" fontId="115" fillId="22" borderId="192"/>
    <xf numFmtId="0" fontId="115" fillId="22" borderId="192"/>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4" fillId="16" borderId="191"/>
    <xf numFmtId="0" fontId="116" fillId="22" borderId="191"/>
    <xf numFmtId="0" fontId="124" fillId="17" borderId="194"/>
    <xf numFmtId="0" fontId="120" fillId="0" borderId="193"/>
    <xf numFmtId="0" fontId="114" fillId="16" borderId="191"/>
    <xf numFmtId="0" fontId="116" fillId="22" borderId="191"/>
    <xf numFmtId="0" fontId="124" fillId="17" borderId="194"/>
    <xf numFmtId="0" fontId="124" fillId="17" borderId="194"/>
    <xf numFmtId="0" fontId="124" fillId="17" borderId="194"/>
    <xf numFmtId="0" fontId="120" fillId="0" borderId="193"/>
    <xf numFmtId="0" fontId="115" fillId="22" borderId="192"/>
    <xf numFmtId="0" fontId="124" fillId="17" borderId="194"/>
    <xf numFmtId="0" fontId="124" fillId="17" borderId="194"/>
    <xf numFmtId="0" fontId="116" fillId="22" borderId="191"/>
    <xf numFmtId="0" fontId="116" fillId="22" borderId="191"/>
    <xf numFmtId="0" fontId="116" fillId="22" borderId="191"/>
    <xf numFmtId="0" fontId="120" fillId="0" borderId="193"/>
    <xf numFmtId="0" fontId="115" fillId="22" borderId="192"/>
    <xf numFmtId="0" fontId="116" fillId="22" borderId="191"/>
    <xf numFmtId="0" fontId="120" fillId="0" borderId="193"/>
    <xf numFmtId="0" fontId="114" fillId="16"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4" fillId="16" borderId="191"/>
    <xf numFmtId="0" fontId="120" fillId="0" borderId="193"/>
    <xf numFmtId="0" fontId="116" fillId="22" borderId="191"/>
    <xf numFmtId="0" fontId="116" fillId="22" borderId="191"/>
    <xf numFmtId="0" fontId="116" fillId="22" borderId="191"/>
    <xf numFmtId="0" fontId="120" fillId="0" borderId="193"/>
    <xf numFmtId="0" fontId="120" fillId="0" borderId="193"/>
    <xf numFmtId="0" fontId="124" fillId="17" borderId="194"/>
    <xf numFmtId="0" fontId="120" fillId="0" borderId="193"/>
    <xf numFmtId="0" fontId="120" fillId="0" borderId="193"/>
    <xf numFmtId="0" fontId="120" fillId="0" borderId="193"/>
    <xf numFmtId="0" fontId="124" fillId="17" borderId="194"/>
    <xf numFmtId="0" fontId="114" fillId="16" borderId="191"/>
    <xf numFmtId="0" fontId="295" fillId="16" borderId="191"/>
    <xf numFmtId="0" fontId="120" fillId="0" borderId="193"/>
    <xf numFmtId="0" fontId="114" fillId="16" borderId="191"/>
    <xf numFmtId="0" fontId="120" fillId="0" borderId="193"/>
    <xf numFmtId="0" fontId="115" fillId="22" borderId="192"/>
    <xf numFmtId="0" fontId="124" fillId="17" borderId="194"/>
    <xf numFmtId="0" fontId="120" fillId="0" borderId="193"/>
    <xf numFmtId="0" fontId="114" fillId="16" borderId="191"/>
    <xf numFmtId="0" fontId="124" fillId="17" borderId="194"/>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15" fillId="22" borderId="192"/>
    <xf numFmtId="0" fontId="120" fillId="0" borderId="193"/>
    <xf numFmtId="0" fontId="116" fillId="22" borderId="191"/>
    <xf numFmtId="0" fontId="124" fillId="17" borderId="194"/>
    <xf numFmtId="0" fontId="120" fillId="0" borderId="193"/>
    <xf numFmtId="0" fontId="115" fillId="22" borderId="192"/>
    <xf numFmtId="0" fontId="116" fillId="22" borderId="191"/>
    <xf numFmtId="0" fontId="124" fillId="17" borderId="194"/>
    <xf numFmtId="0" fontId="114" fillId="16" borderId="191"/>
    <xf numFmtId="0" fontId="115" fillId="22" borderId="192"/>
    <xf numFmtId="0" fontId="114" fillId="16" borderId="191"/>
    <xf numFmtId="0" fontId="116" fillId="22" borderId="191"/>
    <xf numFmtId="0" fontId="114" fillId="16" borderId="191"/>
    <xf numFmtId="0" fontId="116" fillId="22" borderId="191"/>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5" fillId="22" borderId="192"/>
    <xf numFmtId="0" fontId="114" fillId="16" borderId="191"/>
    <xf numFmtId="0" fontId="116" fillId="22" borderId="191"/>
    <xf numFmtId="0" fontId="115" fillId="22" borderId="192"/>
    <xf numFmtId="0" fontId="115" fillId="22" borderId="192"/>
    <xf numFmtId="0" fontId="124" fillId="17" borderId="194"/>
    <xf numFmtId="0" fontId="115" fillId="22" borderId="192"/>
    <xf numFmtId="0" fontId="124" fillId="17" borderId="194"/>
    <xf numFmtId="0" fontId="114" fillId="16" borderId="191"/>
    <xf numFmtId="0" fontId="115" fillId="22" borderId="192"/>
    <xf numFmtId="0" fontId="114" fillId="16" borderId="191"/>
    <xf numFmtId="0" fontId="124" fillId="17" borderId="194"/>
    <xf numFmtId="0" fontId="116" fillId="22" borderId="191"/>
    <xf numFmtId="0" fontId="116" fillId="22" borderId="191"/>
    <xf numFmtId="0" fontId="120" fillId="0" borderId="193"/>
    <xf numFmtId="0" fontId="115" fillId="22" borderId="192"/>
    <xf numFmtId="0" fontId="114" fillId="16"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20" fillId="0" borderId="193"/>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15" fillId="22" borderId="192"/>
    <xf numFmtId="0" fontId="114" fillId="16" borderId="191"/>
    <xf numFmtId="0" fontId="124" fillId="17" borderId="194"/>
    <xf numFmtId="0" fontId="115" fillId="22" borderId="192"/>
    <xf numFmtId="0" fontId="115" fillId="22" borderId="192"/>
    <xf numFmtId="0" fontId="120" fillId="0" borderId="193"/>
    <xf numFmtId="0" fontId="115" fillId="22" borderId="192"/>
    <xf numFmtId="0" fontId="124" fillId="17" borderId="194"/>
    <xf numFmtId="0" fontId="115" fillId="22" borderId="192"/>
    <xf numFmtId="0" fontId="114" fillId="16" borderId="191"/>
    <xf numFmtId="0" fontId="115" fillId="22" borderId="192"/>
    <xf numFmtId="0" fontId="116" fillId="22" borderId="191"/>
    <xf numFmtId="0" fontId="114" fillId="16" borderId="191"/>
    <xf numFmtId="0" fontId="124" fillId="17" borderId="194"/>
    <xf numFmtId="0" fontId="120" fillId="0" borderId="193"/>
    <xf numFmtId="0" fontId="115" fillId="22" borderId="192"/>
    <xf numFmtId="0" fontId="114" fillId="16" borderId="191"/>
    <xf numFmtId="0" fontId="124" fillId="17" borderId="194"/>
    <xf numFmtId="0" fontId="116" fillId="22" borderId="191"/>
    <xf numFmtId="0" fontId="120" fillId="0" borderId="193"/>
    <xf numFmtId="0" fontId="124" fillId="17" borderId="194"/>
    <xf numFmtId="0" fontId="115" fillId="22" borderId="192"/>
    <xf numFmtId="0" fontId="114" fillId="16" borderId="191"/>
    <xf numFmtId="0" fontId="115" fillId="22" borderId="192"/>
    <xf numFmtId="0" fontId="120" fillId="0" borderId="193"/>
    <xf numFmtId="0" fontId="115" fillId="22" borderId="192"/>
    <xf numFmtId="0" fontId="120" fillId="0" borderId="193"/>
    <xf numFmtId="0" fontId="114" fillId="16" borderId="191"/>
    <xf numFmtId="0" fontId="116" fillId="22" borderId="191"/>
    <xf numFmtId="0" fontId="114" fillId="16" borderId="191"/>
    <xf numFmtId="0" fontId="114" fillId="16" borderId="191"/>
    <xf numFmtId="0" fontId="120" fillId="0" borderId="193"/>
    <xf numFmtId="0" fontId="114" fillId="16" borderId="191"/>
    <xf numFmtId="0" fontId="116" fillId="22" borderId="191"/>
    <xf numFmtId="0" fontId="116" fillId="22" borderId="191"/>
    <xf numFmtId="0" fontId="116" fillId="22" borderId="191"/>
    <xf numFmtId="0" fontId="116" fillId="22" borderId="191"/>
    <xf numFmtId="0" fontId="114" fillId="16" borderId="191"/>
    <xf numFmtId="0" fontId="120" fillId="0" borderId="193"/>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20" fillId="0" borderId="193"/>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6" fillId="22" borderId="191"/>
    <xf numFmtId="0" fontId="124" fillId="17" borderId="194"/>
    <xf numFmtId="0" fontId="124" fillId="17" borderId="194"/>
    <xf numFmtId="0" fontId="114" fillId="16" borderId="191"/>
    <xf numFmtId="0" fontId="120" fillId="0" borderId="193"/>
    <xf numFmtId="0" fontId="114" fillId="16" borderId="191"/>
    <xf numFmtId="0" fontId="114" fillId="16" borderId="191"/>
    <xf numFmtId="0" fontId="120" fillId="0" borderId="193"/>
    <xf numFmtId="0" fontId="124" fillId="17" borderId="194"/>
    <xf numFmtId="0" fontId="114" fillId="16" borderId="191"/>
    <xf numFmtId="0" fontId="124" fillId="17" borderId="194"/>
    <xf numFmtId="0" fontId="124" fillId="17" borderId="194"/>
    <xf numFmtId="0" fontId="124" fillId="17" borderId="194"/>
    <xf numFmtId="0" fontId="124" fillId="17" borderId="194"/>
    <xf numFmtId="0" fontId="124" fillId="17" borderId="194"/>
    <xf numFmtId="0" fontId="114" fillId="16" borderId="191"/>
    <xf numFmtId="0" fontId="114" fillId="16" borderId="191"/>
    <xf numFmtId="0" fontId="116" fillId="22" borderId="191"/>
    <xf numFmtId="0" fontId="115" fillId="22" borderId="192"/>
    <xf numFmtId="0" fontId="116" fillId="22" borderId="191"/>
    <xf numFmtId="0" fontId="124" fillId="17" borderId="194"/>
    <xf numFmtId="0" fontId="120" fillId="0" borderId="193"/>
    <xf numFmtId="0" fontId="114" fillId="16" borderId="191"/>
    <xf numFmtId="0" fontId="114" fillId="16" borderId="191"/>
    <xf numFmtId="0" fontId="124" fillId="17" borderId="194"/>
    <xf numFmtId="0" fontId="115" fillId="22" borderId="192"/>
    <xf numFmtId="0" fontId="124" fillId="17" borderId="194"/>
    <xf numFmtId="0" fontId="124" fillId="17" borderId="194"/>
    <xf numFmtId="0" fontId="115" fillId="22" borderId="192"/>
    <xf numFmtId="0" fontId="120" fillId="0" borderId="193"/>
    <xf numFmtId="0" fontId="115" fillId="22" borderId="192"/>
    <xf numFmtId="0" fontId="116" fillId="22" borderId="191"/>
    <xf numFmtId="0" fontId="114" fillId="16" borderId="191"/>
    <xf numFmtId="0" fontId="115" fillId="22" borderId="192"/>
    <xf numFmtId="0" fontId="116" fillId="22" borderId="191"/>
    <xf numFmtId="0" fontId="116" fillId="22" borderId="191"/>
    <xf numFmtId="0" fontId="116" fillId="22" borderId="191"/>
    <xf numFmtId="0" fontId="120" fillId="0" borderId="193"/>
    <xf numFmtId="0" fontId="124" fillId="17" borderId="194"/>
    <xf numFmtId="0" fontId="124" fillId="17" borderId="194"/>
    <xf numFmtId="0" fontId="124" fillId="17" borderId="194"/>
    <xf numFmtId="0" fontId="124" fillId="17" borderId="194"/>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6" fillId="22" borderId="191"/>
    <xf numFmtId="0" fontId="120" fillId="0" borderId="193"/>
    <xf numFmtId="0" fontId="120" fillId="0" borderId="193"/>
    <xf numFmtId="0" fontId="116" fillId="22" borderId="191"/>
    <xf numFmtId="0" fontId="120" fillId="0" borderId="193"/>
    <xf numFmtId="0" fontId="114" fillId="16" borderId="191"/>
    <xf numFmtId="0" fontId="114" fillId="16" borderId="191"/>
    <xf numFmtId="0" fontId="114" fillId="16" borderId="191"/>
    <xf numFmtId="0" fontId="120" fillId="0" borderId="193"/>
    <xf numFmtId="0" fontId="124" fillId="17" borderId="194"/>
    <xf numFmtId="0" fontId="124" fillId="17" borderId="194"/>
    <xf numFmtId="0" fontId="120" fillId="0" borderId="193"/>
    <xf numFmtId="0" fontId="124" fillId="17" borderId="194"/>
    <xf numFmtId="0" fontId="115" fillId="22" borderId="192"/>
    <xf numFmtId="0" fontId="124" fillId="17" borderId="194"/>
    <xf numFmtId="0" fontId="120" fillId="0" borderId="193"/>
    <xf numFmtId="0" fontId="114" fillId="16" borderId="191"/>
    <xf numFmtId="0" fontId="114" fillId="16" borderId="191"/>
    <xf numFmtId="0" fontId="116" fillId="22" borderId="191"/>
    <xf numFmtId="0" fontId="120" fillId="0" borderId="193"/>
    <xf numFmtId="0" fontId="124" fillId="17" borderId="194"/>
    <xf numFmtId="0" fontId="124" fillId="17" borderId="194"/>
    <xf numFmtId="0" fontId="120" fillId="0" borderId="193"/>
    <xf numFmtId="0" fontId="120" fillId="0" borderId="193"/>
    <xf numFmtId="0" fontId="120" fillId="0" borderId="193"/>
    <xf numFmtId="0" fontId="124" fillId="17" borderId="194"/>
    <xf numFmtId="0" fontId="124" fillId="17" borderId="194"/>
    <xf numFmtId="0" fontId="301" fillId="0" borderId="193"/>
    <xf numFmtId="0" fontId="116" fillId="22" borderId="191"/>
    <xf numFmtId="0" fontId="115" fillId="22" borderId="192"/>
    <xf numFmtId="0" fontId="114" fillId="16" borderId="191"/>
    <xf numFmtId="0" fontId="115" fillId="22" borderId="192"/>
    <xf numFmtId="0" fontId="124" fillId="17" borderId="194"/>
    <xf numFmtId="0" fontId="116" fillId="22" borderId="191"/>
    <xf numFmtId="0" fontId="116" fillId="22" borderId="191"/>
    <xf numFmtId="0" fontId="124" fillId="17" borderId="194"/>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4" fillId="17" borderId="194"/>
    <xf numFmtId="0" fontId="115" fillId="22" borderId="192"/>
    <xf numFmtId="0" fontId="116" fillId="22" borderId="191"/>
    <xf numFmtId="0" fontId="114" fillId="16" borderId="191"/>
    <xf numFmtId="0" fontId="124" fillId="17" borderId="194"/>
    <xf numFmtId="0" fontId="124" fillId="17" borderId="194"/>
    <xf numFmtId="0" fontId="124" fillId="17" borderId="194"/>
    <xf numFmtId="0" fontId="116" fillId="22" borderId="191"/>
    <xf numFmtId="0" fontId="115" fillId="22" borderId="192"/>
    <xf numFmtId="0" fontId="120" fillId="0" borderId="193"/>
    <xf numFmtId="0" fontId="116" fillId="22" borderId="191"/>
    <xf numFmtId="0" fontId="120" fillId="0" borderId="193"/>
    <xf numFmtId="0" fontId="120" fillId="0" borderId="193"/>
    <xf numFmtId="0" fontId="120" fillId="0" borderId="193"/>
    <xf numFmtId="0" fontId="116" fillId="22" borderId="191"/>
    <xf numFmtId="0" fontId="116" fillId="22" borderId="191"/>
    <xf numFmtId="0" fontId="115" fillId="22" borderId="192"/>
    <xf numFmtId="0" fontId="116" fillId="22" borderId="191"/>
    <xf numFmtId="0" fontId="114" fillId="16" borderId="191"/>
    <xf numFmtId="0" fontId="120" fillId="0" borderId="193"/>
    <xf numFmtId="0" fontId="120" fillId="0" borderId="193"/>
    <xf numFmtId="0" fontId="116" fillId="22" borderId="191"/>
    <xf numFmtId="0" fontId="120" fillId="0" borderId="193"/>
    <xf numFmtId="0" fontId="297" fillId="22" borderId="191"/>
    <xf numFmtId="0" fontId="124" fillId="17" borderId="194"/>
    <xf numFmtId="0" fontId="124" fillId="17" borderId="194"/>
    <xf numFmtId="0" fontId="114" fillId="16" borderId="191"/>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4" fillId="16" borderId="191"/>
    <xf numFmtId="0" fontId="124" fillId="17" borderId="194"/>
    <xf numFmtId="0" fontId="120" fillId="0" borderId="193"/>
    <xf numFmtId="0" fontId="114" fillId="16" borderId="191"/>
    <xf numFmtId="0" fontId="115" fillId="22" borderId="192"/>
    <xf numFmtId="0" fontId="124" fillId="17" borderId="194"/>
    <xf numFmtId="0" fontId="120" fillId="0" borderId="193"/>
    <xf numFmtId="0" fontId="116" fillId="22" borderId="191"/>
    <xf numFmtId="0" fontId="116" fillId="22" borderId="191"/>
    <xf numFmtId="0" fontId="115" fillId="22" borderId="192"/>
    <xf numFmtId="0" fontId="114" fillId="16" borderId="191"/>
    <xf numFmtId="0" fontId="115" fillId="22" borderId="192"/>
    <xf numFmtId="0" fontId="120" fillId="0" borderId="193"/>
    <xf numFmtId="0" fontId="116" fillId="22" borderId="191"/>
    <xf numFmtId="0" fontId="120" fillId="0" borderId="193"/>
    <xf numFmtId="0" fontId="124" fillId="17" borderId="194"/>
    <xf numFmtId="0" fontId="116" fillId="22" borderId="191"/>
    <xf numFmtId="0" fontId="124" fillId="17" borderId="194"/>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15" fillId="22" borderId="192"/>
    <xf numFmtId="0" fontId="120" fillId="0" borderId="193"/>
    <xf numFmtId="0" fontId="120" fillId="0" borderId="193"/>
    <xf numFmtId="0" fontId="116" fillId="22" borderId="191"/>
    <xf numFmtId="0" fontId="115" fillId="22" borderId="192"/>
    <xf numFmtId="0" fontId="124" fillId="17" borderId="194"/>
    <xf numFmtId="0" fontId="116" fillId="22" borderId="191"/>
    <xf numFmtId="0" fontId="120" fillId="0" borderId="193"/>
    <xf numFmtId="0" fontId="115" fillId="22" borderId="192"/>
    <xf numFmtId="0" fontId="114" fillId="16" borderId="191"/>
    <xf numFmtId="0" fontId="124" fillId="17" borderId="194"/>
    <xf numFmtId="0" fontId="116" fillId="22" borderId="191"/>
    <xf numFmtId="0" fontId="116" fillId="22" borderId="191"/>
    <xf numFmtId="0" fontId="116" fillId="22" borderId="191"/>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5" fillId="22" borderId="192"/>
    <xf numFmtId="0" fontId="124" fillId="17" borderId="194"/>
    <xf numFmtId="0" fontId="116" fillId="22" borderId="191"/>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6" fillId="22" borderId="191"/>
    <xf numFmtId="0" fontId="115" fillId="22" borderId="192"/>
    <xf numFmtId="0" fontId="116" fillId="22" borderId="191"/>
    <xf numFmtId="0" fontId="114" fillId="16" borderId="191"/>
    <xf numFmtId="0" fontId="124" fillId="17" borderId="194"/>
    <xf numFmtId="0" fontId="120" fillId="0" borderId="193"/>
    <xf numFmtId="0" fontId="120" fillId="0" borderId="193"/>
    <xf numFmtId="0" fontId="115" fillId="22" borderId="192"/>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5" fillId="22" borderId="192"/>
    <xf numFmtId="0" fontId="114" fillId="16" borderId="191"/>
    <xf numFmtId="0" fontId="116" fillId="22" borderId="191"/>
    <xf numFmtId="0" fontId="116" fillId="22" borderId="191"/>
    <xf numFmtId="0" fontId="124" fillId="17" borderId="194"/>
    <xf numFmtId="0" fontId="114" fillId="16" borderId="191"/>
    <xf numFmtId="0" fontId="120" fillId="0" borderId="193"/>
    <xf numFmtId="0" fontId="120" fillId="0" borderId="193"/>
    <xf numFmtId="0" fontId="120" fillId="0" borderId="193"/>
    <xf numFmtId="0" fontId="116" fillId="22" borderId="191"/>
    <xf numFmtId="0" fontId="124" fillId="17" borderId="194"/>
    <xf numFmtId="0" fontId="114" fillId="16" borderId="191"/>
    <xf numFmtId="0" fontId="120" fillId="0" borderId="193"/>
    <xf numFmtId="0" fontId="114" fillId="16" borderId="191"/>
    <xf numFmtId="0" fontId="116" fillId="22" borderId="191"/>
    <xf numFmtId="0" fontId="115" fillId="22" borderId="192"/>
    <xf numFmtId="0" fontId="116" fillId="22" borderId="191"/>
    <xf numFmtId="0" fontId="116" fillId="22" borderId="191"/>
    <xf numFmtId="0" fontId="116" fillId="22" borderId="191"/>
    <xf numFmtId="0" fontId="120" fillId="0" borderId="193"/>
    <xf numFmtId="0" fontId="116" fillId="22" borderId="191"/>
    <xf numFmtId="0" fontId="116" fillId="22" borderId="191"/>
    <xf numFmtId="0" fontId="116" fillId="22" borderId="191"/>
    <xf numFmtId="0" fontId="116" fillId="22" borderId="191"/>
    <xf numFmtId="0" fontId="114" fillId="16" borderId="191"/>
    <xf numFmtId="0" fontId="115" fillId="22" borderId="192"/>
    <xf numFmtId="0" fontId="115" fillId="22" borderId="192"/>
    <xf numFmtId="0" fontId="116" fillId="22" borderId="191"/>
    <xf numFmtId="0" fontId="120" fillId="0" borderId="193"/>
    <xf numFmtId="0" fontId="115" fillId="22" borderId="192"/>
    <xf numFmtId="0" fontId="115" fillId="22" borderId="192"/>
    <xf numFmtId="0" fontId="114" fillId="16" borderId="191"/>
    <xf numFmtId="0" fontId="116" fillId="22" borderId="191"/>
    <xf numFmtId="0" fontId="124" fillId="17" borderId="194"/>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14" fillId="16" borderId="191"/>
    <xf numFmtId="0" fontId="120" fillId="0" borderId="193"/>
    <xf numFmtId="0" fontId="124" fillId="17" borderId="194"/>
    <xf numFmtId="0" fontId="115" fillId="22" borderId="192"/>
    <xf numFmtId="0" fontId="124" fillId="17" borderId="194"/>
    <xf numFmtId="0" fontId="114" fillId="16" borderId="191"/>
    <xf numFmtId="0" fontId="114" fillId="16" borderId="191"/>
    <xf numFmtId="0" fontId="124" fillId="17" borderId="194"/>
    <xf numFmtId="0" fontId="120" fillId="0" borderId="193"/>
    <xf numFmtId="0" fontId="115" fillId="22" borderId="192"/>
    <xf numFmtId="0" fontId="124" fillId="17" borderId="194"/>
    <xf numFmtId="0" fontId="124" fillId="17" borderId="194"/>
    <xf numFmtId="0" fontId="115" fillId="22" borderId="192"/>
    <xf numFmtId="0" fontId="124" fillId="17" borderId="194"/>
    <xf numFmtId="0" fontId="120" fillId="0" borderId="193"/>
    <xf numFmtId="0" fontId="124" fillId="17" borderId="194"/>
    <xf numFmtId="0" fontId="124" fillId="17" borderId="194"/>
    <xf numFmtId="0" fontId="114" fillId="16" borderId="191"/>
    <xf numFmtId="0" fontId="124" fillId="17" borderId="194"/>
    <xf numFmtId="0" fontId="124" fillId="17" borderId="194"/>
    <xf numFmtId="0" fontId="120" fillId="0" borderId="193"/>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20" fillId="0" borderId="193"/>
    <xf numFmtId="0" fontId="124" fillId="17" borderId="194"/>
    <xf numFmtId="0" fontId="116" fillId="22" borderId="191"/>
    <xf numFmtId="0" fontId="124" fillId="17" borderId="194"/>
    <xf numFmtId="0" fontId="114" fillId="16" borderId="191"/>
    <xf numFmtId="0" fontId="116" fillId="22" borderId="191"/>
    <xf numFmtId="0" fontId="116" fillId="22" borderId="191"/>
    <xf numFmtId="0" fontId="115" fillId="22" borderId="192"/>
    <xf numFmtId="0" fontId="120" fillId="0" borderId="193"/>
    <xf numFmtId="0" fontId="114" fillId="16" borderId="191"/>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5" fillId="22" borderId="192"/>
    <xf numFmtId="0" fontId="124" fillId="17" borderId="194"/>
    <xf numFmtId="0" fontId="120" fillId="0" borderId="193"/>
    <xf numFmtId="0" fontId="114" fillId="16" borderId="191"/>
    <xf numFmtId="0" fontId="120" fillId="0" borderId="193"/>
    <xf numFmtId="0" fontId="114" fillId="16" borderId="191"/>
    <xf numFmtId="0" fontId="116" fillId="22" borderId="191"/>
    <xf numFmtId="0" fontId="115" fillId="22" borderId="192"/>
    <xf numFmtId="0" fontId="114" fillId="16" borderId="191"/>
    <xf numFmtId="0" fontId="120" fillId="0" borderId="193"/>
    <xf numFmtId="0" fontId="124" fillId="17" borderId="194"/>
    <xf numFmtId="0" fontId="120" fillId="0" borderId="193"/>
    <xf numFmtId="0" fontId="114" fillId="16" borderId="191"/>
    <xf numFmtId="0" fontId="124" fillId="17" borderId="194"/>
    <xf numFmtId="0" fontId="124" fillId="17" borderId="194"/>
    <xf numFmtId="0" fontId="120" fillId="0" borderId="193"/>
    <xf numFmtId="0" fontId="114" fillId="16" borderId="191"/>
    <xf numFmtId="0" fontId="115" fillId="22" borderId="192"/>
    <xf numFmtId="0" fontId="114" fillId="16" borderId="191"/>
    <xf numFmtId="0" fontId="114" fillId="16" borderId="191"/>
    <xf numFmtId="0" fontId="124" fillId="17" borderId="194"/>
    <xf numFmtId="0" fontId="120" fillId="0" borderId="193"/>
    <xf numFmtId="0" fontId="124" fillId="17" borderId="194"/>
    <xf numFmtId="0" fontId="124" fillId="17" borderId="194"/>
    <xf numFmtId="0" fontId="124" fillId="17" borderId="194"/>
    <xf numFmtId="0" fontId="115" fillId="22" borderId="192"/>
    <xf numFmtId="0" fontId="124" fillId="17" borderId="194"/>
    <xf numFmtId="0" fontId="116" fillId="22" borderId="191"/>
    <xf numFmtId="0" fontId="124" fillId="17" borderId="194"/>
    <xf numFmtId="0" fontId="114" fillId="16" borderId="191"/>
    <xf numFmtId="0" fontId="115" fillId="22" borderId="192"/>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6" fillId="22" borderId="191"/>
    <xf numFmtId="0" fontId="116" fillId="22" borderId="191"/>
    <xf numFmtId="0" fontId="114" fillId="16" borderId="191"/>
    <xf numFmtId="0" fontId="120" fillId="0" borderId="193"/>
    <xf numFmtId="0" fontId="114" fillId="16" borderId="191"/>
    <xf numFmtId="0" fontId="114" fillId="16" borderId="191"/>
    <xf numFmtId="0" fontId="124" fillId="17" borderId="194"/>
    <xf numFmtId="0" fontId="114" fillId="16" borderId="191"/>
    <xf numFmtId="0" fontId="114" fillId="16" borderId="191"/>
    <xf numFmtId="0" fontId="116" fillId="22" borderId="191"/>
    <xf numFmtId="0" fontId="120" fillId="0" borderId="193"/>
    <xf numFmtId="0" fontId="120" fillId="0" borderId="193"/>
    <xf numFmtId="0" fontId="120" fillId="0" borderId="193"/>
    <xf numFmtId="0" fontId="116" fillId="22" borderId="191"/>
    <xf numFmtId="0" fontId="114" fillId="16" borderId="191"/>
    <xf numFmtId="0" fontId="114" fillId="16" borderId="191"/>
    <xf numFmtId="0" fontId="116" fillId="22" borderId="191"/>
    <xf numFmtId="0" fontId="116" fillId="22" borderId="191"/>
    <xf numFmtId="0" fontId="116" fillId="22" borderId="191"/>
    <xf numFmtId="0" fontId="115" fillId="22" borderId="192"/>
    <xf numFmtId="0" fontId="124" fillId="17" borderId="194"/>
    <xf numFmtId="0" fontId="124" fillId="17" borderId="194"/>
    <xf numFmtId="0" fontId="116" fillId="22" borderId="191"/>
    <xf numFmtId="0" fontId="115" fillId="22" borderId="192"/>
    <xf numFmtId="0" fontId="114" fillId="16" borderId="191"/>
    <xf numFmtId="0" fontId="115" fillId="22" borderId="192"/>
    <xf numFmtId="0" fontId="114" fillId="16" borderId="191"/>
    <xf numFmtId="0" fontId="124" fillId="17" borderId="194"/>
    <xf numFmtId="0" fontId="124" fillId="17" borderId="194"/>
    <xf numFmtId="0" fontId="114" fillId="16" borderId="191"/>
    <xf numFmtId="0" fontId="124" fillId="17" borderId="194"/>
    <xf numFmtId="0" fontId="124" fillId="17" borderId="194"/>
    <xf numFmtId="0" fontId="114" fillId="16" borderId="191"/>
    <xf numFmtId="0" fontId="114" fillId="16" borderId="191"/>
    <xf numFmtId="0" fontId="115" fillId="22" borderId="192"/>
    <xf numFmtId="0" fontId="115" fillId="22" borderId="192"/>
    <xf numFmtId="0" fontId="124" fillId="17" borderId="194"/>
    <xf numFmtId="0" fontId="120" fillId="0" borderId="193"/>
    <xf numFmtId="0" fontId="120" fillId="0" borderId="193"/>
    <xf numFmtId="0" fontId="116" fillId="22" borderId="191"/>
    <xf numFmtId="0" fontId="114" fillId="16" borderId="191"/>
    <xf numFmtId="0" fontId="114" fillId="16" borderId="191"/>
    <xf numFmtId="0" fontId="120" fillId="0" borderId="193"/>
    <xf numFmtId="0" fontId="116" fillId="22" borderId="191"/>
    <xf numFmtId="0" fontId="120" fillId="0" borderId="193"/>
    <xf numFmtId="0" fontId="114" fillId="16" borderId="191"/>
    <xf numFmtId="0" fontId="115" fillId="22" borderId="192"/>
    <xf numFmtId="0" fontId="116" fillId="22" borderId="191"/>
    <xf numFmtId="0" fontId="124" fillId="17" borderId="194"/>
    <xf numFmtId="0" fontId="116" fillId="22" borderId="191"/>
    <xf numFmtId="0" fontId="120" fillId="0" borderId="193"/>
    <xf numFmtId="0" fontId="120" fillId="0" borderId="193"/>
    <xf numFmtId="0" fontId="120" fillId="0" borderId="193"/>
    <xf numFmtId="0" fontId="115" fillId="22" borderId="192"/>
    <xf numFmtId="0" fontId="124" fillId="17" borderId="194"/>
    <xf numFmtId="0" fontId="120" fillId="0" borderId="193"/>
    <xf numFmtId="0" fontId="116" fillId="22" borderId="191"/>
    <xf numFmtId="0" fontId="115" fillId="22" borderId="192"/>
    <xf numFmtId="0" fontId="116" fillId="22" borderId="191"/>
    <xf numFmtId="0" fontId="120" fillId="0" borderId="193"/>
    <xf numFmtId="0" fontId="115" fillId="22" borderId="192"/>
    <xf numFmtId="0" fontId="116" fillId="22" borderId="191"/>
    <xf numFmtId="0" fontId="115" fillId="22" borderId="192"/>
    <xf numFmtId="0" fontId="116" fillId="22" borderId="191"/>
    <xf numFmtId="0" fontId="115" fillId="22" borderId="192"/>
    <xf numFmtId="0" fontId="115" fillId="22" borderId="192"/>
    <xf numFmtId="0" fontId="115" fillId="22" borderId="192"/>
    <xf numFmtId="0" fontId="116" fillId="22" borderId="191"/>
    <xf numFmtId="0" fontId="115" fillId="22" borderId="192"/>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6" fillId="22" borderId="191"/>
    <xf numFmtId="0" fontId="116" fillId="22" borderId="191"/>
    <xf numFmtId="0" fontId="120" fillId="0" borderId="193"/>
    <xf numFmtId="0" fontId="124" fillId="17" borderId="194"/>
    <xf numFmtId="0" fontId="120" fillId="0" borderId="193"/>
    <xf numFmtId="0" fontId="120" fillId="0" borderId="193"/>
    <xf numFmtId="0" fontId="115" fillId="22" borderId="192"/>
    <xf numFmtId="0" fontId="114" fillId="16" borderId="191"/>
    <xf numFmtId="0" fontId="114" fillId="16" borderId="191"/>
    <xf numFmtId="0" fontId="116" fillId="22" borderId="191"/>
    <xf numFmtId="0" fontId="120" fillId="0" borderId="193"/>
    <xf numFmtId="0" fontId="116" fillId="22" borderId="191"/>
    <xf numFmtId="0" fontId="120" fillId="0" borderId="193"/>
    <xf numFmtId="0" fontId="114" fillId="16"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20" fillId="0" borderId="193"/>
    <xf numFmtId="0" fontId="116" fillId="22" borderId="191"/>
    <xf numFmtId="0" fontId="120" fillId="0" borderId="193"/>
    <xf numFmtId="0" fontId="116" fillId="22" borderId="191"/>
    <xf numFmtId="0" fontId="124" fillId="17" borderId="194"/>
    <xf numFmtId="0" fontId="114" fillId="16" borderId="191"/>
    <xf numFmtId="0" fontId="124" fillId="17" borderId="194"/>
    <xf numFmtId="0" fontId="115" fillId="22" borderId="192"/>
    <xf numFmtId="0" fontId="124" fillId="17" borderId="194"/>
    <xf numFmtId="0" fontId="116" fillId="22" borderId="191"/>
    <xf numFmtId="0" fontId="124" fillId="17" borderId="194"/>
    <xf numFmtId="0" fontId="115" fillId="22" borderId="192"/>
    <xf numFmtId="0" fontId="116" fillId="22" borderId="191"/>
    <xf numFmtId="0" fontId="114" fillId="16" borderId="191"/>
    <xf numFmtId="0" fontId="120" fillId="0" borderId="193"/>
    <xf numFmtId="0" fontId="120" fillId="0" borderId="193"/>
    <xf numFmtId="0" fontId="124" fillId="17" borderId="194"/>
    <xf numFmtId="0" fontId="115" fillId="22" borderId="192"/>
    <xf numFmtId="0" fontId="115" fillId="22" borderId="192"/>
    <xf numFmtId="0" fontId="115" fillId="22" borderId="192"/>
    <xf numFmtId="0" fontId="116" fillId="22" borderId="191"/>
    <xf numFmtId="0" fontId="116" fillId="22" borderId="191"/>
    <xf numFmtId="0" fontId="120" fillId="0" borderId="193"/>
    <xf numFmtId="0" fontId="124" fillId="17" borderId="194"/>
    <xf numFmtId="0" fontId="116" fillId="22" borderId="191"/>
    <xf numFmtId="0" fontId="115" fillId="22" borderId="192"/>
    <xf numFmtId="0" fontId="116" fillId="22" borderId="191"/>
    <xf numFmtId="0" fontId="115" fillId="22" borderId="192"/>
    <xf numFmtId="0" fontId="124" fillId="17" borderId="194"/>
    <xf numFmtId="0" fontId="124" fillId="17" borderId="194"/>
    <xf numFmtId="0" fontId="124" fillId="17" borderId="194"/>
    <xf numFmtId="0" fontId="124" fillId="17" borderId="194"/>
    <xf numFmtId="0" fontId="115" fillId="22" borderId="192"/>
    <xf numFmtId="0" fontId="115" fillId="22" borderId="192"/>
    <xf numFmtId="0" fontId="114" fillId="16" borderId="191"/>
    <xf numFmtId="0" fontId="116" fillId="22" borderId="191"/>
    <xf numFmtId="0" fontId="114" fillId="16" borderId="191"/>
    <xf numFmtId="0" fontId="115" fillId="22" borderId="192"/>
    <xf numFmtId="0" fontId="114" fillId="16" borderId="191"/>
    <xf numFmtId="0" fontId="115" fillId="22" borderId="192"/>
    <xf numFmtId="0" fontId="114" fillId="16" borderId="191"/>
    <xf numFmtId="0" fontId="116" fillId="22" borderId="191"/>
    <xf numFmtId="0" fontId="116" fillId="22" borderId="191"/>
    <xf numFmtId="0" fontId="116" fillId="22"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0" fillId="0" borderId="193"/>
    <xf numFmtId="0" fontId="115" fillId="22" borderId="192"/>
    <xf numFmtId="0" fontId="116" fillId="22" borderId="191"/>
    <xf numFmtId="0" fontId="120" fillId="0" borderId="193"/>
    <xf numFmtId="0" fontId="116" fillId="22" borderId="191"/>
    <xf numFmtId="0" fontId="116" fillId="22" borderId="191"/>
    <xf numFmtId="0" fontId="120" fillId="0" borderId="193"/>
    <xf numFmtId="0" fontId="124" fillId="17" borderId="194"/>
    <xf numFmtId="0" fontId="116" fillId="22" borderId="191"/>
    <xf numFmtId="0" fontId="120" fillId="0" borderId="193"/>
    <xf numFmtId="0" fontId="120" fillId="0" borderId="193"/>
    <xf numFmtId="0" fontId="116" fillId="22" borderId="191"/>
    <xf numFmtId="0" fontId="116" fillId="22" borderId="191"/>
    <xf numFmtId="0" fontId="124" fillId="17" borderId="194"/>
    <xf numFmtId="0" fontId="120" fillId="0" borderId="193"/>
    <xf numFmtId="0" fontId="115" fillId="22" borderId="192"/>
    <xf numFmtId="0" fontId="116" fillId="22" borderId="191"/>
    <xf numFmtId="0" fontId="116" fillId="22" borderId="191"/>
    <xf numFmtId="0" fontId="124" fillId="17" borderId="194"/>
    <xf numFmtId="0" fontId="120" fillId="0" borderId="193"/>
    <xf numFmtId="0" fontId="124" fillId="17" borderId="194"/>
    <xf numFmtId="0" fontId="116" fillId="22" borderId="191"/>
    <xf numFmtId="0" fontId="124" fillId="17" borderId="194"/>
    <xf numFmtId="0" fontId="116" fillId="22" borderId="191"/>
    <xf numFmtId="0" fontId="124" fillId="17" borderId="194"/>
    <xf numFmtId="0" fontId="114" fillId="16" borderId="191"/>
    <xf numFmtId="0" fontId="120" fillId="0" borderId="193"/>
    <xf numFmtId="0" fontId="124" fillId="17" borderId="194"/>
    <xf numFmtId="0" fontId="114" fillId="16" borderId="191"/>
    <xf numFmtId="0" fontId="114" fillId="16" borderId="191"/>
    <xf numFmtId="0" fontId="114" fillId="16" borderId="191"/>
    <xf numFmtId="0" fontId="115" fillId="22" borderId="192"/>
    <xf numFmtId="0" fontId="116" fillId="22" borderId="191"/>
    <xf numFmtId="0" fontId="120" fillId="0" borderId="193"/>
    <xf numFmtId="0" fontId="116" fillId="22" borderId="191"/>
    <xf numFmtId="0" fontId="116" fillId="22" borderId="191"/>
    <xf numFmtId="0" fontId="115" fillId="22" borderId="192"/>
    <xf numFmtId="0" fontId="124" fillId="17" borderId="194"/>
    <xf numFmtId="0" fontId="116" fillId="22" borderId="191"/>
    <xf numFmtId="0" fontId="120" fillId="0" borderId="193"/>
    <xf numFmtId="0" fontId="120" fillId="0" borderId="193"/>
    <xf numFmtId="0" fontId="116" fillId="22" borderId="191"/>
    <xf numFmtId="0" fontId="120" fillId="0" borderId="193"/>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5" fillId="22" borderId="192"/>
    <xf numFmtId="0" fontId="116" fillId="22" borderId="191"/>
    <xf numFmtId="0" fontId="116" fillId="22" borderId="191"/>
    <xf numFmtId="0" fontId="120" fillId="0" borderId="193"/>
    <xf numFmtId="0" fontId="115" fillId="22" borderId="192"/>
    <xf numFmtId="0" fontId="120" fillId="0" borderId="193"/>
    <xf numFmtId="0" fontId="116" fillId="22" borderId="191"/>
    <xf numFmtId="0" fontId="115" fillId="22" borderId="192"/>
    <xf numFmtId="0" fontId="116" fillId="22" borderId="191"/>
    <xf numFmtId="0" fontId="115" fillId="22" borderId="192"/>
    <xf numFmtId="0" fontId="120" fillId="0" borderId="193"/>
    <xf numFmtId="0" fontId="124" fillId="17" borderId="194"/>
    <xf numFmtId="0" fontId="114" fillId="16" borderId="191"/>
    <xf numFmtId="0" fontId="120" fillId="0" borderId="193"/>
    <xf numFmtId="0" fontId="114" fillId="16" borderId="191"/>
    <xf numFmtId="0" fontId="115" fillId="22" borderId="192"/>
    <xf numFmtId="0" fontId="116" fillId="22" borderId="191"/>
    <xf numFmtId="0" fontId="116" fillId="22" borderId="191"/>
    <xf numFmtId="0" fontId="115" fillId="22" borderId="192"/>
    <xf numFmtId="0" fontId="115" fillId="22" borderId="192"/>
    <xf numFmtId="0" fontId="115" fillId="22" borderId="192"/>
    <xf numFmtId="0" fontId="116" fillId="22" borderId="191"/>
    <xf numFmtId="0" fontId="120" fillId="0" borderId="193"/>
    <xf numFmtId="0" fontId="124" fillId="17" borderId="194"/>
    <xf numFmtId="0" fontId="114" fillId="16" borderId="191"/>
    <xf numFmtId="0" fontId="124" fillId="17" borderId="194"/>
    <xf numFmtId="0" fontId="114" fillId="16" borderId="191"/>
    <xf numFmtId="0" fontId="115" fillId="22" borderId="192"/>
    <xf numFmtId="0" fontId="114" fillId="16" borderId="191"/>
    <xf numFmtId="0" fontId="114" fillId="16" borderId="191"/>
    <xf numFmtId="0" fontId="114" fillId="16" borderId="191"/>
    <xf numFmtId="0" fontId="116" fillId="22" borderId="191"/>
    <xf numFmtId="0" fontId="124" fillId="17" borderId="194"/>
    <xf numFmtId="0" fontId="124" fillId="17" borderId="194"/>
    <xf numFmtId="0" fontId="120" fillId="0" borderId="193"/>
    <xf numFmtId="0" fontId="115" fillId="22" borderId="192"/>
    <xf numFmtId="0" fontId="114" fillId="16" borderId="191"/>
    <xf numFmtId="0" fontId="124" fillId="17" borderId="194"/>
    <xf numFmtId="0" fontId="124" fillId="17" borderId="194"/>
    <xf numFmtId="0" fontId="116" fillId="22" borderId="191"/>
    <xf numFmtId="0" fontId="115" fillId="22" borderId="192"/>
    <xf numFmtId="0" fontId="114" fillId="16" borderId="191"/>
    <xf numFmtId="0" fontId="116" fillId="22" borderId="191"/>
    <xf numFmtId="0" fontId="116" fillId="22" borderId="191"/>
    <xf numFmtId="0" fontId="116" fillId="22" borderId="191"/>
    <xf numFmtId="0" fontId="116" fillId="22" borderId="191"/>
    <xf numFmtId="0" fontId="115" fillId="22" borderId="192"/>
    <xf numFmtId="0" fontId="124" fillId="17" borderId="194"/>
    <xf numFmtId="0" fontId="115" fillId="22" borderId="192"/>
    <xf numFmtId="0" fontId="115" fillId="22" borderId="192"/>
    <xf numFmtId="0" fontId="114" fillId="16" borderId="191"/>
    <xf numFmtId="0" fontId="115" fillId="22" borderId="192"/>
    <xf numFmtId="0" fontId="124" fillId="17" borderId="194"/>
    <xf numFmtId="0" fontId="115" fillId="22" borderId="192"/>
    <xf numFmtId="0" fontId="114" fillId="16" borderId="191"/>
    <xf numFmtId="0" fontId="120" fillId="0" borderId="193"/>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6" fillId="22" borderId="191"/>
    <xf numFmtId="0" fontId="120" fillId="0" borderId="193"/>
    <xf numFmtId="0" fontId="124" fillId="17" borderId="194"/>
    <xf numFmtId="0" fontId="115" fillId="22" borderId="192"/>
    <xf numFmtId="0" fontId="124" fillId="17" borderId="194"/>
    <xf numFmtId="0" fontId="124" fillId="17" borderId="194"/>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4" fillId="16" borderId="191"/>
    <xf numFmtId="0" fontId="120" fillId="0" borderId="193"/>
    <xf numFmtId="0" fontId="116" fillId="22" borderId="191"/>
    <xf numFmtId="0" fontId="115" fillId="22" borderId="192"/>
    <xf numFmtId="0" fontId="120" fillId="0" borderId="193"/>
    <xf numFmtId="0" fontId="120" fillId="0" borderId="193"/>
    <xf numFmtId="0" fontId="114" fillId="16" borderId="191"/>
    <xf numFmtId="0" fontId="116" fillId="22" borderId="191"/>
    <xf numFmtId="0" fontId="114" fillId="16" borderId="191"/>
    <xf numFmtId="0" fontId="114" fillId="16" borderId="191"/>
    <xf numFmtId="0" fontId="124" fillId="17" borderId="194"/>
    <xf numFmtId="0" fontId="120" fillId="0" borderId="193"/>
    <xf numFmtId="0" fontId="120" fillId="0" borderId="193"/>
    <xf numFmtId="0" fontId="120" fillId="0" borderId="193"/>
    <xf numFmtId="0" fontId="114" fillId="16" borderId="191"/>
    <xf numFmtId="0" fontId="115" fillId="22" borderId="192"/>
    <xf numFmtId="0" fontId="124" fillId="17" borderId="194"/>
    <xf numFmtId="0" fontId="114" fillId="16" borderId="191"/>
    <xf numFmtId="0" fontId="116" fillId="22" borderId="191"/>
    <xf numFmtId="0" fontId="120" fillId="0" borderId="193"/>
    <xf numFmtId="0" fontId="115" fillId="22" borderId="192"/>
    <xf numFmtId="0" fontId="124" fillId="17" borderId="194"/>
    <xf numFmtId="0" fontId="120" fillId="0" borderId="193"/>
    <xf numFmtId="0" fontId="120" fillId="0" borderId="193"/>
    <xf numFmtId="0" fontId="120" fillId="0" borderId="193"/>
    <xf numFmtId="0" fontId="124" fillId="17" borderId="194"/>
    <xf numFmtId="0" fontId="115" fillId="22" borderId="192"/>
    <xf numFmtId="0" fontId="115" fillId="22" borderId="192"/>
    <xf numFmtId="0" fontId="114" fillId="16" borderId="191"/>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6" fillId="22" borderId="191"/>
    <xf numFmtId="0" fontId="114" fillId="16" borderId="191"/>
    <xf numFmtId="0" fontId="115" fillId="22" borderId="192"/>
    <xf numFmtId="0" fontId="115" fillId="22" borderId="192"/>
    <xf numFmtId="0" fontId="124" fillId="17" borderId="194"/>
    <xf numFmtId="0" fontId="114" fillId="16" borderId="191"/>
    <xf numFmtId="0" fontId="115" fillId="22" borderId="192"/>
    <xf numFmtId="0" fontId="120" fillId="0" borderId="193"/>
    <xf numFmtId="0" fontId="116" fillId="22" borderId="191"/>
    <xf numFmtId="0" fontId="114" fillId="16" borderId="191"/>
    <xf numFmtId="0" fontId="124" fillId="17" borderId="194"/>
    <xf numFmtId="0" fontId="120" fillId="0" borderId="193"/>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24" fillId="17" borderId="194"/>
    <xf numFmtId="0" fontId="114" fillId="16" borderId="191"/>
    <xf numFmtId="0" fontId="116" fillId="22" borderId="191"/>
    <xf numFmtId="0" fontId="116" fillId="22" borderId="191"/>
    <xf numFmtId="0" fontId="115" fillId="22" borderId="192"/>
    <xf numFmtId="0" fontId="115" fillId="22" borderId="192"/>
    <xf numFmtId="0" fontId="115" fillId="22" borderId="192"/>
    <xf numFmtId="0" fontId="120" fillId="0" borderId="193"/>
    <xf numFmtId="0" fontId="115" fillId="22" borderId="192"/>
    <xf numFmtId="0" fontId="116" fillId="22" borderId="191"/>
    <xf numFmtId="0" fontId="115" fillId="22" borderId="192"/>
    <xf numFmtId="0" fontId="115" fillId="22" borderId="192"/>
    <xf numFmtId="0" fontId="120" fillId="0" borderId="193"/>
    <xf numFmtId="0" fontId="120" fillId="0" borderId="193"/>
    <xf numFmtId="0" fontId="116" fillId="22" borderId="191"/>
    <xf numFmtId="0" fontId="120" fillId="0" borderId="193"/>
    <xf numFmtId="0" fontId="124" fillId="17" borderId="194"/>
    <xf numFmtId="0" fontId="124" fillId="17" borderId="194"/>
    <xf numFmtId="0" fontId="120" fillId="0" borderId="193"/>
    <xf numFmtId="0" fontId="114" fillId="16" borderId="191"/>
    <xf numFmtId="0" fontId="114" fillId="16" borderId="191"/>
    <xf numFmtId="0" fontId="120" fillId="0" borderId="193"/>
    <xf numFmtId="0" fontId="120" fillId="0" borderId="193"/>
    <xf numFmtId="0" fontId="115" fillId="22" borderId="192"/>
    <xf numFmtId="0" fontId="115" fillId="22" borderId="192"/>
    <xf numFmtId="0" fontId="115" fillId="22" borderId="192"/>
    <xf numFmtId="0" fontId="114" fillId="16" borderId="191"/>
    <xf numFmtId="0" fontId="116" fillId="22" borderId="191"/>
    <xf numFmtId="0" fontId="116" fillId="22" borderId="191"/>
    <xf numFmtId="0" fontId="115" fillId="22" borderId="192"/>
    <xf numFmtId="0" fontId="120" fillId="0" borderId="193"/>
    <xf numFmtId="0" fontId="120" fillId="0" borderId="193"/>
    <xf numFmtId="0" fontId="124" fillId="17" borderId="194"/>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14" fillId="16" borderId="191"/>
    <xf numFmtId="0" fontId="120" fillId="0" borderId="193"/>
    <xf numFmtId="0" fontId="115" fillId="22" borderId="192"/>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24" fillId="17" borderId="194"/>
    <xf numFmtId="0" fontId="116" fillId="22" borderId="191"/>
    <xf numFmtId="0" fontId="116" fillId="22" borderId="191"/>
    <xf numFmtId="0" fontId="115" fillId="22" borderId="192"/>
    <xf numFmtId="0" fontId="114" fillId="16" borderId="191"/>
    <xf numFmtId="0" fontId="124" fillId="17" borderId="194"/>
    <xf numFmtId="0" fontId="120" fillId="0" borderId="193"/>
    <xf numFmtId="0" fontId="115" fillId="22" borderId="192"/>
    <xf numFmtId="0" fontId="124" fillId="17" borderId="194"/>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4" fillId="16" borderId="191"/>
    <xf numFmtId="0" fontId="120" fillId="0" borderId="193"/>
    <xf numFmtId="0" fontId="124" fillId="17" borderId="194"/>
    <xf numFmtId="0" fontId="124" fillId="17" borderId="194"/>
    <xf numFmtId="0" fontId="116" fillId="22" borderId="191"/>
    <xf numFmtId="0" fontId="114" fillId="16" borderId="191"/>
    <xf numFmtId="0" fontId="120" fillId="0" borderId="193"/>
    <xf numFmtId="0" fontId="116" fillId="22" borderId="191"/>
    <xf numFmtId="0" fontId="116" fillId="22" borderId="191"/>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4" fillId="16" borderId="191"/>
    <xf numFmtId="0" fontId="124" fillId="17" borderId="194"/>
    <xf numFmtId="0" fontId="116" fillId="22" borderId="191"/>
    <xf numFmtId="0" fontId="120" fillId="0" borderId="193"/>
    <xf numFmtId="0" fontId="114" fillId="16" borderId="191"/>
    <xf numFmtId="0" fontId="120" fillId="0" borderId="193"/>
    <xf numFmtId="0" fontId="120" fillId="0" borderId="193"/>
    <xf numFmtId="0" fontId="115" fillId="22" borderId="192"/>
    <xf numFmtId="0" fontId="120" fillId="0" borderId="193"/>
    <xf numFmtId="0" fontId="116" fillId="22" borderId="191"/>
    <xf numFmtId="0" fontId="114" fillId="16" borderId="191"/>
    <xf numFmtId="0" fontId="124" fillId="17" borderId="194"/>
    <xf numFmtId="0" fontId="116" fillId="22" borderId="191"/>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15" fillId="22" borderId="192"/>
    <xf numFmtId="0" fontId="124" fillId="17" borderId="194"/>
    <xf numFmtId="0" fontId="120" fillId="0" borderId="193"/>
    <xf numFmtId="0" fontId="115" fillId="22" borderId="192"/>
    <xf numFmtId="0" fontId="116" fillId="22" borderId="191"/>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0" fillId="0" borderId="193"/>
    <xf numFmtId="0" fontId="114" fillId="16" borderId="191"/>
    <xf numFmtId="0" fontId="120" fillId="0" borderId="193"/>
    <xf numFmtId="0" fontId="124" fillId="17" borderId="194"/>
    <xf numFmtId="0" fontId="116" fillId="22" borderId="191"/>
    <xf numFmtId="0" fontId="120" fillId="0" borderId="193"/>
    <xf numFmtId="0" fontId="115" fillId="22" borderId="192"/>
    <xf numFmtId="0" fontId="116" fillId="22" borderId="191"/>
    <xf numFmtId="0" fontId="124" fillId="17" borderId="194"/>
    <xf numFmtId="0" fontId="120" fillId="0" borderId="193"/>
    <xf numFmtId="0" fontId="115" fillId="22" borderId="192"/>
    <xf numFmtId="0" fontId="120" fillId="0" borderId="193"/>
    <xf numFmtId="0" fontId="114" fillId="16" borderId="191"/>
    <xf numFmtId="0" fontId="124" fillId="17" borderId="194"/>
    <xf numFmtId="0" fontId="116" fillId="22" borderId="191"/>
    <xf numFmtId="0" fontId="114" fillId="16" borderId="191"/>
    <xf numFmtId="0" fontId="115" fillId="22" borderId="192"/>
    <xf numFmtId="0" fontId="114" fillId="16" borderId="191"/>
    <xf numFmtId="0" fontId="114" fillId="16" borderId="191"/>
    <xf numFmtId="0" fontId="124" fillId="17" borderId="194"/>
    <xf numFmtId="0" fontId="115" fillId="22" borderId="192"/>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16" fillId="22" borderId="191"/>
    <xf numFmtId="0" fontId="124" fillId="17" borderId="194"/>
    <xf numFmtId="0" fontId="120" fillId="0" borderId="193"/>
    <xf numFmtId="0" fontId="124" fillId="17" borderId="194"/>
    <xf numFmtId="0" fontId="124" fillId="17" borderId="194"/>
    <xf numFmtId="0" fontId="120" fillId="0" borderId="193"/>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16" fillId="22" borderId="191"/>
    <xf numFmtId="0" fontId="115" fillId="22" borderId="192"/>
    <xf numFmtId="0" fontId="124" fillId="17" borderId="194"/>
    <xf numFmtId="0" fontId="120" fillId="0" borderId="193"/>
    <xf numFmtId="0" fontId="115" fillId="22" borderId="192"/>
    <xf numFmtId="0" fontId="116" fillId="22" borderId="191"/>
    <xf numFmtId="0" fontId="114" fillId="16" borderId="191"/>
    <xf numFmtId="0" fontId="120" fillId="0" borderId="193"/>
    <xf numFmtId="0" fontId="115" fillId="22" borderId="192"/>
    <xf numFmtId="0" fontId="114" fillId="16" borderId="191"/>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14" fillId="16" borderId="191"/>
    <xf numFmtId="0" fontId="120" fillId="0" borderId="193"/>
    <xf numFmtId="0" fontId="124" fillId="17" borderId="194"/>
    <xf numFmtId="0" fontId="115" fillId="22" borderId="192"/>
    <xf numFmtId="0" fontId="114" fillId="16" borderId="191"/>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6" fillId="22" borderId="191"/>
    <xf numFmtId="0" fontId="120" fillId="0" borderId="193"/>
    <xf numFmtId="0" fontId="116" fillId="22" borderId="191"/>
    <xf numFmtId="0" fontId="114" fillId="16" borderId="191"/>
    <xf numFmtId="0" fontId="115" fillId="22" borderId="192"/>
    <xf numFmtId="0" fontId="114" fillId="16" borderId="191"/>
    <xf numFmtId="0" fontId="116" fillId="22" borderId="191"/>
    <xf numFmtId="0" fontId="114" fillId="16" borderId="191"/>
    <xf numFmtId="0" fontId="120" fillId="0" borderId="193"/>
    <xf numFmtId="0" fontId="124" fillId="17" borderId="194"/>
    <xf numFmtId="0" fontId="120" fillId="0" borderId="193"/>
    <xf numFmtId="0" fontId="115" fillId="22" borderId="192"/>
    <xf numFmtId="0" fontId="114" fillId="16" borderId="191"/>
    <xf numFmtId="0" fontId="114" fillId="16" borderId="191"/>
    <xf numFmtId="0" fontId="124" fillId="17" borderId="194"/>
    <xf numFmtId="0" fontId="120" fillId="0" borderId="193"/>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114" fillId="16" borderId="191"/>
    <xf numFmtId="0" fontId="120" fillId="0" borderId="193"/>
    <xf numFmtId="0" fontId="120" fillId="0" borderId="193"/>
    <xf numFmtId="0" fontId="120" fillId="0" borderId="193"/>
    <xf numFmtId="0" fontId="116" fillId="22" borderId="191"/>
    <xf numFmtId="0" fontId="120" fillId="0" borderId="193"/>
    <xf numFmtId="0" fontId="124" fillId="17" borderId="194"/>
    <xf numFmtId="0" fontId="116" fillId="22" borderId="191"/>
    <xf numFmtId="0" fontId="114" fillId="16" borderId="191"/>
    <xf numFmtId="0" fontId="116" fillId="22" borderId="191"/>
    <xf numFmtId="0" fontId="120" fillId="0" borderId="193"/>
    <xf numFmtId="0" fontId="115" fillId="22" borderId="192"/>
    <xf numFmtId="0" fontId="115" fillId="22" borderId="192"/>
    <xf numFmtId="0" fontId="124" fillId="17" borderId="194"/>
    <xf numFmtId="0" fontId="115" fillId="22" borderId="192"/>
    <xf numFmtId="0" fontId="114" fillId="16" borderId="191"/>
    <xf numFmtId="0" fontId="120" fillId="0" borderId="193"/>
    <xf numFmtId="0" fontId="116" fillId="22" borderId="191"/>
    <xf numFmtId="0" fontId="114" fillId="16" borderId="191"/>
    <xf numFmtId="0" fontId="115" fillId="22" borderId="192"/>
    <xf numFmtId="0" fontId="116" fillId="22" borderId="191"/>
    <xf numFmtId="0" fontId="114" fillId="16" borderId="191"/>
    <xf numFmtId="0" fontId="115" fillId="22" borderId="192"/>
    <xf numFmtId="0" fontId="124" fillId="17" borderId="194"/>
    <xf numFmtId="0" fontId="120" fillId="0" borderId="193"/>
    <xf numFmtId="0" fontId="120" fillId="0" borderId="193"/>
    <xf numFmtId="0" fontId="115" fillId="22" borderId="192"/>
    <xf numFmtId="0" fontId="124" fillId="17" borderId="194"/>
    <xf numFmtId="0" fontId="114" fillId="16" borderId="191"/>
    <xf numFmtId="0" fontId="115" fillId="22" borderId="192"/>
    <xf numFmtId="0" fontId="124" fillId="17" borderId="194"/>
    <xf numFmtId="0" fontId="116" fillId="22" borderId="191"/>
    <xf numFmtId="0" fontId="120" fillId="0" borderId="193"/>
    <xf numFmtId="0" fontId="116" fillId="22" borderId="191"/>
    <xf numFmtId="0" fontId="124" fillId="17" borderId="194"/>
    <xf numFmtId="0" fontId="116" fillId="22" borderId="191"/>
    <xf numFmtId="0" fontId="114" fillId="16" borderId="191"/>
    <xf numFmtId="0" fontId="115" fillId="22" borderId="192"/>
    <xf numFmtId="0" fontId="114" fillId="16" borderId="191"/>
    <xf numFmtId="0" fontId="115" fillId="22" borderId="192"/>
    <xf numFmtId="0" fontId="120" fillId="0" borderId="193"/>
    <xf numFmtId="0" fontId="115" fillId="22" borderId="192"/>
    <xf numFmtId="0" fontId="116" fillId="22" borderId="191"/>
    <xf numFmtId="0" fontId="120" fillId="0" borderId="193"/>
    <xf numFmtId="0" fontId="115" fillId="22" borderId="192"/>
    <xf numFmtId="0" fontId="124" fillId="17" borderId="194"/>
    <xf numFmtId="0" fontId="114" fillId="16" borderId="191"/>
    <xf numFmtId="0" fontId="120" fillId="0" borderId="193"/>
    <xf numFmtId="0" fontId="115" fillId="22" borderId="192"/>
    <xf numFmtId="0" fontId="124" fillId="17" borderId="194"/>
    <xf numFmtId="0" fontId="114" fillId="16" borderId="191"/>
    <xf numFmtId="0" fontId="120" fillId="0" borderId="193"/>
    <xf numFmtId="0" fontId="116" fillId="22" borderId="191"/>
    <xf numFmtId="0" fontId="114" fillId="16" borderId="191"/>
    <xf numFmtId="0" fontId="115" fillId="22" borderId="192"/>
    <xf numFmtId="0" fontId="124" fillId="17" borderId="194"/>
    <xf numFmtId="0" fontId="120" fillId="0" borderId="193"/>
    <xf numFmtId="0" fontId="124" fillId="17" borderId="194"/>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85" fillId="0" borderId="0" applyAlignment="1">
      <alignment vertical="center"/>
    </xf>
    <xf numFmtId="180" fontId="49" fillId="0" borderId="0"/>
    <xf numFmtId="0" fontId="346" fillId="0" borderId="0"/>
    <xf numFmtId="0" fontId="38" fillId="0" borderId="0" applyAlignment="1">
      <alignment vertical="center"/>
    </xf>
    <xf numFmtId="38" fontId="347" fillId="0" borderId="0" applyAlignment="1">
      <alignment vertical="center"/>
    </xf>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6" fontId="8" fillId="0" borderId="0" applyAlignment="1">
      <alignment vertical="center"/>
    </xf>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6" fontId="8" fillId="0" borderId="0" applyAlignment="1">
      <alignment vertical="center"/>
    </xf>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85" fillId="0" borderId="0"/>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295" fillId="16" borderId="191"/>
    <xf numFmtId="0" fontId="296" fillId="22" borderId="192"/>
    <xf numFmtId="0" fontId="297" fillId="22" borderId="191"/>
    <xf numFmtId="0" fontId="301"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24" fillId="17" borderId="194"/>
    <xf numFmtId="0" fontId="120" fillId="0" borderId="193"/>
    <xf numFmtId="0" fontId="115" fillId="22" borderId="192"/>
    <xf numFmtId="0" fontId="120" fillId="0" borderId="193"/>
    <xf numFmtId="0" fontId="124" fillId="17" borderId="194"/>
    <xf numFmtId="0" fontId="120" fillId="0" borderId="193"/>
    <xf numFmtId="0" fontId="114" fillId="16" borderId="191"/>
    <xf numFmtId="0" fontId="124" fillId="17" borderId="194"/>
    <xf numFmtId="0" fontId="116" fillId="22" borderId="191"/>
    <xf numFmtId="0" fontId="114" fillId="16" borderId="191"/>
    <xf numFmtId="0" fontId="114" fillId="16" borderId="191"/>
    <xf numFmtId="0" fontId="115" fillId="22" borderId="192"/>
    <xf numFmtId="0" fontId="114" fillId="16" borderId="191"/>
    <xf numFmtId="0" fontId="116" fillId="22" borderId="191"/>
    <xf numFmtId="0" fontId="124" fillId="17" borderId="194"/>
    <xf numFmtId="0" fontId="120" fillId="0" borderId="193"/>
    <xf numFmtId="0" fontId="116" fillId="22" borderId="191"/>
    <xf numFmtId="0" fontId="120" fillId="0" borderId="193"/>
    <xf numFmtId="0" fontId="124" fillId="17" borderId="194"/>
    <xf numFmtId="0" fontId="114" fillId="16" borderId="191"/>
    <xf numFmtId="0" fontId="115" fillId="22" borderId="192"/>
    <xf numFmtId="0" fontId="124" fillId="17" borderId="194"/>
    <xf numFmtId="0" fontId="114" fillId="16" borderId="191"/>
    <xf numFmtId="0" fontId="115" fillId="22" borderId="192"/>
    <xf numFmtId="0" fontId="116" fillId="22" borderId="191"/>
    <xf numFmtId="0" fontId="115" fillId="22" borderId="192"/>
    <xf numFmtId="0" fontId="114" fillId="16" borderId="191"/>
    <xf numFmtId="0" fontId="124" fillId="17" borderId="194"/>
    <xf numFmtId="0" fontId="116" fillId="22" borderId="191"/>
    <xf numFmtId="0" fontId="124" fillId="17" borderId="194"/>
    <xf numFmtId="0" fontId="120" fillId="0" borderId="193"/>
    <xf numFmtId="0" fontId="116" fillId="22" borderId="191"/>
    <xf numFmtId="0" fontId="124" fillId="17" borderId="194"/>
    <xf numFmtId="0" fontId="124" fillId="17" borderId="194"/>
    <xf numFmtId="0" fontId="115" fillId="22" borderId="192"/>
    <xf numFmtId="0" fontId="114" fillId="16" borderId="191"/>
    <xf numFmtId="0" fontId="114" fillId="16" borderId="191"/>
    <xf numFmtId="0" fontId="114" fillId="16" borderId="191"/>
    <xf numFmtId="0" fontId="116" fillId="22" borderId="191"/>
    <xf numFmtId="0" fontId="116" fillId="22" borderId="191"/>
    <xf numFmtId="0" fontId="115" fillId="22" borderId="192"/>
    <xf numFmtId="0" fontId="120" fillId="0" borderId="193"/>
    <xf numFmtId="0" fontId="115" fillId="22" borderId="192"/>
    <xf numFmtId="0" fontId="114" fillId="16" borderId="191"/>
    <xf numFmtId="0" fontId="124" fillId="17" borderId="194"/>
    <xf numFmtId="0" fontId="114" fillId="16" borderId="191"/>
    <xf numFmtId="0" fontId="120" fillId="0" borderId="193"/>
    <xf numFmtId="0" fontId="115" fillId="22" borderId="192"/>
    <xf numFmtId="0" fontId="120" fillId="0" borderId="193"/>
    <xf numFmtId="0" fontId="116" fillId="22" borderId="191"/>
    <xf numFmtId="0" fontId="120" fillId="0" borderId="193"/>
    <xf numFmtId="0" fontId="116" fillId="22" borderId="191"/>
    <xf numFmtId="0" fontId="115" fillId="22" borderId="192"/>
    <xf numFmtId="0" fontId="115" fillId="22" borderId="192"/>
    <xf numFmtId="0" fontId="115" fillId="22" borderId="192"/>
    <xf numFmtId="0" fontId="115" fillId="22" borderId="192"/>
    <xf numFmtId="0" fontId="120" fillId="0" borderId="193"/>
    <xf numFmtId="0" fontId="124" fillId="17" borderId="194"/>
    <xf numFmtId="0" fontId="115" fillId="22" borderId="192"/>
    <xf numFmtId="0" fontId="116" fillId="22" borderId="191"/>
    <xf numFmtId="0" fontId="124" fillId="17" borderId="194"/>
    <xf numFmtId="0" fontId="116" fillId="22" borderId="191"/>
    <xf numFmtId="0" fontId="116" fillId="22" borderId="191"/>
    <xf numFmtId="0" fontId="114" fillId="16" borderId="191"/>
    <xf numFmtId="0" fontId="120" fillId="0" borderId="193"/>
    <xf numFmtId="0" fontId="114" fillId="16" borderId="191"/>
    <xf numFmtId="0" fontId="120" fillId="0" borderId="193"/>
    <xf numFmtId="0" fontId="124" fillId="17" borderId="194"/>
    <xf numFmtId="0" fontId="115" fillId="22" borderId="192"/>
    <xf numFmtId="0" fontId="120" fillId="0" borderId="193"/>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24" fillId="17" borderId="194"/>
    <xf numFmtId="0" fontId="115" fillId="22" borderId="192"/>
    <xf numFmtId="0" fontId="297" fillId="22" borderId="191"/>
    <xf numFmtId="0" fontId="116" fillId="22" borderId="191"/>
    <xf numFmtId="0" fontId="124" fillId="17" borderId="194"/>
    <xf numFmtId="0" fontId="115" fillId="22" borderId="192"/>
    <xf numFmtId="0" fontId="120" fillId="0" borderId="193"/>
    <xf numFmtId="0" fontId="114" fillId="16" borderId="191"/>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20" fillId="0" borderId="193"/>
    <xf numFmtId="0" fontId="115" fillId="22" borderId="192"/>
    <xf numFmtId="0" fontId="115" fillId="22" borderId="192"/>
    <xf numFmtId="0" fontId="124" fillId="17" borderId="194"/>
    <xf numFmtId="0" fontId="124" fillId="17" borderId="194"/>
    <xf numFmtId="0" fontId="115" fillId="22" borderId="192"/>
    <xf numFmtId="0" fontId="120" fillId="0" borderId="193"/>
    <xf numFmtId="0" fontId="114" fillId="16" borderId="191"/>
    <xf numFmtId="0" fontId="116" fillId="22" borderId="191"/>
    <xf numFmtId="0" fontId="124" fillId="17" borderId="194"/>
    <xf numFmtId="0" fontId="116" fillId="22" borderId="191"/>
    <xf numFmtId="0" fontId="120" fillId="0" borderId="193"/>
    <xf numFmtId="0" fontId="114" fillId="16" borderId="191"/>
    <xf numFmtId="0" fontId="116" fillId="22" borderId="191"/>
    <xf numFmtId="0" fontId="114" fillId="16" borderId="191"/>
    <xf numFmtId="0" fontId="115" fillId="22" borderId="192"/>
    <xf numFmtId="0" fontId="120" fillId="0" borderId="193"/>
    <xf numFmtId="0" fontId="114" fillId="16" borderId="191"/>
    <xf numFmtId="0" fontId="124" fillId="17" borderId="194"/>
    <xf numFmtId="0" fontId="116" fillId="22" borderId="191"/>
    <xf numFmtId="0" fontId="124" fillId="17" borderId="194"/>
    <xf numFmtId="0" fontId="115" fillId="22" borderId="192"/>
    <xf numFmtId="0" fontId="301" fillId="0" borderId="193"/>
    <xf numFmtId="0" fontId="116" fillId="22" borderId="191"/>
    <xf numFmtId="0" fontId="114" fillId="16" borderId="191"/>
    <xf numFmtId="0" fontId="115" fillId="22" borderId="192"/>
    <xf numFmtId="0" fontId="115" fillId="22" borderId="192"/>
    <xf numFmtId="0" fontId="120" fillId="0" borderId="193"/>
    <xf numFmtId="0" fontId="114" fillId="16" borderId="191"/>
    <xf numFmtId="0" fontId="115" fillId="22" borderId="192"/>
    <xf numFmtId="0" fontId="124" fillId="17" borderId="194"/>
    <xf numFmtId="0" fontId="115" fillId="22" borderId="192"/>
    <xf numFmtId="0" fontId="120" fillId="0" borderId="193"/>
    <xf numFmtId="0" fontId="124" fillId="17" borderId="194"/>
    <xf numFmtId="0" fontId="114" fillId="16" borderId="191"/>
    <xf numFmtId="0" fontId="120" fillId="0" borderId="193"/>
    <xf numFmtId="0" fontId="124" fillId="17" borderId="194"/>
    <xf numFmtId="0" fontId="114" fillId="16" borderId="191"/>
    <xf numFmtId="0" fontId="116" fillId="22" borderId="191"/>
    <xf numFmtId="0" fontId="114" fillId="16" borderId="191"/>
    <xf numFmtId="0" fontId="116" fillId="22" borderId="191"/>
    <xf numFmtId="0" fontId="116" fillId="22" borderId="191"/>
    <xf numFmtId="0" fontId="120" fillId="0" borderId="193"/>
    <xf numFmtId="0" fontId="114" fillId="16" borderId="191"/>
    <xf numFmtId="0" fontId="296" fillId="22" borderId="192"/>
    <xf numFmtId="0" fontId="115" fillId="22" borderId="192"/>
    <xf numFmtId="0" fontId="120" fillId="0" borderId="193"/>
    <xf numFmtId="0" fontId="114" fillId="16" borderId="191"/>
    <xf numFmtId="0" fontId="116" fillId="22" borderId="191"/>
    <xf numFmtId="0" fontId="124" fillId="17" borderId="194"/>
    <xf numFmtId="0" fontId="114" fillId="16" borderId="191"/>
    <xf numFmtId="0" fontId="114" fillId="16" borderId="191"/>
    <xf numFmtId="0" fontId="114" fillId="16" borderId="191"/>
    <xf numFmtId="0" fontId="120" fillId="0" borderId="193"/>
    <xf numFmtId="0" fontId="120" fillId="0" borderId="193"/>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16" fillId="22" borderId="191"/>
    <xf numFmtId="0" fontId="124" fillId="17" borderId="194"/>
    <xf numFmtId="0" fontId="115" fillId="22" borderId="192"/>
    <xf numFmtId="0" fontId="124" fillId="17" borderId="194"/>
    <xf numFmtId="0" fontId="114" fillId="16" borderId="191"/>
    <xf numFmtId="0" fontId="116" fillId="22" borderId="191"/>
    <xf numFmtId="0" fontId="124" fillId="17" borderId="194"/>
    <xf numFmtId="0" fontId="124" fillId="17" borderId="194"/>
    <xf numFmtId="0" fontId="115" fillId="22" borderId="192"/>
    <xf numFmtId="0" fontId="120" fillId="0" borderId="193"/>
    <xf numFmtId="0" fontId="114" fillId="16" borderId="191"/>
    <xf numFmtId="0" fontId="115" fillId="22" borderId="192"/>
    <xf numFmtId="0" fontId="120" fillId="0" borderId="193"/>
    <xf numFmtId="0" fontId="114" fillId="16" borderId="191"/>
    <xf numFmtId="0" fontId="116" fillId="22" borderId="191"/>
    <xf numFmtId="0" fontId="116" fillId="22" borderId="191"/>
    <xf numFmtId="0" fontId="124" fillId="17" borderId="194"/>
    <xf numFmtId="0" fontId="116" fillId="22" borderId="191"/>
    <xf numFmtId="0" fontId="124" fillId="17" borderId="194"/>
    <xf numFmtId="0" fontId="114" fillId="16" borderId="191"/>
    <xf numFmtId="0" fontId="116" fillId="22" borderId="191"/>
    <xf numFmtId="0" fontId="120" fillId="0" borderId="193"/>
    <xf numFmtId="0" fontId="115" fillId="22" borderId="192"/>
    <xf numFmtId="0" fontId="116" fillId="22" borderId="191"/>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16" fillId="22" borderId="191"/>
    <xf numFmtId="0" fontId="295" fillId="16"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6" fillId="22" borderId="191"/>
    <xf numFmtId="0" fontId="116" fillId="22" borderId="191"/>
    <xf numFmtId="0" fontId="115" fillId="22" borderId="192"/>
    <xf numFmtId="0" fontId="115" fillId="22" borderId="192"/>
    <xf numFmtId="0" fontId="120" fillId="0" borderId="193"/>
    <xf numFmtId="0" fontId="120" fillId="0" borderId="193"/>
    <xf numFmtId="0" fontId="115" fillId="22" borderId="192"/>
    <xf numFmtId="0" fontId="114" fillId="16" borderId="191"/>
    <xf numFmtId="0" fontId="115" fillId="22" borderId="192"/>
    <xf numFmtId="0" fontId="124" fillId="17" borderId="194"/>
    <xf numFmtId="0" fontId="116" fillId="22" borderId="191"/>
    <xf numFmtId="0" fontId="120" fillId="0" borderId="193"/>
    <xf numFmtId="0" fontId="114" fillId="16" borderId="191"/>
    <xf numFmtId="0" fontId="124" fillId="17" borderId="194"/>
    <xf numFmtId="0" fontId="120" fillId="0" borderId="193"/>
    <xf numFmtId="0" fontId="116" fillId="22" borderId="191"/>
    <xf numFmtId="0" fontId="114" fillId="16" borderId="191"/>
    <xf numFmtId="0" fontId="124" fillId="17" borderId="194"/>
    <xf numFmtId="0" fontId="124" fillId="17" borderId="194"/>
    <xf numFmtId="0" fontId="116" fillId="22" borderId="191"/>
    <xf numFmtId="0" fontId="115" fillId="22" borderId="192"/>
    <xf numFmtId="0" fontId="124" fillId="17" borderId="194"/>
    <xf numFmtId="0" fontId="116" fillId="22" borderId="191"/>
    <xf numFmtId="0" fontId="115" fillId="22" borderId="192"/>
    <xf numFmtId="0" fontId="124" fillId="17" borderId="194"/>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14" fillId="16" borderId="191"/>
    <xf numFmtId="0" fontId="124" fillId="17" borderId="194"/>
    <xf numFmtId="0" fontId="124" fillId="17" borderId="194"/>
    <xf numFmtId="0" fontId="114" fillId="16" borderId="191"/>
    <xf numFmtId="0" fontId="120" fillId="0" borderId="193"/>
    <xf numFmtId="0" fontId="120" fillId="0" borderId="193"/>
    <xf numFmtId="0" fontId="114" fillId="16" borderId="191"/>
    <xf numFmtId="0" fontId="115" fillId="22" borderId="192"/>
    <xf numFmtId="0" fontId="114" fillId="16"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5" fillId="22" borderId="192"/>
    <xf numFmtId="0" fontId="124" fillId="17" borderId="194"/>
    <xf numFmtId="0" fontId="114" fillId="16" borderId="191"/>
    <xf numFmtId="0" fontId="115" fillId="22" borderId="192"/>
    <xf numFmtId="0" fontId="116" fillId="22" borderId="191"/>
    <xf numFmtId="0" fontId="116" fillId="22" borderId="191"/>
    <xf numFmtId="0" fontId="120" fillId="0" borderId="193"/>
    <xf numFmtId="0" fontId="116" fillId="22" borderId="191"/>
    <xf numFmtId="0" fontId="114" fillId="16" borderId="191"/>
    <xf numFmtId="0" fontId="114" fillId="16" borderId="191"/>
    <xf numFmtId="0" fontId="116" fillId="22"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4" fillId="16" borderId="191"/>
    <xf numFmtId="0" fontId="120" fillId="0" borderId="193"/>
    <xf numFmtId="0" fontId="124" fillId="17" borderId="194"/>
    <xf numFmtId="0" fontId="116" fillId="22" borderId="191"/>
    <xf numFmtId="0" fontId="124" fillId="17" borderId="194"/>
    <xf numFmtId="0" fontId="120" fillId="0" borderId="193"/>
    <xf numFmtId="0" fontId="124" fillId="17" borderId="194"/>
    <xf numFmtId="0" fontId="120" fillId="0" borderId="193"/>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4" fillId="17" borderId="194"/>
    <xf numFmtId="0" fontId="120" fillId="0" borderId="193"/>
    <xf numFmtId="0" fontId="116" fillId="22" borderId="191"/>
    <xf numFmtId="0" fontId="114" fillId="16" borderId="191"/>
    <xf numFmtId="0" fontId="120" fillId="0" borderId="193"/>
    <xf numFmtId="0" fontId="120" fillId="0" borderId="193"/>
    <xf numFmtId="0" fontId="116" fillId="22" borderId="191"/>
    <xf numFmtId="0" fontId="115" fillId="22" borderId="192"/>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5" fillId="22" borderId="192"/>
    <xf numFmtId="0" fontId="114" fillId="16" borderId="191"/>
    <xf numFmtId="0" fontId="120" fillId="0" borderId="193"/>
    <xf numFmtId="0" fontId="115" fillId="22" borderId="192"/>
    <xf numFmtId="0" fontId="114" fillId="16" borderId="191"/>
    <xf numFmtId="0" fontId="115" fillId="22" borderId="192"/>
    <xf numFmtId="0" fontId="115" fillId="22" borderId="192"/>
    <xf numFmtId="0" fontId="124" fillId="17" borderId="194"/>
    <xf numFmtId="0" fontId="114" fillId="16" borderId="191"/>
    <xf numFmtId="0" fontId="124" fillId="17" borderId="194"/>
    <xf numFmtId="0" fontId="114" fillId="16" borderId="191"/>
    <xf numFmtId="0" fontId="116" fillId="22" borderId="191"/>
    <xf numFmtId="0" fontId="114" fillId="16" borderId="191"/>
    <xf numFmtId="0" fontId="115" fillId="22" borderId="192"/>
    <xf numFmtId="0" fontId="114" fillId="16" borderId="191"/>
    <xf numFmtId="0" fontId="120" fillId="0" borderId="193"/>
    <xf numFmtId="0" fontId="115" fillId="22" borderId="192"/>
    <xf numFmtId="0" fontId="116" fillId="22" borderId="191"/>
    <xf numFmtId="0" fontId="115" fillId="22" borderId="192"/>
    <xf numFmtId="0" fontId="124" fillId="17" borderId="194"/>
    <xf numFmtId="0" fontId="120" fillId="0" borderId="193"/>
    <xf numFmtId="0" fontId="116" fillId="22" borderId="191"/>
    <xf numFmtId="0" fontId="124" fillId="17" borderId="194"/>
    <xf numFmtId="0" fontId="115" fillId="22" borderId="192"/>
    <xf numFmtId="0" fontId="116" fillId="22" borderId="191"/>
    <xf numFmtId="0" fontId="124" fillId="17" borderId="194"/>
    <xf numFmtId="0" fontId="116" fillId="22" borderId="191"/>
    <xf numFmtId="0" fontId="114" fillId="16" borderId="191"/>
    <xf numFmtId="0" fontId="124" fillId="17" borderId="194"/>
    <xf numFmtId="0" fontId="124" fillId="17" borderId="194"/>
    <xf numFmtId="0" fontId="120" fillId="0" borderId="193"/>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6" fillId="22" borderId="191"/>
    <xf numFmtId="0" fontId="115" fillId="22" borderId="192"/>
    <xf numFmtId="0" fontId="115" fillId="22" borderId="192"/>
    <xf numFmtId="0" fontId="116" fillId="22" borderId="191"/>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4" fillId="16" borderId="191"/>
    <xf numFmtId="0" fontId="115" fillId="22" borderId="192"/>
    <xf numFmtId="0" fontId="120" fillId="0" borderId="193"/>
    <xf numFmtId="0" fontId="116" fillId="22" borderId="191"/>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4" fillId="17" borderId="194"/>
    <xf numFmtId="0" fontId="114" fillId="16" borderId="191"/>
    <xf numFmtId="0" fontId="114" fillId="16" borderId="191"/>
    <xf numFmtId="0" fontId="285" fillId="0" borderId="0"/>
    <xf numFmtId="0" fontId="116" fillId="22" borderId="191"/>
    <xf numFmtId="0" fontId="114" fillId="16" borderId="191"/>
    <xf numFmtId="0" fontId="116" fillId="22" borderId="191"/>
    <xf numFmtId="0" fontId="124" fillId="17" borderId="194"/>
    <xf numFmtId="0" fontId="115" fillId="22" borderId="192"/>
    <xf numFmtId="0" fontId="120" fillId="0" borderId="193"/>
    <xf numFmtId="0" fontId="115" fillId="22" borderId="192"/>
    <xf numFmtId="0" fontId="120" fillId="0" borderId="193"/>
    <xf numFmtId="0" fontId="116" fillId="22" borderId="191"/>
    <xf numFmtId="0" fontId="114" fillId="16" borderId="191"/>
    <xf numFmtId="0" fontId="114" fillId="16" borderId="191"/>
    <xf numFmtId="0" fontId="124" fillId="17" borderId="194"/>
    <xf numFmtId="0" fontId="116" fillId="22" borderId="191"/>
    <xf numFmtId="0" fontId="124" fillId="17" borderId="194"/>
    <xf numFmtId="0" fontId="115" fillId="22" borderId="192"/>
    <xf numFmtId="0" fontId="124" fillId="17" borderId="194"/>
    <xf numFmtId="0" fontId="116" fillId="22" borderId="191"/>
    <xf numFmtId="0" fontId="114" fillId="16" borderId="191"/>
    <xf numFmtId="0" fontId="115" fillId="22" borderId="192"/>
    <xf numFmtId="0" fontId="124" fillId="17" borderId="194"/>
    <xf numFmtId="0" fontId="114" fillId="16" borderId="191"/>
    <xf numFmtId="0" fontId="124" fillId="17" borderId="194"/>
    <xf numFmtId="0" fontId="114" fillId="16" borderId="191"/>
    <xf numFmtId="0" fontId="120" fillId="0" borderId="193"/>
    <xf numFmtId="0" fontId="120" fillId="0" borderId="193"/>
    <xf numFmtId="0" fontId="115" fillId="22" borderId="192"/>
    <xf numFmtId="0" fontId="120" fillId="0" borderId="193"/>
    <xf numFmtId="0" fontId="114" fillId="16" borderId="191"/>
    <xf numFmtId="0" fontId="115" fillId="22" borderId="192"/>
    <xf numFmtId="0" fontId="124" fillId="17" borderId="194"/>
    <xf numFmtId="0" fontId="120" fillId="0" borderId="193"/>
    <xf numFmtId="0" fontId="115" fillId="22" borderId="192"/>
    <xf numFmtId="0" fontId="120" fillId="0" borderId="193"/>
    <xf numFmtId="0" fontId="120" fillId="0" borderId="193"/>
    <xf numFmtId="0" fontId="120" fillId="0" borderId="193"/>
    <xf numFmtId="0" fontId="124" fillId="17" borderId="194"/>
    <xf numFmtId="0" fontId="116" fillId="22" borderId="191"/>
    <xf numFmtId="0" fontId="124" fillId="17" borderId="194"/>
    <xf numFmtId="0" fontId="116" fillId="22" borderId="191"/>
    <xf numFmtId="0" fontId="114" fillId="16" borderId="191"/>
    <xf numFmtId="0" fontId="120" fillId="0" borderId="193"/>
    <xf numFmtId="0" fontId="120" fillId="0" borderId="193"/>
    <xf numFmtId="0" fontId="124" fillId="17" borderId="194"/>
    <xf numFmtId="0" fontId="116" fillId="22" borderId="191"/>
    <xf numFmtId="0" fontId="115" fillId="22" borderId="192"/>
    <xf numFmtId="0" fontId="114" fillId="16" borderId="191"/>
    <xf numFmtId="0" fontId="124" fillId="17" borderId="194"/>
    <xf numFmtId="0" fontId="115" fillId="22" borderId="192"/>
    <xf numFmtId="0" fontId="124" fillId="17" borderId="194"/>
    <xf numFmtId="0" fontId="115" fillId="22" borderId="192"/>
    <xf numFmtId="0" fontId="124" fillId="17" borderId="194"/>
    <xf numFmtId="0" fontId="116" fillId="22" borderId="191"/>
    <xf numFmtId="0" fontId="114" fillId="16" borderId="191"/>
    <xf numFmtId="0" fontId="116" fillId="22" borderId="191"/>
    <xf numFmtId="0" fontId="116" fillId="22" borderId="191"/>
    <xf numFmtId="0" fontId="124" fillId="17" borderId="194"/>
    <xf numFmtId="0" fontId="116" fillId="22" borderId="191"/>
    <xf numFmtId="0" fontId="116" fillId="22" borderId="191"/>
    <xf numFmtId="0" fontId="115" fillId="22" borderId="192"/>
    <xf numFmtId="0" fontId="124" fillId="17" borderId="194"/>
    <xf numFmtId="0" fontId="115" fillId="22" borderId="192"/>
    <xf numFmtId="0" fontId="120" fillId="0" borderId="193"/>
    <xf numFmtId="0" fontId="115" fillId="22" borderId="192"/>
    <xf numFmtId="0" fontId="124" fillId="17" borderId="194"/>
    <xf numFmtId="0" fontId="116" fillId="22" borderId="191"/>
    <xf numFmtId="0" fontId="120" fillId="0" borderId="193"/>
    <xf numFmtId="0" fontId="115" fillId="22" borderId="192"/>
    <xf numFmtId="0" fontId="285" fillId="0" borderId="0"/>
    <xf numFmtId="0" fontId="115" fillId="22" borderId="192"/>
    <xf numFmtId="0" fontId="120" fillId="0" borderId="193"/>
    <xf numFmtId="0" fontId="124" fillId="17" borderId="194"/>
    <xf numFmtId="0" fontId="120" fillId="0" borderId="193"/>
    <xf numFmtId="0" fontId="116" fillId="22" borderId="191"/>
    <xf numFmtId="0" fontId="120" fillId="0" borderId="193"/>
    <xf numFmtId="0" fontId="114" fillId="16" borderId="191"/>
    <xf numFmtId="0" fontId="120" fillId="0" borderId="193"/>
    <xf numFmtId="0" fontId="115" fillId="22" borderId="192"/>
    <xf numFmtId="0" fontId="124" fillId="17" borderId="194"/>
    <xf numFmtId="0" fontId="114" fillId="16" borderId="191"/>
    <xf numFmtId="0" fontId="114" fillId="16" borderId="191"/>
    <xf numFmtId="0" fontId="124" fillId="17" borderId="194"/>
    <xf numFmtId="0" fontId="114" fillId="16" borderId="191"/>
    <xf numFmtId="0" fontId="124" fillId="17" borderId="194"/>
    <xf numFmtId="0" fontId="116" fillId="22" borderId="191"/>
    <xf numFmtId="0" fontId="114" fillId="16" borderId="191"/>
    <xf numFmtId="0" fontId="124" fillId="17" borderId="194"/>
    <xf numFmtId="0" fontId="114" fillId="16" borderId="191"/>
    <xf numFmtId="0" fontId="116" fillId="22" borderId="191"/>
    <xf numFmtId="0" fontId="115" fillId="22" borderId="192"/>
    <xf numFmtId="0" fontId="114" fillId="16" borderId="191"/>
    <xf numFmtId="0" fontId="120" fillId="0" borderId="193"/>
    <xf numFmtId="0" fontId="116" fillId="22" borderId="191"/>
    <xf numFmtId="0" fontId="114" fillId="16" borderId="191"/>
    <xf numFmtId="0" fontId="124" fillId="17" borderId="194"/>
    <xf numFmtId="0" fontId="116" fillId="22" borderId="191"/>
    <xf numFmtId="0" fontId="116" fillId="22" borderId="191"/>
    <xf numFmtId="0" fontId="114" fillId="16" borderId="191"/>
    <xf numFmtId="0" fontId="120" fillId="0" borderId="193"/>
    <xf numFmtId="0" fontId="115" fillId="22" borderId="192"/>
    <xf numFmtId="0" fontId="120" fillId="0" borderId="193"/>
    <xf numFmtId="0" fontId="115" fillId="22" borderId="192"/>
    <xf numFmtId="0" fontId="124" fillId="17" borderId="194"/>
    <xf numFmtId="0" fontId="116" fillId="22" borderId="191"/>
    <xf numFmtId="0" fontId="124" fillId="17" borderId="194"/>
    <xf numFmtId="0" fontId="120" fillId="0" borderId="193"/>
    <xf numFmtId="0" fontId="115" fillId="22" borderId="192"/>
    <xf numFmtId="0" fontId="114" fillId="16" borderId="191"/>
    <xf numFmtId="0" fontId="124" fillId="17" borderId="194"/>
    <xf numFmtId="0" fontId="120" fillId="0" borderId="193"/>
    <xf numFmtId="0" fontId="114" fillId="16" borderId="191"/>
    <xf numFmtId="0" fontId="120" fillId="0" borderId="193"/>
    <xf numFmtId="0" fontId="114" fillId="16" borderId="191"/>
    <xf numFmtId="0" fontId="120" fillId="0" borderId="193"/>
    <xf numFmtId="0" fontId="115" fillId="22" borderId="192"/>
    <xf numFmtId="0" fontId="124" fillId="17" borderId="194"/>
    <xf numFmtId="0" fontId="115" fillId="22" borderId="192"/>
    <xf numFmtId="0" fontId="115" fillId="22" borderId="192"/>
    <xf numFmtId="0" fontId="120" fillId="0" borderId="193"/>
    <xf numFmtId="0" fontId="124" fillId="17" borderId="194"/>
    <xf numFmtId="0" fontId="115" fillId="22" borderId="192"/>
    <xf numFmtId="0" fontId="114" fillId="16" borderId="191"/>
    <xf numFmtId="0" fontId="120" fillId="0" borderId="193"/>
    <xf numFmtId="0" fontId="114" fillId="16" borderId="191"/>
    <xf numFmtId="0" fontId="116" fillId="22" borderId="191"/>
    <xf numFmtId="0" fontId="114" fillId="16" borderId="191"/>
    <xf numFmtId="0" fontId="120" fillId="0" borderId="193"/>
    <xf numFmtId="0" fontId="115" fillId="22" borderId="192"/>
    <xf numFmtId="0" fontId="116" fillId="22" borderId="191"/>
    <xf numFmtId="0" fontId="116" fillId="22" borderId="191"/>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24" fillId="17" borderId="194"/>
    <xf numFmtId="0" fontId="120" fillId="0" borderId="193"/>
    <xf numFmtId="0" fontId="116" fillId="22" borderId="191"/>
    <xf numFmtId="0" fontId="115" fillId="22" borderId="192"/>
    <xf numFmtId="0" fontId="114" fillId="16" borderId="191"/>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5" fillId="22" borderId="192"/>
    <xf numFmtId="0" fontId="114" fillId="16" borderId="191"/>
    <xf numFmtId="0" fontId="120" fillId="0" borderId="193"/>
    <xf numFmtId="0" fontId="120" fillId="0" borderId="193"/>
    <xf numFmtId="0" fontId="114" fillId="16" borderId="191"/>
    <xf numFmtId="0" fontId="124" fillId="17" borderId="194"/>
    <xf numFmtId="0" fontId="116" fillId="22" borderId="191"/>
    <xf numFmtId="0" fontId="115" fillId="22" borderId="192"/>
    <xf numFmtId="0" fontId="114" fillId="16" borderId="191"/>
    <xf numFmtId="0" fontId="115" fillId="22" borderId="192"/>
    <xf numFmtId="0" fontId="116" fillId="22" borderId="191"/>
    <xf numFmtId="0" fontId="116" fillId="22" borderId="191"/>
    <xf numFmtId="0" fontId="120" fillId="0" borderId="193"/>
    <xf numFmtId="0" fontId="124" fillId="17" borderId="194"/>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xf numFmtId="0" fontId="114" fillId="16" borderId="191"/>
    <xf numFmtId="0" fontId="115" fillId="22" borderId="192"/>
    <xf numFmtId="0" fontId="116" fillId="22" borderId="191"/>
    <xf numFmtId="0" fontId="120" fillId="0" borderId="193"/>
    <xf numFmtId="0" fontId="124" fillId="17" borderId="194"/>
  </cellStyleXfs>
  <cellXfs count="2011">
    <xf numFmtId="0" fontId="0" fillId="0" borderId="0" applyAlignment="1" pivotButton="0" quotePrefix="0" xfId="0">
      <alignment vertical="center"/>
    </xf>
    <xf numFmtId="0" fontId="10" fillId="0" borderId="0" applyAlignment="1" pivotButton="0" quotePrefix="0" xfId="0">
      <alignment horizontal="left" vertical="center"/>
    </xf>
    <xf numFmtId="0" fontId="12" fillId="0" borderId="0" applyAlignment="1" pivotButton="0" quotePrefix="0" xfId="0">
      <alignment vertical="center"/>
    </xf>
    <xf numFmtId="0" fontId="13" fillId="0" borderId="0" applyAlignment="1" pivotButton="0" quotePrefix="0" xfId="0">
      <alignment horizontal="left" vertical="center" wrapText="1"/>
    </xf>
    <xf numFmtId="0" fontId="14" fillId="0" borderId="0" applyAlignment="1" pivotButton="0" quotePrefix="0" xfId="0">
      <alignment vertical="center" wrapText="1"/>
    </xf>
    <xf numFmtId="0" fontId="14" fillId="0" borderId="0" applyAlignment="1" pivotButton="0" quotePrefix="0" xfId="0">
      <alignment horizontal="center" vertical="center"/>
    </xf>
    <xf numFmtId="164" fontId="12" fillId="0" borderId="0" applyAlignment="1" pivotButton="0" quotePrefix="0" xfId="1">
      <alignment horizontal="center" vertical="center"/>
    </xf>
    <xf numFmtId="0" fontId="12" fillId="0" borderId="0" applyAlignment="1" pivotButton="0" quotePrefix="0" xfId="1">
      <alignment horizontal="center" vertical="center"/>
    </xf>
    <xf numFmtId="0" fontId="12" fillId="0" borderId="0" applyAlignment="1" pivotButton="0" quotePrefix="0" xfId="0">
      <alignment horizontal="center" vertical="center"/>
    </xf>
    <xf numFmtId="0" fontId="12" fillId="0" borderId="0" applyAlignment="1" pivotButton="0" quotePrefix="0" xfId="0">
      <alignment horizontal="left" vertical="center"/>
    </xf>
    <xf numFmtId="0" fontId="12" fillId="0" borderId="0" applyAlignment="1" pivotButton="0" quotePrefix="0" xfId="0">
      <alignment vertical="center" wrapText="1"/>
    </xf>
    <xf numFmtId="164" fontId="14" fillId="0" borderId="0" applyAlignment="1" pivotButton="0" quotePrefix="0" xfId="1">
      <alignment horizontal="center" vertical="center"/>
    </xf>
    <xf numFmtId="165" fontId="12" fillId="0" borderId="0" applyAlignment="1" pivotButton="0" quotePrefix="0" xfId="0">
      <alignment vertical="center"/>
    </xf>
    <xf numFmtId="0" fontId="20" fillId="0" borderId="0" applyAlignment="1" pivotButton="0" quotePrefix="0" xfId="0">
      <alignment horizontal="left" vertical="center"/>
    </xf>
    <xf numFmtId="0" fontId="20" fillId="0" borderId="0" applyAlignment="1" pivotButton="0" quotePrefix="0" xfId="0">
      <alignment horizontal="center" vertical="center"/>
    </xf>
    <xf numFmtId="0" fontId="20" fillId="0" borderId="0" applyAlignment="1" pivotButton="0" quotePrefix="0" xfId="0">
      <alignment vertical="center"/>
    </xf>
    <xf numFmtId="0" fontId="25" fillId="0" borderId="0" applyAlignment="1" pivotButton="0" quotePrefix="0" xfId="3">
      <alignment horizontal="left" vertical="center"/>
    </xf>
    <xf numFmtId="0" fontId="22" fillId="0" borderId="0" applyAlignment="1" pivotButton="0" quotePrefix="0" xfId="0">
      <alignment horizontal="center" vertical="center"/>
    </xf>
    <xf numFmtId="164" fontId="20" fillId="0" borderId="0" applyAlignment="1" pivotButton="0" quotePrefix="0" xfId="1">
      <alignment horizontal="center" vertical="center"/>
    </xf>
    <xf numFmtId="0" fontId="20" fillId="0" borderId="0" applyAlignment="1" pivotButton="0" quotePrefix="0" xfId="1">
      <alignment horizontal="center" vertical="center"/>
    </xf>
    <xf numFmtId="0" fontId="32" fillId="0" borderId="0" applyAlignment="1" pivotButton="0" quotePrefix="0" xfId="0">
      <alignment vertical="center"/>
    </xf>
    <xf numFmtId="0" fontId="34" fillId="0" borderId="0" applyAlignment="1" pivotButton="0" quotePrefix="0" xfId="0">
      <alignment horizontal="center" vertical="center"/>
    </xf>
    <xf numFmtId="164" fontId="35" fillId="0" borderId="0" applyAlignment="1" pivotButton="0" quotePrefix="0" xfId="1">
      <alignment horizontal="center" vertical="center"/>
    </xf>
    <xf numFmtId="0" fontId="36" fillId="0" borderId="0" applyAlignment="1" pivotButton="0" quotePrefix="0" xfId="0">
      <alignment vertical="center"/>
    </xf>
    <xf numFmtId="0" fontId="36" fillId="0" borderId="0" applyAlignment="1" pivotButton="0" quotePrefix="0" xfId="0">
      <alignment horizontal="right" vertical="center"/>
    </xf>
    <xf numFmtId="164" fontId="36" fillId="0" borderId="0" applyAlignment="1" pivotButton="0" quotePrefix="0" xfId="0">
      <alignment vertical="center"/>
    </xf>
    <xf numFmtId="0" fontId="40" fillId="0" borderId="0" applyAlignment="1" pivotButton="0" quotePrefix="0" xfId="0">
      <alignment vertical="center"/>
    </xf>
    <xf numFmtId="0" fontId="37" fillId="0" borderId="0" applyAlignment="1" pivotButton="0" quotePrefix="0" xfId="0">
      <alignment vertical="center"/>
    </xf>
    <xf numFmtId="0" fontId="43" fillId="0" borderId="0" applyAlignment="1" pivotButton="0" quotePrefix="0" xfId="0">
      <alignment vertical="center" wrapText="1"/>
    </xf>
    <xf numFmtId="0" fontId="68" fillId="0" borderId="0" applyAlignment="1" pivotButton="0" quotePrefix="0" xfId="0">
      <alignment vertical="center"/>
    </xf>
    <xf numFmtId="0" fontId="69" fillId="0" borderId="0" applyAlignment="1" pivotButton="0" quotePrefix="0" xfId="0">
      <alignment vertical="center"/>
    </xf>
    <xf numFmtId="0" fontId="68" fillId="0" borderId="1" applyAlignment="1" pivotButton="0" quotePrefix="0" xfId="0">
      <alignment vertical="center"/>
    </xf>
    <xf numFmtId="166" fontId="73" fillId="0" borderId="0" applyAlignment="1" pivotButton="0" quotePrefix="0" xfId="6">
      <alignment vertical="center"/>
    </xf>
    <xf numFmtId="38" fontId="78" fillId="0" borderId="0" applyAlignment="1" pivotButton="0" quotePrefix="0" xfId="4">
      <alignment horizontal="right"/>
    </xf>
    <xf numFmtId="38" fontId="76" fillId="9" borderId="7" applyAlignment="1" pivotButton="0" quotePrefix="0" xfId="4">
      <alignment horizontal="center" vertical="center"/>
    </xf>
    <xf numFmtId="38" fontId="82" fillId="9" borderId="4" applyAlignment="1" pivotButton="0" quotePrefix="0" xfId="4">
      <alignment horizontal="right" vertical="center"/>
    </xf>
    <xf numFmtId="38" fontId="78" fillId="9" borderId="4" applyAlignment="1" pivotButton="0" quotePrefix="0" xfId="4">
      <alignment horizontal="right"/>
    </xf>
    <xf numFmtId="38" fontId="78" fillId="0" borderId="11" applyAlignment="1" pivotButton="0" quotePrefix="0" xfId="4">
      <alignment horizontal="right"/>
    </xf>
    <xf numFmtId="0" fontId="140" fillId="0" borderId="0" applyAlignment="1" pivotButton="0" quotePrefix="0" xfId="0">
      <alignment vertical="center"/>
    </xf>
    <xf numFmtId="0" fontId="67" fillId="0" borderId="0" applyAlignment="1" pivotButton="0" quotePrefix="0" xfId="0">
      <alignment horizontal="center" vertical="center"/>
    </xf>
    <xf numFmtId="0" fontId="73" fillId="0" borderId="0" pivotButton="0" quotePrefix="0" xfId="0"/>
    <xf numFmtId="0" fontId="73" fillId="0" borderId="0" applyAlignment="1" pivotButton="0" quotePrefix="0" xfId="0">
      <alignment horizontal="right"/>
    </xf>
    <xf numFmtId="0" fontId="86" fillId="0" borderId="0" pivotButton="0" quotePrefix="0" xfId="0"/>
    <xf numFmtId="0" fontId="86" fillId="0" borderId="0" applyAlignment="1" pivotButton="0" quotePrefix="0" xfId="0">
      <alignment horizontal="center"/>
    </xf>
    <xf numFmtId="0" fontId="77" fillId="0" borderId="0" pivotButton="0" quotePrefix="0" xfId="0"/>
    <xf numFmtId="0" fontId="73" fillId="0" borderId="3" applyAlignment="1" pivotButton="0" quotePrefix="0" xfId="5">
      <alignment horizontal="center" vertical="center"/>
    </xf>
    <xf numFmtId="0" fontId="73" fillId="0" borderId="3" pivotButton="0" quotePrefix="0" xfId="0"/>
    <xf numFmtId="0" fontId="73" fillId="0" borderId="0" applyAlignment="1" pivotButton="0" quotePrefix="0" xfId="0">
      <alignment vertical="center"/>
    </xf>
    <xf numFmtId="0" fontId="73" fillId="0" borderId="0" applyAlignment="1" pivotButton="0" quotePrefix="0" xfId="0">
      <alignment horizontal="center" vertical="center"/>
    </xf>
    <xf numFmtId="0" fontId="82" fillId="0" borderId="0" applyAlignment="1" pivotButton="0" quotePrefix="0" xfId="7">
      <alignment horizontal="center" vertical="center"/>
    </xf>
    <xf numFmtId="0" fontId="81" fillId="0" borderId="3" applyAlignment="1" pivotButton="0" quotePrefix="0" xfId="7">
      <alignment horizontal="center" vertical="center"/>
    </xf>
    <xf numFmtId="0" fontId="79" fillId="0" borderId="3" applyAlignment="1" pivotButton="0" quotePrefix="0" xfId="7">
      <alignment horizontal="left" vertical="center"/>
    </xf>
    <xf numFmtId="0" fontId="79" fillId="0" borderId="2" applyAlignment="1" pivotButton="0" quotePrefix="0" xfId="7">
      <alignment horizontal="center" vertical="center"/>
    </xf>
    <xf numFmtId="0" fontId="78" fillId="0" borderId="0" applyAlignment="1" pivotButton="0" quotePrefix="0" xfId="0">
      <alignment horizontal="center"/>
    </xf>
    <xf numFmtId="0" fontId="77" fillId="0" borderId="0" applyAlignment="1" pivotButton="0" quotePrefix="0" xfId="0">
      <alignment horizontal="center" vertical="center" wrapText="1"/>
    </xf>
    <xf numFmtId="0" fontId="76" fillId="0" borderId="6" applyAlignment="1" pivotButton="0" quotePrefix="0" xfId="7">
      <alignment horizontal="center" vertical="center" wrapText="1"/>
    </xf>
    <xf numFmtId="0" fontId="75" fillId="0" borderId="6" applyAlignment="1" pivotButton="0" quotePrefix="0" xfId="7">
      <alignment horizontal="center" vertical="center"/>
    </xf>
    <xf numFmtId="0" fontId="75" fillId="0" borderId="5" applyAlignment="1" pivotButton="0" quotePrefix="0" xfId="7">
      <alignment horizontal="center" vertical="center"/>
    </xf>
    <xf numFmtId="0" fontId="73" fillId="0" borderId="0" applyAlignment="1" pivotButton="0" quotePrefix="0" xfId="5">
      <alignment vertical="center"/>
    </xf>
    <xf numFmtId="167" fontId="74" fillId="0" borderId="0" applyAlignment="1" pivotButton="0" quotePrefix="0" xfId="5">
      <alignment horizontal="center" vertical="center"/>
    </xf>
    <xf numFmtId="0" fontId="73" fillId="0" borderId="0" applyAlignment="1" pivotButton="0" quotePrefix="0" xfId="5">
      <alignment horizontal="center" vertical="center"/>
    </xf>
    <xf numFmtId="0" fontId="78" fillId="0" borderId="0" pivotButton="0" quotePrefix="0" xfId="0"/>
    <xf numFmtId="168" fontId="78" fillId="0" borderId="0" applyAlignment="1" pivotButton="0" quotePrefix="0" xfId="0">
      <alignment horizontal="right"/>
    </xf>
    <xf numFmtId="0" fontId="73" fillId="0" borderId="0" applyAlignment="1" pivotButton="0" quotePrefix="0" xfId="0">
      <alignment horizontal="left"/>
    </xf>
    <xf numFmtId="0" fontId="73" fillId="0" borderId="2" applyAlignment="1" pivotButton="0" quotePrefix="0" xfId="5">
      <alignment horizontal="center" vertical="center"/>
    </xf>
    <xf numFmtId="0" fontId="77" fillId="0" borderId="0" applyAlignment="1" pivotButton="0" quotePrefix="0" xfId="0">
      <alignment horizontal="center" vertical="center"/>
    </xf>
    <xf numFmtId="38" fontId="78" fillId="0" borderId="0" applyAlignment="1" pivotButton="0" quotePrefix="0" xfId="4">
      <alignment horizontal="right"/>
    </xf>
    <xf numFmtId="0" fontId="10" fillId="0" borderId="0" applyAlignment="1" pivotButton="0" quotePrefix="0" xfId="0">
      <alignment vertical="top"/>
    </xf>
    <xf numFmtId="0" fontId="96" fillId="0" borderId="0" applyAlignment="1" pivotButton="0" quotePrefix="0" xfId="0">
      <alignment horizontal="left" vertical="center"/>
    </xf>
    <xf numFmtId="0" fontId="96" fillId="0" borderId="0" applyAlignment="1" pivotButton="0" quotePrefix="0" xfId="0">
      <alignment horizontal="center" vertical="center"/>
    </xf>
    <xf numFmtId="0" fontId="83" fillId="0" borderId="0" pivotButton="0" quotePrefix="0" xfId="0"/>
    <xf numFmtId="169" fontId="36" fillId="0" borderId="0" applyAlignment="1" pivotButton="0" quotePrefix="0" xfId="0">
      <alignment vertical="center"/>
    </xf>
    <xf numFmtId="0" fontId="81" fillId="0" borderId="42" applyAlignment="1" pivotButton="0" quotePrefix="0" xfId="7">
      <alignment horizontal="center" vertical="center"/>
    </xf>
    <xf numFmtId="0" fontId="36" fillId="0" borderId="43" applyAlignment="1" pivotButton="0" quotePrefix="0" xfId="0">
      <alignment horizontal="left" vertical="center"/>
    </xf>
    <xf numFmtId="0" fontId="41" fillId="3" borderId="43" applyAlignment="1" pivotButton="0" quotePrefix="0" xfId="0">
      <alignment vertical="center"/>
    </xf>
    <xf numFmtId="164" fontId="41" fillId="0" borderId="43" applyAlignment="1" pivotButton="0" quotePrefix="0" xfId="0">
      <alignment vertical="center"/>
    </xf>
    <xf numFmtId="164" fontId="41" fillId="2" borderId="43" applyAlignment="1" pivotButton="0" quotePrefix="0" xfId="0">
      <alignment vertical="center"/>
    </xf>
    <xf numFmtId="0" fontId="73" fillId="0" borderId="46" applyAlignment="1" pivotButton="0" quotePrefix="0" xfId="5">
      <alignment horizontal="center" vertical="center"/>
    </xf>
    <xf numFmtId="0" fontId="73" fillId="0" borderId="43" applyAlignment="1" pivotButton="0" quotePrefix="0" xfId="5">
      <alignment horizontal="center" vertical="center"/>
    </xf>
    <xf numFmtId="38" fontId="78" fillId="9" borderId="43" applyAlignment="1" pivotButton="0" quotePrefix="0" xfId="4">
      <alignment horizontal="right"/>
    </xf>
    <xf numFmtId="0" fontId="73" fillId="0" borderId="43" pivotButton="0" quotePrefix="0" xfId="0"/>
    <xf numFmtId="0" fontId="73" fillId="0" borderId="46" applyAlignment="1" pivotButton="0" quotePrefix="0" xfId="0">
      <alignment horizontal="center"/>
    </xf>
    <xf numFmtId="0" fontId="169" fillId="0" borderId="0" applyAlignment="1" pivotButton="0" quotePrefix="0" xfId="0">
      <alignment vertical="top"/>
    </xf>
    <xf numFmtId="38" fontId="78" fillId="9" borderId="47" applyAlignment="1" pivotButton="0" quotePrefix="0" xfId="4">
      <alignment horizontal="right"/>
    </xf>
    <xf numFmtId="0" fontId="192" fillId="0" borderId="3" applyAlignment="1" pivotButton="0" quotePrefix="0" xfId="5">
      <alignment vertical="center"/>
    </xf>
    <xf numFmtId="0" fontId="73" fillId="0" borderId="49" applyAlignment="1" pivotButton="0" quotePrefix="0" xfId="0">
      <alignment horizontal="center"/>
    </xf>
    <xf numFmtId="0" fontId="73" fillId="0" borderId="50" pivotButton="0" quotePrefix="0" xfId="0"/>
    <xf numFmtId="0" fontId="73" fillId="0" borderId="49" pivotButton="0" quotePrefix="0" xfId="0"/>
    <xf numFmtId="38" fontId="194" fillId="9" borderId="51" applyAlignment="1" pivotButton="0" quotePrefix="0" xfId="4">
      <alignment horizontal="right"/>
    </xf>
    <xf numFmtId="0" fontId="14" fillId="3" borderId="42" applyAlignment="1" pivotButton="0" quotePrefix="0" xfId="0">
      <alignment horizontal="center" vertical="center"/>
    </xf>
    <xf numFmtId="0" fontId="22" fillId="3" borderId="52" applyAlignment="1" pivotButton="0" quotePrefix="0" xfId="0">
      <alignment horizontal="center" vertical="center"/>
    </xf>
    <xf numFmtId="0" fontId="30" fillId="0" borderId="42" applyAlignment="1" pivotButton="0" quotePrefix="0" xfId="0">
      <alignment horizontal="center" vertical="center"/>
    </xf>
    <xf numFmtId="164" fontId="31" fillId="2" borderId="42" applyAlignment="1" pivotButton="0" quotePrefix="0" xfId="0">
      <alignment horizontal="center" vertical="center"/>
    </xf>
    <xf numFmtId="0" fontId="14" fillId="0" borderId="42" applyAlignment="1" pivotButton="0" quotePrefix="0" xfId="0">
      <alignment horizontal="center" vertical="center"/>
    </xf>
    <xf numFmtId="0" fontId="201" fillId="0" borderId="0" applyAlignment="1" pivotButton="0" quotePrefix="0" xfId="0">
      <alignment horizontal="center"/>
    </xf>
    <xf numFmtId="0" fontId="189" fillId="0" borderId="0" applyAlignment="1" pivotButton="0" quotePrefix="0" xfId="0">
      <alignment vertical="center"/>
    </xf>
    <xf numFmtId="0" fontId="189" fillId="0" borderId="0" applyAlignment="1" pivotButton="0" quotePrefix="0" xfId="0">
      <alignment horizontal="right" vertical="center"/>
    </xf>
    <xf numFmtId="38" fontId="78" fillId="9" borderId="42" applyAlignment="1" pivotButton="0" quotePrefix="0" xfId="4">
      <alignment horizontal="right"/>
    </xf>
    <xf numFmtId="38" fontId="81" fillId="8" borderId="42" applyAlignment="1" pivotButton="0" quotePrefix="0" xfId="4">
      <alignment horizontal="right" vertical="center"/>
    </xf>
    <xf numFmtId="38" fontId="82" fillId="9" borderId="42" applyAlignment="1" pivotButton="0" quotePrefix="0" xfId="4">
      <alignment horizontal="right" vertical="center"/>
    </xf>
    <xf numFmtId="0" fontId="84" fillId="0" borderId="42" applyAlignment="1" pivotButton="0" quotePrefix="0" xfId="5">
      <alignment vertical="center"/>
    </xf>
    <xf numFmtId="0" fontId="73" fillId="0" borderId="42" pivotButton="0" quotePrefix="0" xfId="0"/>
    <xf numFmtId="0" fontId="73" fillId="0" borderId="42"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0" fontId="73" fillId="0" borderId="42" applyAlignment="1" pivotButton="0" quotePrefix="0" xfId="5">
      <alignment vertical="center"/>
    </xf>
    <xf numFmtId="166" fontId="83" fillId="8" borderId="42" applyAlignment="1" pivotButton="0" quotePrefix="0" xfId="6">
      <alignment horizontal="right" vertical="center"/>
    </xf>
    <xf numFmtId="0" fontId="81" fillId="0" borderId="42" applyAlignment="1" applyProtection="1" pivotButton="0" quotePrefix="0" xfId="8">
      <alignment vertical="center"/>
      <protection locked="0" hidden="0"/>
    </xf>
    <xf numFmtId="0" fontId="73" fillId="3" borderId="42" applyAlignment="1" pivotButton="0" quotePrefix="0" xfId="5">
      <alignment vertical="center"/>
    </xf>
    <xf numFmtId="0" fontId="73" fillId="0" borderId="54" applyAlignment="1" pivotButton="0" quotePrefix="0" xfId="5">
      <alignment horizontal="center" vertical="center"/>
    </xf>
    <xf numFmtId="0" fontId="73" fillId="10" borderId="54" applyAlignment="1" pivotButton="0" quotePrefix="0" xfId="5">
      <alignment horizontal="center" vertical="center"/>
    </xf>
    <xf numFmtId="0" fontId="73" fillId="10" borderId="42" applyAlignment="1" pivotButton="0" quotePrefix="0" xfId="5">
      <alignment vertical="center"/>
    </xf>
    <xf numFmtId="166" fontId="79" fillId="8" borderId="42" applyAlignment="1" pivotButton="0" quotePrefix="0" xfId="6">
      <alignment horizontal="right" vertical="center"/>
    </xf>
    <xf numFmtId="0" fontId="79" fillId="0" borderId="54" applyAlignment="1" pivotButton="0" quotePrefix="0" xfId="5">
      <alignment horizontal="center" vertical="center"/>
    </xf>
    <xf numFmtId="0" fontId="79" fillId="0" borderId="42" applyAlignment="1" pivotButton="0" quotePrefix="0" xfId="5">
      <alignment vertical="center"/>
    </xf>
    <xf numFmtId="0" fontId="79" fillId="10" borderId="54" applyAlignment="1" pivotButton="0" quotePrefix="0" xfId="5">
      <alignment horizontal="center" vertical="center"/>
    </xf>
    <xf numFmtId="0" fontId="202" fillId="10" borderId="42" applyAlignment="1" pivotButton="0" quotePrefix="0" xfId="0">
      <alignment vertical="center"/>
    </xf>
    <xf numFmtId="0" fontId="73" fillId="0" borderId="56" applyAlignment="1" pivotButton="0" quotePrefix="0" xfId="5">
      <alignment horizontal="center" vertical="center"/>
    </xf>
    <xf numFmtId="0" fontId="73" fillId="0" borderId="49" applyAlignment="1" pivotButton="0" quotePrefix="0" xfId="5">
      <alignment vertical="center"/>
    </xf>
    <xf numFmtId="0" fontId="73" fillId="0" borderId="49" applyAlignment="1" pivotButton="0" quotePrefix="0" xfId="5">
      <alignment horizontal="center"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73" fillId="0" borderId="55" applyAlignment="1" pivotButton="0" quotePrefix="0" xfId="5">
      <alignment horizontal="center" vertical="center"/>
    </xf>
    <xf numFmtId="0" fontId="73" fillId="0" borderId="53" applyAlignment="1" pivotButton="0" quotePrefix="0" xfId="5">
      <alignment vertical="center"/>
    </xf>
    <xf numFmtId="0" fontId="73" fillId="0" borderId="53" pivotButton="0" quotePrefix="0" xfId="0"/>
    <xf numFmtId="0" fontId="73" fillId="0" borderId="53" applyAlignment="1" pivotButton="0" quotePrefix="0" xfId="5">
      <alignment horizontal="center"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38" fontId="78" fillId="9" borderId="53" applyAlignment="1" pivotButton="0" quotePrefix="0" xfId="4">
      <alignment horizontal="right"/>
    </xf>
    <xf numFmtId="0" fontId="77" fillId="0" borderId="58" pivotButton="0" quotePrefix="0" xfId="0"/>
    <xf numFmtId="167" fontId="77" fillId="0" borderId="58" applyAlignment="1" pivotButton="0" quotePrefix="0" xfId="0">
      <alignment horizontal="center"/>
    </xf>
    <xf numFmtId="38" fontId="77" fillId="0" borderId="58" applyAlignment="1" pivotButton="0" quotePrefix="0" xfId="4">
      <alignment horizontal="right"/>
    </xf>
    <xf numFmtId="0" fontId="73" fillId="0" borderId="59" applyAlignment="1" pivotButton="0" quotePrefix="0" xfId="5">
      <alignment horizontal="center" vertical="center"/>
    </xf>
    <xf numFmtId="0" fontId="73" fillId="0" borderId="60" applyAlignment="1" pivotButton="0" quotePrefix="0" xfId="5">
      <alignment vertical="center"/>
    </xf>
    <xf numFmtId="0" fontId="73" fillId="0" borderId="60" pivotButton="0" quotePrefix="0" xfId="0"/>
    <xf numFmtId="0" fontId="73" fillId="0" borderId="60" applyAlignment="1" pivotButton="0" quotePrefix="0" xfId="5">
      <alignment horizontal="center"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38" fontId="78" fillId="9" borderId="60" applyAlignment="1" pivotButton="0" quotePrefix="0" xfId="4">
      <alignment horizontal="right"/>
    </xf>
    <xf numFmtId="38" fontId="82" fillId="0" borderId="61" applyAlignment="1" pivotButton="0" quotePrefix="0" xfId="4">
      <alignment horizontal="right" vertical="center"/>
    </xf>
    <xf numFmtId="0" fontId="79" fillId="36" borderId="42" applyAlignment="1" pivotButton="0" quotePrefix="0" xfId="7">
      <alignment horizontal="center" vertical="center"/>
    </xf>
    <xf numFmtId="0" fontId="79" fillId="36" borderId="42" applyAlignment="1" pivotButton="0" quotePrefix="0" xfId="7">
      <alignment horizontal="left" vertical="center"/>
    </xf>
    <xf numFmtId="0" fontId="79" fillId="36" borderId="60" applyAlignment="1" pivotButton="0" quotePrefix="0" xfId="7">
      <alignment horizontal="center" vertical="center"/>
    </xf>
    <xf numFmtId="0" fontId="79" fillId="36" borderId="60" applyAlignment="1" pivotButton="0" quotePrefix="0" xfId="7">
      <alignment horizontal="left" vertical="center"/>
    </xf>
    <xf numFmtId="0" fontId="81" fillId="0" borderId="60" applyAlignment="1" pivotButton="0" quotePrefix="0" xfId="7">
      <alignment horizontal="center" vertical="center"/>
    </xf>
    <xf numFmtId="38" fontId="81" fillId="8" borderId="60" applyAlignment="1" pivotButton="0" quotePrefix="0" xfId="4">
      <alignment horizontal="right" vertical="center"/>
    </xf>
    <xf numFmtId="38" fontId="82" fillId="9" borderId="60" applyAlignment="1" pivotButton="0" quotePrefix="0" xfId="4">
      <alignment horizontal="right" vertical="center"/>
    </xf>
    <xf numFmtId="0" fontId="75" fillId="0" borderId="62" applyAlignment="1" pivotButton="0" quotePrefix="0" xfId="7">
      <alignment horizontal="center" vertical="center"/>
    </xf>
    <xf numFmtId="0" fontId="75" fillId="0" borderId="63" applyAlignment="1" pivotButton="0" quotePrefix="0" xfId="7">
      <alignment horizontal="center" vertical="center"/>
    </xf>
    <xf numFmtId="0" fontId="76" fillId="0" borderId="63" applyAlignment="1" pivotButton="0" quotePrefix="0" xfId="7">
      <alignment horizontal="center" vertical="center" wrapText="1"/>
    </xf>
    <xf numFmtId="3" fontId="76" fillId="8" borderId="63" applyAlignment="1" pivotButton="0" quotePrefix="0" xfId="7">
      <alignment horizontal="center" vertical="center" wrapText="1"/>
    </xf>
    <xf numFmtId="38" fontId="76" fillId="9" borderId="63" applyAlignment="1" pivotButton="0" quotePrefix="0" xfId="4">
      <alignment horizontal="center" vertical="center"/>
    </xf>
    <xf numFmtId="38" fontId="76" fillId="0" borderId="64" applyAlignment="1" pivotButton="0" quotePrefix="0" xfId="4">
      <alignment horizontal="center" vertical="center"/>
    </xf>
    <xf numFmtId="164" fontId="204" fillId="0" borderId="0" applyAlignment="1" pivotButton="0" quotePrefix="0" xfId="0">
      <alignment vertical="center"/>
    </xf>
    <xf numFmtId="170" fontId="36" fillId="0" borderId="0" applyAlignment="1" pivotButton="0" quotePrefix="0" xfId="2">
      <alignment vertical="center"/>
    </xf>
    <xf numFmtId="164" fontId="178" fillId="0" borderId="0" applyAlignment="1" pivotButton="0" quotePrefix="0" xfId="1">
      <alignment vertical="center"/>
    </xf>
    <xf numFmtId="0" fontId="12" fillId="0" borderId="73" applyAlignment="1" pivotButton="0" quotePrefix="0" xfId="0">
      <alignment horizontal="center" vertical="center"/>
    </xf>
    <xf numFmtId="0" fontId="20" fillId="0" borderId="73" applyAlignment="1" pivotButton="0" quotePrefix="0" xfId="0">
      <alignment horizontal="center" vertical="center"/>
    </xf>
    <xf numFmtId="0" fontId="20" fillId="0" borderId="74" applyAlignment="1" pivotButton="0" quotePrefix="0" xfId="0">
      <alignment vertical="center"/>
    </xf>
    <xf numFmtId="0" fontId="22" fillId="3" borderId="74" applyAlignment="1" pivotButton="0" quotePrefix="0" xfId="0">
      <alignment horizontal="center" vertical="center"/>
    </xf>
    <xf numFmtId="0" fontId="23" fillId="2" borderId="74" applyAlignment="1" pivotButton="0" quotePrefix="0" xfId="0">
      <alignment horizontal="center" vertical="center"/>
    </xf>
    <xf numFmtId="164" fontId="20" fillId="2" borderId="74" applyAlignment="1" pivotButton="0" quotePrefix="0" xfId="1">
      <alignment horizontal="center" vertical="center"/>
    </xf>
    <xf numFmtId="165" fontId="20" fillId="0" borderId="74" applyAlignment="1" pivotButton="0" quotePrefix="0" xfId="0">
      <alignment horizontal="center" vertical="center"/>
    </xf>
    <xf numFmtId="0" fontId="12" fillId="0" borderId="74" applyAlignment="1" pivotButton="0" quotePrefix="0" xfId="0">
      <alignment horizontal="center" vertical="center"/>
    </xf>
    <xf numFmtId="0" fontId="14" fillId="0" borderId="74" applyAlignment="1" pivotButton="0" quotePrefix="0" xfId="0">
      <alignment horizontal="center" vertical="center"/>
    </xf>
    <xf numFmtId="164" fontId="12" fillId="0" borderId="74" applyAlignment="1" pivotButton="0" quotePrefix="0" xfId="1">
      <alignment horizontal="center" vertical="center"/>
    </xf>
    <xf numFmtId="164" fontId="12" fillId="2" borderId="74" applyAlignment="1" pivotButton="0" quotePrefix="0" xfId="1">
      <alignment horizontal="center" vertical="center"/>
    </xf>
    <xf numFmtId="0" fontId="20" fillId="0" borderId="74" applyAlignment="1" pivotButton="0" quotePrefix="0" xfId="0">
      <alignment horizontal="center" vertical="center"/>
    </xf>
    <xf numFmtId="0" fontId="20" fillId="2" borderId="74" applyAlignment="1" pivotButton="0" quotePrefix="0" xfId="0">
      <alignment horizontal="center" vertical="center"/>
    </xf>
    <xf numFmtId="0" fontId="20" fillId="0" borderId="74" applyAlignment="1" pivotButton="0" quotePrefix="0" xfId="0">
      <alignment horizontal="left" vertical="center"/>
    </xf>
    <xf numFmtId="0" fontId="22" fillId="2" borderId="74" applyAlignment="1" pivotButton="0" quotePrefix="0" xfId="0">
      <alignment horizontal="center" vertical="center"/>
    </xf>
    <xf numFmtId="0" fontId="12" fillId="0" borderId="74" applyAlignment="1" pivotButton="0" quotePrefix="0" xfId="0">
      <alignment vertical="center" wrapText="1"/>
    </xf>
    <xf numFmtId="49" fontId="20" fillId="0" borderId="74" applyAlignment="1" pivotButton="0" quotePrefix="0" xfId="0">
      <alignment horizontal="left" vertical="center"/>
    </xf>
    <xf numFmtId="0" fontId="12" fillId="0" borderId="74" applyAlignment="1" pivotButton="0" quotePrefix="0" xfId="0">
      <alignment vertical="center"/>
    </xf>
    <xf numFmtId="0" fontId="30" fillId="0" borderId="74" applyAlignment="1" pivotButton="0" quotePrefix="0" xfId="0">
      <alignment horizontal="center" vertical="center"/>
    </xf>
    <xf numFmtId="164" fontId="31" fillId="2" borderId="74" applyAlignment="1" pivotButton="0" quotePrefix="0" xfId="0">
      <alignment horizontal="center" vertical="center"/>
    </xf>
    <xf numFmtId="0" fontId="22" fillId="0" borderId="74" applyAlignment="1" pivotButton="0" quotePrefix="0" xfId="0">
      <alignment horizontal="center" vertical="center"/>
    </xf>
    <xf numFmtId="0" fontId="36" fillId="0" borderId="74" applyAlignment="1" pivotButton="0" quotePrefix="0" xfId="0">
      <alignment vertical="center"/>
    </xf>
    <xf numFmtId="0" fontId="37" fillId="0" borderId="74" applyAlignment="1" pivotButton="0" quotePrefix="0" xfId="0">
      <alignment vertical="center"/>
    </xf>
    <xf numFmtId="0" fontId="38" fillId="2" borderId="74" applyAlignment="1" pivotButton="0" quotePrefix="0" xfId="0">
      <alignment vertical="center"/>
    </xf>
    <xf numFmtId="0" fontId="37" fillId="2" borderId="74" applyAlignment="1" pivotButton="0" quotePrefix="0" xfId="0">
      <alignment vertical="center"/>
    </xf>
    <xf numFmtId="0" fontId="36" fillId="2" borderId="74" applyAlignment="1" pivotButton="0" quotePrefix="0" xfId="0">
      <alignment vertical="center"/>
    </xf>
    <xf numFmtId="0" fontId="106" fillId="0" borderId="74" applyAlignment="1" pivotButton="0" quotePrefix="0" xfId="0">
      <alignment vertical="center"/>
    </xf>
    <xf numFmtId="0" fontId="36" fillId="10" borderId="74" applyAlignment="1" pivotButton="0" quotePrefix="0" xfId="0">
      <alignment vertical="center"/>
    </xf>
    <xf numFmtId="0" fontId="37" fillId="3" borderId="74" applyAlignment="1" pivotButton="0" quotePrefix="0" xfId="0">
      <alignment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9" fontId="36" fillId="2" borderId="74" applyAlignment="1" pivotButton="0" quotePrefix="0" xfId="2">
      <alignment vertical="center"/>
    </xf>
    <xf numFmtId="164" fontId="36" fillId="0" borderId="74" applyAlignment="1" pivotButton="0" quotePrefix="0" xfId="0">
      <alignment vertical="center"/>
    </xf>
    <xf numFmtId="0" fontId="164" fillId="10" borderId="74"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0" fontId="164" fillId="4" borderId="74" applyAlignment="1" pivotButton="0" quotePrefix="0" xfId="0">
      <alignment vertical="center"/>
    </xf>
    <xf numFmtId="0" fontId="36" fillId="4" borderId="74" applyAlignment="1" pivotButton="0" quotePrefix="0" xfId="0">
      <alignment vertical="center"/>
    </xf>
    <xf numFmtId="0" fontId="37" fillId="10" borderId="74" applyAlignment="1" pivotButton="0" quotePrefix="0" xfId="0">
      <alignment vertical="center"/>
    </xf>
    <xf numFmtId="0" fontId="164" fillId="0" borderId="74" applyAlignment="1" pivotButton="0" quotePrefix="0" xfId="0">
      <alignment vertical="center"/>
    </xf>
    <xf numFmtId="0" fontId="37" fillId="4" borderId="74" applyAlignment="1" pivotButton="0" quotePrefix="0" xfId="0">
      <alignment vertical="center"/>
    </xf>
    <xf numFmtId="0" fontId="106" fillId="4" borderId="74" applyAlignment="1" pivotButton="0" quotePrefix="0" xfId="0">
      <alignment vertical="center"/>
    </xf>
    <xf numFmtId="0" fontId="41" fillId="10" borderId="74" applyAlignment="1" pivotButton="0" quotePrefix="0" xfId="0">
      <alignment vertical="center"/>
    </xf>
    <xf numFmtId="0" fontId="165" fillId="10" borderId="74" applyAlignment="1" pivotButton="0" quotePrefix="0" xfId="0">
      <alignment vertical="center"/>
    </xf>
    <xf numFmtId="0" fontId="165" fillId="4" borderId="74" applyAlignment="1" pivotButton="0" quotePrefix="0" xfId="0">
      <alignment vertical="center"/>
    </xf>
    <xf numFmtId="164" fontId="165" fillId="0" borderId="74" applyAlignment="1" pivotButton="0" quotePrefix="0" xfId="0">
      <alignment vertical="center"/>
    </xf>
    <xf numFmtId="0" fontId="106" fillId="10" borderId="74" applyAlignment="1" pivotButton="0" quotePrefix="0" xfId="0">
      <alignment vertical="center"/>
    </xf>
    <xf numFmtId="0" fontId="166" fillId="3" borderId="74" applyAlignment="1" pivotButton="0" quotePrefix="0" xfId="0">
      <alignment vertical="center"/>
    </xf>
    <xf numFmtId="164" fontId="166" fillId="0" borderId="74" applyAlignment="1" pivotButton="0" quotePrefix="0" xfId="0">
      <alignment vertical="center"/>
    </xf>
    <xf numFmtId="164" fontId="166" fillId="2" borderId="74" applyAlignment="1" pivotButton="0" quotePrefix="0" xfId="0">
      <alignment vertical="center"/>
    </xf>
    <xf numFmtId="0" fontId="6" fillId="4" borderId="74" applyAlignment="1" pivotButton="0" quotePrefix="0" xfId="0">
      <alignment vertical="center"/>
    </xf>
    <xf numFmtId="0" fontId="36" fillId="0" borderId="74" applyAlignment="1" pivotButton="0" quotePrefix="0" xfId="0">
      <alignment horizontal="right" vertical="center"/>
    </xf>
    <xf numFmtId="0" fontId="37" fillId="3" borderId="74"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164" fontId="131" fillId="0" borderId="74" applyAlignment="1" pivotButton="0" quotePrefix="0" xfId="1">
      <alignment vertical="center"/>
    </xf>
    <xf numFmtId="0" fontId="39" fillId="0" borderId="74" applyAlignment="1" pivotButton="0" quotePrefix="0" xfId="0">
      <alignment vertical="center"/>
    </xf>
    <xf numFmtId="0" fontId="36" fillId="0" borderId="74" applyAlignment="1" pivotButton="0" quotePrefix="0" xfId="0">
      <alignment horizontal="left" vertical="center"/>
    </xf>
    <xf numFmtId="0" fontId="148" fillId="3" borderId="74" applyAlignment="1" pivotButton="0" quotePrefix="0" xfId="0">
      <alignment vertical="center"/>
    </xf>
    <xf numFmtId="0" fontId="159" fillId="3" borderId="74" applyAlignment="1" pivotButton="0" quotePrefix="0" xfId="0">
      <alignment vertical="center"/>
    </xf>
    <xf numFmtId="164" fontId="165" fillId="2" borderId="74" applyAlignment="1" pivotButton="0" quotePrefix="0" xfId="0">
      <alignment vertical="center"/>
    </xf>
    <xf numFmtId="0" fontId="12" fillId="0" borderId="76" applyAlignment="1" pivotButton="0" quotePrefix="0" xfId="0">
      <alignment horizontal="center" vertical="center"/>
    </xf>
    <xf numFmtId="0" fontId="14" fillId="2" borderId="74" applyAlignment="1" pivotButton="0" quotePrefix="0" xfId="0">
      <alignment horizontal="center" vertical="center"/>
    </xf>
    <xf numFmtId="0" fontId="14" fillId="3" borderId="74" applyAlignment="1" pivotButton="0" quotePrefix="0" xfId="0">
      <alignment horizontal="center" vertical="center"/>
    </xf>
    <xf numFmtId="164" fontId="14" fillId="2" borderId="74" applyAlignment="1" pivotButton="0" quotePrefix="0" xfId="0">
      <alignment horizontal="center" vertical="center"/>
    </xf>
    <xf numFmtId="0" fontId="12" fillId="0" borderId="74" applyAlignment="1" pivotButton="0" quotePrefix="0" xfId="1">
      <alignment horizontal="center" vertical="center"/>
    </xf>
    <xf numFmtId="0" fontId="96" fillId="0" borderId="74" applyAlignment="1" pivotButton="0" quotePrefix="0" xfId="0">
      <alignment vertical="center"/>
    </xf>
    <xf numFmtId="0" fontId="96" fillId="0" borderId="74" applyAlignment="1" pivotButton="0" quotePrefix="0" xfId="0">
      <alignment horizontal="center" vertical="center"/>
    </xf>
    <xf numFmtId="0" fontId="163" fillId="0" borderId="74" applyAlignment="1" pivotButton="0" quotePrefix="0" xfId="0">
      <alignment horizontal="center" vertical="center"/>
    </xf>
    <xf numFmtId="0" fontId="163" fillId="2" borderId="74" applyAlignment="1" pivotButton="0" quotePrefix="0" xfId="0">
      <alignment horizontal="center" vertical="center"/>
    </xf>
    <xf numFmtId="164" fontId="96" fillId="2" borderId="74" applyAlignment="1" pivotButton="0" quotePrefix="0" xfId="1">
      <alignment horizontal="center" vertical="center"/>
    </xf>
    <xf numFmtId="14" fontId="68" fillId="5" borderId="74" pivotButton="0" quotePrefix="0" xfId="0"/>
    <xf numFmtId="0" fontId="79" fillId="0" borderId="79" applyAlignment="1" pivotButton="0" quotePrefix="0" xfId="7">
      <alignment horizontal="center" vertical="center"/>
    </xf>
    <xf numFmtId="0" fontId="79" fillId="0" borderId="74" applyAlignment="1" pivotButton="0" quotePrefix="0" xfId="7">
      <alignment horizontal="left" vertical="center"/>
    </xf>
    <xf numFmtId="0" fontId="81" fillId="0" borderId="74" applyAlignment="1" pivotButton="0" quotePrefix="0" xfId="7">
      <alignment horizontal="center" vertical="center"/>
    </xf>
    <xf numFmtId="38" fontId="82" fillId="9" borderId="80" applyAlignment="1" pivotButton="0" quotePrefix="0" xfId="4">
      <alignment horizontal="right" vertical="center"/>
    </xf>
    <xf numFmtId="0" fontId="80" fillId="0" borderId="74" applyAlignment="1" pivotButton="0" quotePrefix="0" xfId="7">
      <alignment horizontal="left" vertical="center"/>
    </xf>
    <xf numFmtId="0" fontId="73" fillId="0" borderId="79" applyAlignment="1" pivotButton="0" quotePrefix="0" xfId="0">
      <alignment horizontal="center" vertical="center"/>
    </xf>
    <xf numFmtId="0" fontId="73" fillId="0" borderId="85" applyAlignment="1" pivotButton="0" quotePrefix="0" xfId="0">
      <alignment horizontal="center" vertical="center"/>
    </xf>
    <xf numFmtId="38" fontId="82" fillId="9" borderId="84" applyAlignment="1" pivotButton="0" quotePrefix="0" xfId="4">
      <alignment horizontal="right" vertical="center"/>
    </xf>
    <xf numFmtId="0" fontId="73" fillId="0" borderId="74" applyAlignment="1" pivotButton="0" quotePrefix="0" xfId="5">
      <alignment vertical="center"/>
    </xf>
    <xf numFmtId="0" fontId="73" fillId="0" borderId="79" applyAlignment="1" pivotButton="0" quotePrefix="0" xfId="5">
      <alignment horizontal="center" vertical="center"/>
    </xf>
    <xf numFmtId="0" fontId="73" fillId="0" borderId="74" pivotButton="0" quotePrefix="0" xfId="0"/>
    <xf numFmtId="0" fontId="73" fillId="0" borderId="74" applyAlignment="1" pivotButton="0" quotePrefix="0" xfId="5">
      <alignment horizontal="center" vertical="center"/>
    </xf>
    <xf numFmtId="38" fontId="78" fillId="9" borderId="80" applyAlignment="1" pivotButton="0" quotePrefix="0" xfId="4">
      <alignment horizontal="right"/>
    </xf>
    <xf numFmtId="0" fontId="189" fillId="10" borderId="74" applyAlignment="1" pivotButton="0" quotePrefix="0" xfId="5">
      <alignment vertical="center"/>
    </xf>
    <xf numFmtId="171" fontId="73" fillId="0" borderId="74" applyAlignment="1" pivotButton="0" quotePrefix="0" xfId="5">
      <alignment horizontal="center" vertical="center"/>
    </xf>
    <xf numFmtId="0" fontId="84" fillId="0" borderId="74" applyAlignment="1" pivotButton="0" quotePrefix="0" xfId="5">
      <alignment vertical="center"/>
    </xf>
    <xf numFmtId="0" fontId="73" fillId="0" borderId="74" applyAlignment="1" applyProtection="1" pivotButton="0" quotePrefix="0" xfId="8">
      <alignment vertical="center"/>
      <protection locked="0" hidden="0"/>
    </xf>
    <xf numFmtId="0" fontId="81" fillId="0" borderId="74" applyAlignment="1" applyProtection="1" pivotButton="0" quotePrefix="0" xfId="8">
      <alignment vertical="center"/>
      <protection locked="0" hidden="0"/>
    </xf>
    <xf numFmtId="0" fontId="73" fillId="0" borderId="85" applyAlignment="1" pivotButton="0" quotePrefix="0" xfId="5">
      <alignment horizontal="center" vertical="center"/>
    </xf>
    <xf numFmtId="38" fontId="78" fillId="9" borderId="84" applyAlignment="1" pivotButton="0" quotePrefix="0" xfId="4">
      <alignment horizontal="right"/>
    </xf>
    <xf numFmtId="0" fontId="73" fillId="0" borderId="79" applyAlignment="1" pivotButton="0" quotePrefix="0" xfId="0">
      <alignment horizontal="center"/>
    </xf>
    <xf numFmtId="38" fontId="78" fillId="9" borderId="74" applyAlignment="1" pivotButton="0" quotePrefix="0" xfId="4">
      <alignment horizontal="right"/>
    </xf>
    <xf numFmtId="0" fontId="84" fillId="0" borderId="79" applyAlignment="1" pivotButton="0" quotePrefix="0" xfId="0">
      <alignment horizontal="center"/>
    </xf>
    <xf numFmtId="0" fontId="84" fillId="0" borderId="74" pivotButton="0" quotePrefix="0" xfId="0"/>
    <xf numFmtId="0" fontId="193" fillId="0" borderId="74" pivotButton="0" quotePrefix="0" xfId="0"/>
    <xf numFmtId="38" fontId="194" fillId="9" borderId="74" applyAlignment="1" pivotButton="0" quotePrefix="0" xfId="4">
      <alignment horizontal="right"/>
    </xf>
    <xf numFmtId="164" fontId="109" fillId="2" borderId="74" applyAlignment="1" pivotButton="0" quotePrefix="0" xfId="1">
      <alignment horizontal="center" vertical="center"/>
    </xf>
    <xf numFmtId="164" fontId="20" fillId="0" borderId="86" applyAlignment="1" pivotButton="0" quotePrefix="0" xfId="1">
      <alignment horizontal="center" vertical="center"/>
    </xf>
    <xf numFmtId="0" fontId="12" fillId="0" borderId="86" applyAlignment="1" pivotButton="0" quotePrefix="0" xfId="0">
      <alignment horizontal="center" vertical="center"/>
    </xf>
    <xf numFmtId="0" fontId="20" fillId="0" borderId="86" applyAlignment="1" pivotButton="0" quotePrefix="0" xfId="0">
      <alignment horizontal="center" vertical="center"/>
    </xf>
    <xf numFmtId="0" fontId="96" fillId="0" borderId="86" applyAlignment="1" pivotButton="0" quotePrefix="0" xfId="0">
      <alignment horizontal="center" vertical="center"/>
    </xf>
    <xf numFmtId="0" fontId="96" fillId="0" borderId="73" applyAlignment="1" pivotButton="0" quotePrefix="0" xfId="0">
      <alignment horizontal="center" vertical="center"/>
    </xf>
    <xf numFmtId="0" fontId="96" fillId="0" borderId="86" applyAlignment="1" pivotButton="0" quotePrefix="0" xfId="1">
      <alignment horizontal="center" vertical="center"/>
    </xf>
    <xf numFmtId="164" fontId="96" fillId="0" borderId="86" applyAlignment="1" pivotButton="0" quotePrefix="0" xfId="1">
      <alignment horizontal="center" vertical="center"/>
    </xf>
    <xf numFmtId="14" fontId="68" fillId="5" borderId="86" pivotButton="0" quotePrefix="0" xfId="0"/>
    <xf numFmtId="0" fontId="68" fillId="5" borderId="89" applyAlignment="1" pivotButton="0" quotePrefix="0" xfId="0">
      <alignment horizontal="right" vertical="center"/>
    </xf>
    <xf numFmtId="0" fontId="79" fillId="0" borderId="90" applyAlignment="1" pivotButton="0" quotePrefix="0" xfId="7">
      <alignment horizontal="left" vertical="center"/>
    </xf>
    <xf numFmtId="0" fontId="81" fillId="0" borderId="90" applyAlignment="1" pivotButton="0" quotePrefix="0" xfId="7">
      <alignment horizontal="center" vertical="center"/>
    </xf>
    <xf numFmtId="0" fontId="73" fillId="0" borderId="90" applyAlignment="1" pivotButton="0" quotePrefix="0" xfId="5">
      <alignment vertical="center"/>
    </xf>
    <xf numFmtId="0" fontId="73" fillId="0" borderId="90" pivotButton="0" quotePrefix="0" xfId="0"/>
    <xf numFmtId="0" fontId="73" fillId="0" borderId="90" applyAlignment="1" pivotButton="0" quotePrefix="0" xfId="5">
      <alignment horizontal="center" vertical="center"/>
    </xf>
    <xf numFmtId="38" fontId="78" fillId="9" borderId="93" applyAlignment="1" pivotButton="0" quotePrefix="0" xfId="4">
      <alignment horizontal="right"/>
    </xf>
    <xf numFmtId="0" fontId="73" fillId="0" borderId="94" applyAlignment="1" pivotButton="0" quotePrefix="0" xfId="0">
      <alignment horizontal="center"/>
    </xf>
    <xf numFmtId="0" fontId="73" fillId="0" borderId="86" pivotButton="0" quotePrefix="0" xfId="0"/>
    <xf numFmtId="0" fontId="12" fillId="0" borderId="86" applyAlignment="1" pivotButton="0" quotePrefix="0" xfId="1">
      <alignment horizontal="center" vertical="center"/>
    </xf>
    <xf numFmtId="164" fontId="12" fillId="0" borderId="86" applyAlignment="1" pivotButton="0" quotePrefix="0" xfId="1">
      <alignment horizontal="center" vertical="center"/>
    </xf>
    <xf numFmtId="0" fontId="20" fillId="0" borderId="86" applyAlignment="1" pivotButton="0" quotePrefix="0" xfId="1">
      <alignment horizontal="center" vertical="center"/>
    </xf>
    <xf numFmtId="0" fontId="12" fillId="0" borderId="86" applyAlignment="1" pivotButton="0" quotePrefix="0" xfId="0">
      <alignment vertical="center"/>
    </xf>
    <xf numFmtId="0" fontId="14" fillId="0" borderId="86" applyAlignment="1" pivotButton="0" quotePrefix="0" xfId="0">
      <alignment horizontal="center" vertical="center"/>
    </xf>
    <xf numFmtId="0" fontId="14" fillId="2" borderId="86" applyAlignment="1" pivotButton="0" quotePrefix="0" xfId="0">
      <alignment horizontal="center" vertical="center"/>
    </xf>
    <xf numFmtId="164" fontId="12" fillId="2" borderId="86" applyAlignment="1" pivotButton="0" quotePrefix="0" xfId="1">
      <alignment horizontal="center" vertical="center"/>
    </xf>
    <xf numFmtId="0" fontId="30" fillId="0" borderId="95" applyAlignment="1" pivotButton="0" quotePrefix="0" xfId="0">
      <alignment horizontal="center" vertical="center"/>
    </xf>
    <xf numFmtId="164" fontId="31" fillId="2" borderId="95" applyAlignment="1" pivotButton="0" quotePrefix="0" xfId="0">
      <alignment horizontal="center" vertical="center"/>
    </xf>
    <xf numFmtId="0" fontId="12" fillId="0" borderId="95" applyAlignment="1" pivotButton="0" quotePrefix="0" xfId="0">
      <alignment vertical="center"/>
    </xf>
    <xf numFmtId="0" fontId="12" fillId="0" borderId="95" applyAlignment="1" pivotButton="0" quotePrefix="0" xfId="0">
      <alignment horizontal="center" vertical="center"/>
    </xf>
    <xf numFmtId="0" fontId="14" fillId="0" borderId="95" applyAlignment="1" pivotButton="0" quotePrefix="0" xfId="0">
      <alignment horizontal="center" vertical="center"/>
    </xf>
    <xf numFmtId="0" fontId="14" fillId="2" borderId="95" applyAlignment="1" pivotButton="0" quotePrefix="0" xfId="0">
      <alignment horizontal="center" vertical="center"/>
    </xf>
    <xf numFmtId="164" fontId="12" fillId="2" borderId="95" applyAlignment="1" pivotButton="0" quotePrefix="0" xfId="1">
      <alignment horizontal="center" vertical="center"/>
    </xf>
    <xf numFmtId="0" fontId="20" fillId="0" borderId="95" applyAlignment="1" pivotButton="0" quotePrefix="0" xfId="0">
      <alignment horizontal="left" vertical="center"/>
    </xf>
    <xf numFmtId="0" fontId="20" fillId="0" borderId="95" applyAlignment="1" pivotButton="0" quotePrefix="0" xfId="0">
      <alignment vertical="center"/>
    </xf>
    <xf numFmtId="0" fontId="23" fillId="0" borderId="95" applyAlignment="1" pivotButton="0" quotePrefix="0" xfId="0">
      <alignment vertical="center"/>
    </xf>
    <xf numFmtId="0" fontId="20" fillId="0" borderId="95" applyAlignment="1" pivotButton="0" quotePrefix="0" xfId="0">
      <alignment horizontal="center" vertical="center"/>
    </xf>
    <xf numFmtId="0" fontId="22" fillId="3" borderId="95" applyAlignment="1" pivotButton="0" quotePrefix="0" xfId="0">
      <alignment horizontal="center" vertical="center"/>
    </xf>
    <xf numFmtId="0" fontId="23" fillId="2" borderId="95" applyAlignment="1" pivotButton="0" quotePrefix="0" xfId="0">
      <alignment horizontal="center" vertical="center"/>
    </xf>
    <xf numFmtId="164" fontId="20" fillId="2" borderId="95" applyAlignment="1" pivotButton="0" quotePrefix="0" xfId="1">
      <alignment horizontal="center" vertical="center"/>
    </xf>
    <xf numFmtId="0" fontId="12" fillId="0" borderId="96" applyAlignment="1" pivotButton="0" quotePrefix="0" xfId="0">
      <alignment horizontal="center" vertical="center"/>
    </xf>
    <xf numFmtId="0" fontId="12" fillId="0" borderId="96" applyAlignment="1" pivotButton="0" quotePrefix="0" xfId="0">
      <alignment vertical="center"/>
    </xf>
    <xf numFmtId="0" fontId="14" fillId="0" borderId="96" applyAlignment="1" pivotButton="0" quotePrefix="0" xfId="0">
      <alignment horizontal="center" vertical="center"/>
    </xf>
    <xf numFmtId="0" fontId="14" fillId="2" borderId="96" applyAlignment="1" pivotButton="0" quotePrefix="0" xfId="0">
      <alignment horizontal="center" vertical="center"/>
    </xf>
    <xf numFmtId="164" fontId="12" fillId="2" borderId="96" applyAlignment="1" pivotButton="0" quotePrefix="0" xfId="1">
      <alignment horizontal="center" vertical="center"/>
    </xf>
    <xf numFmtId="0" fontId="12" fillId="0" borderId="96" applyAlignment="1" pivotButton="0" quotePrefix="0" xfId="1">
      <alignment horizontal="center" vertical="center"/>
    </xf>
    <xf numFmtId="164" fontId="12" fillId="0" borderId="96" applyAlignment="1" pivotButton="0" quotePrefix="0" xfId="1">
      <alignment horizontal="center" vertical="center"/>
    </xf>
    <xf numFmtId="168" fontId="23" fillId="0" borderId="95" applyAlignment="1" pivotButton="0" quotePrefix="0" xfId="0">
      <alignment horizontal="left" vertical="center"/>
    </xf>
    <xf numFmtId="0" fontId="20" fillId="0" borderId="95" applyAlignment="1" pivotButton="0" quotePrefix="0" xfId="2">
      <alignment horizontal="center" vertical="center"/>
    </xf>
    <xf numFmtId="0" fontId="23" fillId="0" borderId="95" applyAlignment="1" pivotButton="0" quotePrefix="0" xfId="0">
      <alignment horizontal="center" vertical="center"/>
    </xf>
    <xf numFmtId="0" fontId="105" fillId="0" borderId="95" applyAlignment="1" pivotButton="0" quotePrefix="0" xfId="0">
      <alignment vertical="center"/>
    </xf>
    <xf numFmtId="165" fontId="20" fillId="0" borderId="95" applyAlignment="1" pivotButton="0" quotePrefix="0" xfId="0">
      <alignment horizontal="center" vertical="center"/>
    </xf>
    <xf numFmtId="0" fontId="20" fillId="0" borderId="96" applyAlignment="1" pivotButton="0" quotePrefix="0" xfId="0">
      <alignment horizontal="center" vertical="center"/>
    </xf>
    <xf numFmtId="0" fontId="22" fillId="0" borderId="95" applyAlignment="1" pivotButton="0" quotePrefix="0" xfId="0">
      <alignment horizontal="center" vertical="center"/>
    </xf>
    <xf numFmtId="0" fontId="22" fillId="2" borderId="95" applyAlignment="1" pivotButton="0" quotePrefix="0" xfId="0">
      <alignment horizontal="center" vertical="center"/>
    </xf>
    <xf numFmtId="0" fontId="14" fillId="3" borderId="95" applyAlignment="1" pivotButton="0" quotePrefix="0" xfId="0">
      <alignment horizontal="center" vertical="center"/>
    </xf>
    <xf numFmtId="164" fontId="14" fillId="2" borderId="95" applyAlignment="1" pivotButton="0" quotePrefix="0" xfId="0">
      <alignment horizontal="center" vertical="center"/>
    </xf>
    <xf numFmtId="0" fontId="20" fillId="0" borderId="101" applyAlignment="1" pivotButton="0" quotePrefix="0" xfId="0">
      <alignment horizontal="left" vertical="center"/>
    </xf>
    <xf numFmtId="0" fontId="12" fillId="0" borderId="101" applyAlignment="1" pivotButton="0" quotePrefix="0" xfId="0">
      <alignment horizontal="center" vertical="center"/>
    </xf>
    <xf numFmtId="0" fontId="43" fillId="0" borderId="95" applyAlignment="1" pivotButton="0" quotePrefix="0" xfId="0">
      <alignment horizontal="center" vertical="center" wrapText="1"/>
    </xf>
    <xf numFmtId="0" fontId="12" fillId="0" borderId="101" applyAlignment="1" pivotButton="0" quotePrefix="0" xfId="1">
      <alignment horizontal="center" vertical="center"/>
    </xf>
    <xf numFmtId="164" fontId="12" fillId="0" borderId="101" applyAlignment="1" pivotButton="0" quotePrefix="0" xfId="1">
      <alignment horizontal="center" vertical="center"/>
    </xf>
    <xf numFmtId="172" fontId="20" fillId="0" borderId="100" applyAlignment="1" pivotButton="0" quotePrefix="0" xfId="0">
      <alignment horizontal="left" vertical="center"/>
    </xf>
    <xf numFmtId="165" fontId="23" fillId="0" borderId="95" applyAlignment="1" pivotButton="0" quotePrefix="0" xfId="0">
      <alignment horizontal="center" vertical="center"/>
    </xf>
    <xf numFmtId="0" fontId="20" fillId="0" borderId="105" applyAlignment="1" pivotButton="0" quotePrefix="0" xfId="0">
      <alignment horizontal="left" vertical="center"/>
    </xf>
    <xf numFmtId="0" fontId="12" fillId="0" borderId="101" applyAlignment="1" pivotButton="0" quotePrefix="0" xfId="0">
      <alignment vertical="center"/>
    </xf>
    <xf numFmtId="0" fontId="14" fillId="0" borderId="101" applyAlignment="1" pivotButton="0" quotePrefix="0" xfId="0">
      <alignment horizontal="center" vertical="center"/>
    </xf>
    <xf numFmtId="0" fontId="14" fillId="2" borderId="101" applyAlignment="1" pivotButton="0" quotePrefix="0" xfId="0">
      <alignment horizontal="center" vertical="center"/>
    </xf>
    <xf numFmtId="164" fontId="12" fillId="2" borderId="101" applyAlignment="1" pivotButton="0" quotePrefix="0" xfId="1">
      <alignment horizontal="center" vertical="center"/>
    </xf>
    <xf numFmtId="0" fontId="12" fillId="0" borderId="106" applyAlignment="1" pivotButton="0" quotePrefix="0" xfId="0">
      <alignment horizontal="center" vertical="center"/>
    </xf>
    <xf numFmtId="0" fontId="23" fillId="2" borderId="104" applyAlignment="1" pivotButton="0" quotePrefix="0" xfId="0">
      <alignment horizontal="center" vertical="center"/>
    </xf>
    <xf numFmtId="0" fontId="20" fillId="0" borderId="104" applyAlignment="1" pivotButton="0" quotePrefix="0" xfId="0">
      <alignment horizontal="center" vertical="center"/>
    </xf>
    <xf numFmtId="0" fontId="73" fillId="3" borderId="54" applyAlignment="1" pivotButton="0" quotePrefix="0" xfId="5">
      <alignment horizontal="center" vertical="center"/>
    </xf>
    <xf numFmtId="0" fontId="163" fillId="0" borderId="95" applyAlignment="1" pivotButton="0" quotePrefix="0" xfId="0">
      <alignment horizontal="center" vertical="center"/>
    </xf>
    <xf numFmtId="0" fontId="207" fillId="0" borderId="95" applyAlignment="1" pivotButton="0" quotePrefix="0" xfId="0">
      <alignment horizontal="center" vertical="center"/>
    </xf>
    <xf numFmtId="0" fontId="165" fillId="4" borderId="95" applyAlignment="1" pivotButton="0" quotePrefix="0" xfId="0">
      <alignment vertical="center"/>
    </xf>
    <xf numFmtId="0" fontId="106" fillId="4" borderId="95" applyAlignment="1" pivotButton="0" quotePrefix="0" xfId="0">
      <alignment vertical="center"/>
    </xf>
    <xf numFmtId="0" fontId="37" fillId="3" borderId="95"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0" fontId="36" fillId="0" borderId="95" applyAlignment="1" pivotButton="0" quotePrefix="0" xfId="0">
      <alignment vertical="center"/>
    </xf>
    <xf numFmtId="0" fontId="211" fillId="0" borderId="74" applyAlignment="1" pivotButton="0" quotePrefix="0" xfId="0">
      <alignment vertical="center"/>
    </xf>
    <xf numFmtId="0" fontId="211" fillId="0" borderId="95" applyAlignment="1" pivotButton="0" quotePrefix="0" xfId="0">
      <alignment vertical="center"/>
    </xf>
    <xf numFmtId="0" fontId="176" fillId="0" borderId="109" applyAlignment="1" pivotButton="0" quotePrefix="0" xfId="0">
      <alignment horizontal="center" vertical="top" wrapText="1"/>
    </xf>
    <xf numFmtId="0" fontId="20" fillId="0" borderId="110" applyAlignment="1" pivotButton="0" quotePrefix="0" xfId="0">
      <alignment vertical="center"/>
    </xf>
    <xf numFmtId="165" fontId="73" fillId="0" borderId="42" applyAlignment="1" pivotButton="0" quotePrefix="0" xfId="5">
      <alignment horizontal="center" vertical="center"/>
    </xf>
    <xf numFmtId="0" fontId="79" fillId="34" borderId="42" applyAlignment="1" pivotButton="0" quotePrefix="0" xfId="7">
      <alignment horizontal="left" vertical="center"/>
    </xf>
    <xf numFmtId="0" fontId="79" fillId="34" borderId="42" applyAlignment="1" pivotButton="0" quotePrefix="0" xfId="0">
      <alignment horizontal="center" vertical="center"/>
    </xf>
    <xf numFmtId="0" fontId="189" fillId="0" borderId="112" applyAlignment="1" pivotButton="0" quotePrefix="0" xfId="0">
      <alignment horizontal="center" vertical="center"/>
    </xf>
    <xf numFmtId="3" fontId="189" fillId="39" borderId="112" applyAlignment="1" pivotButton="0" quotePrefix="0" xfId="0">
      <alignment horizontal="right" vertical="center"/>
    </xf>
    <xf numFmtId="0" fontId="81" fillId="0" borderId="110" applyAlignment="1" pivotButton="0" quotePrefix="0" xfId="7">
      <alignment horizontal="center" vertical="center"/>
    </xf>
    <xf numFmtId="38" fontId="81" fillId="8" borderId="110" applyAlignment="1" pivotButton="0" quotePrefix="0" xfId="4">
      <alignment horizontal="right" vertical="center"/>
    </xf>
    <xf numFmtId="38" fontId="82" fillId="9" borderId="110" applyAlignment="1" pivotButton="0" quotePrefix="0" xfId="4">
      <alignment horizontal="right" vertical="center"/>
    </xf>
    <xf numFmtId="0" fontId="79" fillId="34" borderId="110" applyAlignment="1" pivotButton="0" quotePrefix="0" xfId="0">
      <alignment horizontal="center" vertical="center"/>
    </xf>
    <xf numFmtId="0" fontId="79" fillId="34" borderId="110" applyAlignment="1" pivotButton="0" quotePrefix="0" xfId="7">
      <alignment horizontal="left" vertical="center"/>
    </xf>
    <xf numFmtId="0" fontId="73" fillId="34" borderId="110" applyAlignment="1" pivotButton="0" quotePrefix="0" xfId="0">
      <alignment horizontal="center" vertical="center"/>
    </xf>
    <xf numFmtId="0" fontId="73" fillId="34" borderId="60" applyAlignment="1" pivotButton="0" quotePrefix="0" xfId="0">
      <alignment horizontal="center" vertical="center"/>
    </xf>
    <xf numFmtId="0" fontId="79" fillId="34" borderId="60" applyAlignment="1" pivotButton="0" quotePrefix="0" xfId="7">
      <alignment horizontal="left" vertical="center"/>
    </xf>
    <xf numFmtId="0" fontId="73" fillId="34" borderId="42" applyAlignment="1" pivotButton="0" quotePrefix="0" xfId="0">
      <alignment horizontal="center" vertical="center"/>
    </xf>
    <xf numFmtId="0" fontId="84" fillId="0" borderId="42" applyAlignment="1" pivotButton="0" quotePrefix="0" xfId="5">
      <alignment horizontal="center" vertical="center"/>
    </xf>
    <xf numFmtId="0" fontId="189" fillId="36" borderId="111" applyAlignment="1" pivotButton="0" quotePrefix="0" xfId="0">
      <alignment horizontal="center" vertical="center"/>
    </xf>
    <xf numFmtId="0" fontId="189" fillId="36" borderId="112" applyAlignment="1" pivotButton="0" quotePrefix="0" xfId="0">
      <alignment horizontal="left" vertical="center"/>
    </xf>
    <xf numFmtId="0" fontId="79" fillId="36" borderId="110" applyAlignment="1" pivotButton="0" quotePrefix="0" xfId="7">
      <alignment horizontal="center" vertical="center"/>
    </xf>
    <xf numFmtId="0" fontId="79" fillId="36" borderId="110" applyAlignment="1" pivotButton="0" quotePrefix="0" xfId="7">
      <alignment horizontal="left" vertical="center"/>
    </xf>
    <xf numFmtId="49" fontId="20" fillId="0" borderId="110" applyAlignment="1" pivotButton="0" quotePrefix="0" xfId="0">
      <alignment horizontal="left" vertical="center"/>
    </xf>
    <xf numFmtId="0" fontId="20" fillId="0" borderId="110" applyAlignment="1" pivotButton="0" quotePrefix="0" xfId="0">
      <alignment horizontal="left" vertical="center"/>
    </xf>
    <xf numFmtId="168" fontId="109" fillId="0" borderId="110" applyAlignment="1" pivotButton="0" quotePrefix="0" xfId="0">
      <alignment horizontal="left" vertical="center"/>
    </xf>
    <xf numFmtId="0" fontId="81" fillId="0" borderId="114" applyAlignment="1" pivotButton="0" quotePrefix="0" xfId="7">
      <alignment horizontal="center" vertical="center"/>
    </xf>
    <xf numFmtId="0" fontId="81" fillId="3" borderId="110" applyAlignment="1" pivotButton="0" quotePrefix="0" xfId="7">
      <alignment horizontal="center" vertical="center"/>
    </xf>
    <xf numFmtId="0" fontId="20" fillId="0" borderId="115" applyAlignment="1" pivotButton="0" quotePrefix="0" xfId="0">
      <alignment horizontal="center" vertical="center"/>
    </xf>
    <xf numFmtId="0" fontId="79" fillId="40" borderId="54" applyAlignment="1" pivotButton="0" quotePrefix="0" xfId="5">
      <alignment horizontal="center" vertical="center"/>
    </xf>
    <xf numFmtId="0" fontId="73" fillId="0" borderId="117" applyAlignment="1" pivotButton="0" quotePrefix="0" xfId="0">
      <alignment horizontal="center"/>
    </xf>
    <xf numFmtId="0" fontId="73" fillId="0" borderId="110" pivotButton="0" quotePrefix="0" xfId="0"/>
    <xf numFmtId="38" fontId="78" fillId="9" borderId="110" applyAlignment="1" pivotButton="0" quotePrefix="0" xfId="4">
      <alignment horizontal="right"/>
    </xf>
    <xf numFmtId="0" fontId="192" fillId="0" borderId="74" pivotButton="0" quotePrefix="0" xfId="0"/>
    <xf numFmtId="0" fontId="20" fillId="0" borderId="115" applyAlignment="1" pivotButton="0" quotePrefix="0" xfId="0">
      <alignment vertical="center"/>
    </xf>
    <xf numFmtId="0" fontId="22" fillId="0" borderId="115" applyAlignment="1" pivotButton="0" quotePrefix="0" xfId="0">
      <alignment horizontal="center" vertical="center"/>
    </xf>
    <xf numFmtId="0" fontId="22" fillId="2" borderId="115" applyAlignment="1" pivotButton="0" quotePrefix="0" xfId="0">
      <alignment horizontal="center" vertical="center"/>
    </xf>
    <xf numFmtId="0" fontId="14" fillId="0" borderId="114" applyAlignment="1" pivotButton="0" quotePrefix="0" xfId="0">
      <alignment horizontal="center" vertical="center"/>
    </xf>
    <xf numFmtId="0" fontId="223" fillId="3" borderId="74" applyAlignment="1" pivotButton="0" quotePrefix="0" xfId="0">
      <alignment vertical="center"/>
    </xf>
    <xf numFmtId="164" fontId="223" fillId="0" borderId="74" applyAlignment="1" pivotButton="0" quotePrefix="0" xfId="0">
      <alignment vertical="center"/>
    </xf>
    <xf numFmtId="0" fontId="224" fillId="3" borderId="74" applyAlignment="1" pivotButton="0" quotePrefix="0" xfId="0">
      <alignment vertical="center"/>
    </xf>
    <xf numFmtId="164" fontId="224" fillId="0" borderId="74" applyAlignment="1" pivotButton="0" quotePrefix="0" xfId="0">
      <alignment vertical="center"/>
    </xf>
    <xf numFmtId="168" fontId="197" fillId="0" borderId="110" applyAlignment="1" pivotButton="0" quotePrefix="0" xfId="0">
      <alignment vertical="center"/>
    </xf>
    <xf numFmtId="0" fontId="36" fillId="0" borderId="114" applyAlignment="1" pivotButton="0" quotePrefix="0" xfId="0">
      <alignment horizontal="left" vertical="center"/>
    </xf>
    <xf numFmtId="0" fontId="36" fillId="0" borderId="110" applyAlignment="1" pivotButton="0" quotePrefix="0" xfId="0">
      <alignment horizontal="left" vertical="center"/>
    </xf>
    <xf numFmtId="0" fontId="36" fillId="0" borderId="110" applyAlignment="1" pivotButton="0" quotePrefix="0" xfId="0">
      <alignment vertical="center"/>
    </xf>
    <xf numFmtId="168" fontId="197" fillId="0" borderId="110" applyAlignment="1" pivotButton="0" quotePrefix="0" xfId="0">
      <alignment horizontal="left" vertical="center"/>
    </xf>
    <xf numFmtId="0" fontId="36" fillId="4" borderId="110" applyAlignment="1" pivotButton="0" quotePrefix="0" xfId="0">
      <alignment vertical="center"/>
    </xf>
    <xf numFmtId="0" fontId="16" fillId="0" borderId="10" applyAlignment="1" pivotButton="0" quotePrefix="0" xfId="0">
      <alignment horizontal="left" vertical="center" wrapText="1"/>
    </xf>
    <xf numFmtId="38" fontId="81" fillId="3" borderId="42" applyAlignment="1" pivotButton="0" quotePrefix="0" xfId="4">
      <alignment horizontal="right" vertical="center"/>
    </xf>
    <xf numFmtId="38" fontId="82" fillId="3" borderId="42" applyAlignment="1" pivotButton="0" quotePrefix="0" xfId="4">
      <alignment horizontal="right" vertical="center"/>
    </xf>
    <xf numFmtId="0" fontId="165" fillId="4" borderId="110" applyAlignment="1" pivotButton="0" quotePrefix="0" xfId="0">
      <alignment vertical="center"/>
    </xf>
    <xf numFmtId="0" fontId="106" fillId="4" borderId="110" applyAlignment="1" pivotButton="0" quotePrefix="0" xfId="0">
      <alignment vertical="center"/>
    </xf>
    <xf numFmtId="0" fontId="178" fillId="3" borderId="110"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6" fillId="0" borderId="0" applyAlignment="1" pivotButton="0" quotePrefix="0" xfId="1">
      <alignment vertical="center"/>
    </xf>
    <xf numFmtId="0" fontId="227" fillId="0" borderId="0" applyAlignment="1" pivotButton="0" quotePrefix="0" xfId="0">
      <alignment vertical="center"/>
    </xf>
    <xf numFmtId="164" fontId="12" fillId="0" borderId="76" applyAlignment="1" pivotButton="0" quotePrefix="0" xfId="1">
      <alignment horizontal="center" vertical="center"/>
    </xf>
    <xf numFmtId="0" fontId="12" fillId="0" borderId="76" applyAlignment="1" pivotButton="0" quotePrefix="0" xfId="1">
      <alignment horizontal="center" vertical="center"/>
    </xf>
    <xf numFmtId="164" fontId="12" fillId="2" borderId="76" applyAlignment="1" pivotButton="0" quotePrefix="0" xfId="1">
      <alignment horizontal="center" vertical="center"/>
    </xf>
    <xf numFmtId="0" fontId="14" fillId="2" borderId="76" applyAlignment="1" pivotButton="0" quotePrefix="0" xfId="0">
      <alignment horizontal="center" vertical="center"/>
    </xf>
    <xf numFmtId="0" fontId="14" fillId="0" borderId="76" applyAlignment="1" pivotButton="0" quotePrefix="0" xfId="0">
      <alignment horizontal="center" vertical="center"/>
    </xf>
    <xf numFmtId="0" fontId="12" fillId="0" borderId="76" applyAlignment="1" pivotButton="0" quotePrefix="0" xfId="0">
      <alignment vertical="center"/>
    </xf>
    <xf numFmtId="0" fontId="34" fillId="0" borderId="95" applyAlignment="1" pivotButton="0" quotePrefix="0" xfId="0">
      <alignment horizontal="center" vertical="center"/>
    </xf>
    <xf numFmtId="0" fontId="30" fillId="3" borderId="114" applyAlignment="1" pivotButton="0" quotePrefix="0" xfId="0">
      <alignment horizontal="center" vertical="center"/>
    </xf>
    <xf numFmtId="0" fontId="227" fillId="0" borderId="74" applyAlignment="1" pivotButton="0" quotePrefix="0" xfId="0">
      <alignment vertical="center"/>
    </xf>
    <xf numFmtId="0" fontId="227" fillId="0" borderId="110" applyAlignment="1" pivotButton="0" quotePrefix="0" xfId="0">
      <alignment vertical="center"/>
    </xf>
    <xf numFmtId="0" fontId="36" fillId="0" borderId="95" applyAlignment="1" pivotButton="0" quotePrefix="0" xfId="0">
      <alignment horizontal="left" vertical="center"/>
    </xf>
    <xf numFmtId="0" fontId="173" fillId="0" borderId="110" applyAlignment="1" pivotButton="0" quotePrefix="0" xfId="0">
      <alignment vertical="center" wrapText="1"/>
    </xf>
    <xf numFmtId="0" fontId="178" fillId="3" borderId="95" applyAlignment="1" pivotButton="0" quotePrefix="0" xfId="0">
      <alignment vertical="center"/>
    </xf>
    <xf numFmtId="0" fontId="234" fillId="0" borderId="74" applyAlignment="1" pivotButton="0" quotePrefix="0" xfId="0">
      <alignment vertical="center"/>
    </xf>
    <xf numFmtId="0" fontId="234" fillId="0" borderId="74" applyAlignment="1" pivotButton="0" quotePrefix="0" xfId="0">
      <alignment horizontal="center" vertical="center"/>
    </xf>
    <xf numFmtId="164" fontId="234" fillId="2" borderId="74" applyAlignment="1" pivotButton="0" quotePrefix="0" xfId="1">
      <alignment horizontal="center" vertical="center"/>
    </xf>
    <xf numFmtId="0" fontId="234" fillId="0" borderId="0" applyAlignment="1" pivotButton="0" quotePrefix="0" xfId="0">
      <alignment vertical="center"/>
    </xf>
    <xf numFmtId="0" fontId="235" fillId="0" borderId="74" applyAlignment="1" pivotButton="0" quotePrefix="0" xfId="0">
      <alignment horizontal="center" vertical="center"/>
    </xf>
    <xf numFmtId="0" fontId="234" fillId="0" borderId="0" applyAlignment="1" pivotButton="0" quotePrefix="0" xfId="0">
      <alignment horizontal="center" vertical="center"/>
    </xf>
    <xf numFmtId="0" fontId="236" fillId="0" borderId="0" applyAlignment="1" pivotButton="0" quotePrefix="0" xfId="0">
      <alignment vertical="center"/>
    </xf>
    <xf numFmtId="0" fontId="234" fillId="0" borderId="86" applyAlignment="1" pivotButton="0" quotePrefix="0" xfId="0">
      <alignment horizontal="center" vertical="center"/>
    </xf>
    <xf numFmtId="0" fontId="234" fillId="0" borderId="73" applyAlignment="1" pivotButton="0" quotePrefix="0" xfId="0">
      <alignment horizontal="center" vertical="center"/>
    </xf>
    <xf numFmtId="0" fontId="235" fillId="2" borderId="74" applyAlignment="1" pivotButton="0" quotePrefix="0" xfId="0">
      <alignment horizontal="center" vertical="center"/>
    </xf>
    <xf numFmtId="0" fontId="232" fillId="0" borderId="74" applyAlignment="1" pivotButton="0" quotePrefix="0" xfId="0">
      <alignment horizontal="center" vertical="center"/>
    </xf>
    <xf numFmtId="1" fontId="162" fillId="2" borderId="110" applyAlignment="1" pivotButton="0" quotePrefix="0" xfId="0">
      <alignment horizontal="center" vertical="center"/>
    </xf>
    <xf numFmtId="0" fontId="176" fillId="0" borderId="0" applyAlignment="1" pivotButton="0" quotePrefix="0" xfId="0">
      <alignment horizontal="center" vertical="center"/>
    </xf>
    <xf numFmtId="0" fontId="165" fillId="0" borderId="110" applyAlignment="1" pivotButton="0" quotePrefix="0" xfId="0">
      <alignment vertical="center"/>
    </xf>
    <xf numFmtId="0" fontId="106" fillId="0" borderId="110" applyAlignment="1" pivotButton="0" quotePrefix="0" xfId="0">
      <alignment vertical="center"/>
    </xf>
    <xf numFmtId="0" fontId="184" fillId="0" borderId="0" applyAlignment="1" pivotButton="0" quotePrefix="0" xfId="0">
      <alignment horizontal="left" vertical="center" wrapText="1"/>
    </xf>
    <xf numFmtId="0" fontId="229" fillId="0" borderId="0" applyAlignment="1" pivotButton="0" quotePrefix="0" xfId="0">
      <alignment vertical="center" wrapText="1"/>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229" fillId="0" borderId="0" applyAlignment="1" pivotButton="0" quotePrefix="0" xfId="0">
      <alignment horizontal="center" vertical="center"/>
    </xf>
    <xf numFmtId="0" fontId="176" fillId="0" borderId="0" applyAlignment="1" pivotButton="0" quotePrefix="0" xfId="1">
      <alignment horizontal="center" vertical="center"/>
    </xf>
    <xf numFmtId="0" fontId="176" fillId="0" borderId="0" applyAlignment="1" pivotButton="0" quotePrefix="0" xfId="0">
      <alignment vertical="center"/>
    </xf>
    <xf numFmtId="0" fontId="176" fillId="5" borderId="110" applyAlignment="1" pivotButton="0" quotePrefix="0" xfId="0">
      <alignment vertical="center"/>
    </xf>
    <xf numFmtId="0" fontId="176" fillId="0" borderId="74" applyAlignment="1" pivotButton="0" quotePrefix="0" xfId="0">
      <alignment horizontal="center" vertical="center"/>
    </xf>
    <xf numFmtId="0" fontId="229" fillId="3" borderId="74" applyAlignment="1" pivotButton="0" quotePrefix="0" xfId="0">
      <alignment horizontal="center" vertical="center"/>
    </xf>
    <xf numFmtId="0" fontId="229" fillId="2" borderId="74" applyAlignment="1" pivotButton="0" quotePrefix="0" xfId="0">
      <alignment horizontal="center" vertical="center"/>
    </xf>
    <xf numFmtId="164" fontId="176" fillId="2" borderId="74" applyAlignment="1" pivotButton="0" quotePrefix="0" xfId="1">
      <alignment horizontal="center" vertical="center"/>
    </xf>
    <xf numFmtId="0" fontId="109" fillId="0" borderId="74" applyAlignment="1" pivotButton="0" quotePrefix="0" xfId="0">
      <alignment horizontal="center" vertical="center"/>
    </xf>
    <xf numFmtId="168" fontId="238" fillId="0" borderId="110" applyAlignment="1" pivotButton="0" quotePrefix="0" xfId="0">
      <alignment horizontal="left" vertical="center"/>
    </xf>
    <xf numFmtId="0" fontId="109" fillId="0" borderId="110" applyAlignment="1" pivotButton="0" quotePrefix="0" xfId="0">
      <alignment horizontal="left" vertical="center"/>
    </xf>
    <xf numFmtId="0" fontId="109" fillId="0" borderId="74" applyAlignment="1" pivotButton="0" quotePrefix="0" xfId="0">
      <alignment vertical="center"/>
    </xf>
    <xf numFmtId="0" fontId="109" fillId="0" borderId="0" applyAlignment="1" pivotButton="0" quotePrefix="0" xfId="0">
      <alignment vertical="center"/>
    </xf>
    <xf numFmtId="0" fontId="108" fillId="2" borderId="74" applyAlignment="1" pivotButton="0" quotePrefix="0" xfId="0">
      <alignment horizontal="center" vertical="center"/>
    </xf>
    <xf numFmtId="49" fontId="108" fillId="0" borderId="110" applyAlignment="1" pivotButton="0" quotePrefix="0" xfId="0">
      <alignment horizontal="left" vertical="center"/>
    </xf>
    <xf numFmtId="0" fontId="239" fillId="0" borderId="110" applyAlignment="1" pivotButton="0" quotePrefix="0" xfId="0">
      <alignment vertical="center" wrapText="1"/>
    </xf>
    <xf numFmtId="0" fontId="109" fillId="0" borderId="110" applyAlignment="1" pivotButton="0" quotePrefix="0" xfId="0">
      <alignment horizontal="center" vertical="center"/>
    </xf>
    <xf numFmtId="173" fontId="108" fillId="0" borderId="110" applyAlignment="1" pivotButton="0" quotePrefix="0" xfId="1">
      <alignment horizontal="center" vertical="center"/>
    </xf>
    <xf numFmtId="0" fontId="238" fillId="2" borderId="110" applyAlignment="1" pivotButton="0" quotePrefix="0" xfId="0">
      <alignment horizontal="center" vertical="center"/>
    </xf>
    <xf numFmtId="0" fontId="109" fillId="0" borderId="110" applyAlignment="1" pivotButton="0" quotePrefix="0" xfId="2">
      <alignment horizontal="center" vertical="center"/>
    </xf>
    <xf numFmtId="174" fontId="238" fillId="0" borderId="110" applyAlignment="1" pivotButton="0" quotePrefix="0" xfId="0">
      <alignment horizontal="center" vertical="center"/>
    </xf>
    <xf numFmtId="168" fontId="108" fillId="0" borderId="110" applyAlignment="1" pivotButton="0" quotePrefix="0" xfId="0">
      <alignment horizontal="left" vertical="center"/>
    </xf>
    <xf numFmtId="0" fontId="108" fillId="0" borderId="110" applyAlignment="1" pivotButton="0" quotePrefix="0" xfId="0">
      <alignment horizontal="left" vertical="center"/>
    </xf>
    <xf numFmtId="49" fontId="109" fillId="0" borderId="110" applyAlignment="1" pivotButton="0" quotePrefix="0" xfId="0">
      <alignment horizontal="left" vertical="center"/>
    </xf>
    <xf numFmtId="1" fontId="241" fillId="0" borderId="110" applyAlignment="1" pivotButton="0" quotePrefix="0" xfId="0">
      <alignment horizontal="left" vertical="center"/>
    </xf>
    <xf numFmtId="0" fontId="109" fillId="0" borderId="110" applyAlignment="1" pivotButton="0" quotePrefix="0" xfId="0">
      <alignment vertical="center"/>
    </xf>
    <xf numFmtId="0" fontId="132" fillId="0" borderId="110" applyAlignment="1" pivotButton="0" quotePrefix="0" xfId="0">
      <alignment vertical="center" wrapText="1"/>
    </xf>
    <xf numFmtId="0" fontId="242" fillId="0" borderId="110" applyAlignment="1" pivotButton="0" quotePrefix="0" xfId="0">
      <alignment vertical="center"/>
    </xf>
    <xf numFmtId="0" fontId="109" fillId="0" borderId="0" applyAlignment="1" pivotButton="0" quotePrefix="0" xfId="0">
      <alignment horizontal="center" vertical="center"/>
    </xf>
    <xf numFmtId="0" fontId="242" fillId="0" borderId="79" applyAlignment="1" pivotButton="0" quotePrefix="0" xfId="0">
      <alignment vertical="center"/>
    </xf>
    <xf numFmtId="0" fontId="242" fillId="0" borderId="74" applyAlignment="1" pivotButton="0" quotePrefix="0" xfId="0">
      <alignment vertical="center"/>
    </xf>
    <xf numFmtId="0" fontId="242" fillId="0" borderId="95" applyAlignment="1" pivotButton="0" quotePrefix="0" xfId="0">
      <alignment vertical="center"/>
    </xf>
    <xf numFmtId="0" fontId="242" fillId="0" borderId="81" applyAlignment="1" pivotButton="0" quotePrefix="0" xfId="0">
      <alignment vertical="center"/>
    </xf>
    <xf numFmtId="0" fontId="242" fillId="0" borderId="82" applyAlignment="1" pivotButton="0" quotePrefix="0" xfId="0">
      <alignment vertical="center"/>
    </xf>
    <xf numFmtId="0" fontId="242" fillId="0" borderId="107" applyAlignment="1" pivotButton="0" quotePrefix="0" xfId="0">
      <alignment vertical="center"/>
    </xf>
    <xf numFmtId="0" fontId="243" fillId="0" borderId="74" applyAlignment="1" pivotButton="0" quotePrefix="0" xfId="0">
      <alignment horizontal="center" vertical="center"/>
    </xf>
    <xf numFmtId="164" fontId="242" fillId="2" borderId="74" applyAlignment="1" pivotButton="0" quotePrefix="0" xfId="0">
      <alignment horizontal="center" vertical="center"/>
    </xf>
    <xf numFmtId="0" fontId="108" fillId="0" borderId="74" applyAlignment="1" pivotButton="0" quotePrefix="0" xfId="0">
      <alignment horizontal="center" vertical="center"/>
    </xf>
    <xf numFmtId="164" fontId="242" fillId="0" borderId="0" applyAlignment="1" pivotButton="0" quotePrefix="0" xfId="0">
      <alignment horizontal="center" vertical="center"/>
    </xf>
    <xf numFmtId="0" fontId="108"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0" fontId="109" fillId="0" borderId="0" applyAlignment="1" pivotButton="0" quotePrefix="0" xfId="1">
      <alignment horizontal="center" vertical="center"/>
    </xf>
    <xf numFmtId="0" fontId="242" fillId="0" borderId="83" applyAlignment="1" pivotButton="0" quotePrefix="0" xfId="0">
      <alignment vertical="center"/>
    </xf>
    <xf numFmtId="0" fontId="242" fillId="0" borderId="90" applyAlignment="1" pivotButton="0" quotePrefix="0" xfId="0">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64" fontId="176" fillId="0" borderId="0" applyAlignment="1" pivotButton="0" quotePrefix="0" xfId="1">
      <alignment horizontal="center" vertical="center"/>
    </xf>
    <xf numFmtId="0" fontId="176" fillId="0" borderId="0" applyAlignment="1" pivotButton="0" quotePrefix="0" xfId="1">
      <alignment horizontal="center" vertical="center"/>
    </xf>
    <xf numFmtId="0" fontId="176" fillId="5" borderId="110" applyAlignment="1" pivotButton="0" quotePrefix="0" xfId="0">
      <alignment horizontal="center" vertical="center"/>
    </xf>
    <xf numFmtId="0" fontId="12" fillId="0" borderId="114" applyAlignment="1" pivotButton="0" quotePrefix="0" xfId="0">
      <alignment vertical="center"/>
    </xf>
    <xf numFmtId="0" fontId="176" fillId="0" borderId="96" applyAlignment="1" pivotButton="0" quotePrefix="0" xfId="0">
      <alignment horizontal="center" vertical="center"/>
    </xf>
    <xf numFmtId="0" fontId="176" fillId="0" borderId="95" applyAlignment="1" pivotButton="0" quotePrefix="0" xfId="0">
      <alignment vertical="center"/>
    </xf>
    <xf numFmtId="0" fontId="176" fillId="0" borderId="95" applyAlignment="1" pivotButton="0" quotePrefix="0" xfId="0">
      <alignment horizontal="center" vertical="center"/>
    </xf>
    <xf numFmtId="0" fontId="229" fillId="0" borderId="95" applyAlignment="1" pivotButton="0" quotePrefix="0" xfId="0">
      <alignment horizontal="center" vertical="center"/>
    </xf>
    <xf numFmtId="0" fontId="229" fillId="2" borderId="95" applyAlignment="1" pivotButton="0" quotePrefix="0" xfId="0">
      <alignment horizontal="center" vertical="center"/>
    </xf>
    <xf numFmtId="164" fontId="176" fillId="2" borderId="95" applyAlignment="1" pivotButton="0" quotePrefix="0" xfId="1">
      <alignment horizontal="center" vertical="center"/>
    </xf>
    <xf numFmtId="0" fontId="30" fillId="3" borderId="95" applyAlignment="1" pivotButton="0" quotePrefix="0" xfId="0">
      <alignment horizontal="center" vertical="center"/>
    </xf>
    <xf numFmtId="0" fontId="165" fillId="0" borderId="74" applyAlignment="1" pivotButton="0" quotePrefix="0" xfId="0">
      <alignment vertical="center"/>
    </xf>
    <xf numFmtId="0" fontId="229" fillId="0" borderId="110" applyAlignment="1" pivotButton="0" quotePrefix="0" xfId="0">
      <alignment vertical="center" wrapText="1"/>
    </xf>
    <xf numFmtId="0" fontId="165" fillId="0" borderId="95" applyAlignment="1" pivotButton="0" quotePrefix="0" xfId="0">
      <alignment vertical="center"/>
    </xf>
    <xf numFmtId="0" fontId="106" fillId="0" borderId="95" applyAlignment="1" pivotButton="0" quotePrefix="0" xfId="0">
      <alignment vertical="center"/>
    </xf>
    <xf numFmtId="164" fontId="37" fillId="0" borderId="0" applyAlignment="1" pivotButton="0" quotePrefix="0" xfId="0">
      <alignment vertical="center"/>
    </xf>
    <xf numFmtId="0" fontId="247" fillId="0" borderId="74" applyAlignment="1" pivotButton="0" quotePrefix="0" xfId="0">
      <alignment vertical="center"/>
    </xf>
    <xf numFmtId="0" fontId="248" fillId="0" borderId="74" applyAlignment="1" pivotButton="0" quotePrefix="0" xfId="0">
      <alignment vertical="center"/>
    </xf>
    <xf numFmtId="0" fontId="156" fillId="0" borderId="76" applyAlignment="1" pivotButton="0" quotePrefix="0" xfId="0">
      <alignment horizontal="center" vertical="center"/>
    </xf>
    <xf numFmtId="0" fontId="247" fillId="0" borderId="95" applyAlignment="1" pivotButton="0" quotePrefix="0" xfId="0">
      <alignment vertical="center"/>
    </xf>
    <xf numFmtId="0" fontId="227" fillId="0" borderId="95" applyAlignment="1" pivotButton="0" quotePrefix="0" xfId="0">
      <alignment vertical="center"/>
    </xf>
    <xf numFmtId="0" fontId="65" fillId="0" borderId="0" applyAlignment="1" pivotButton="0" quotePrefix="0" xfId="0">
      <alignment vertical="center"/>
    </xf>
    <xf numFmtId="0" fontId="251" fillId="0" borderId="0" applyAlignment="1" pivotButton="0" quotePrefix="0" xfId="0">
      <alignment horizontal="center" vertical="center"/>
    </xf>
    <xf numFmtId="0" fontId="252" fillId="0" borderId="0" applyAlignment="1" pivotButton="0" quotePrefix="0" xfId="0">
      <alignment horizontal="left" vertical="center"/>
    </xf>
    <xf numFmtId="0" fontId="253" fillId="0" borderId="0" applyAlignment="1" pivotButton="0" quotePrefix="0" xfId="0">
      <alignment horizontal="left" vertical="center"/>
    </xf>
    <xf numFmtId="0" fontId="253" fillId="0" borderId="125" applyAlignment="1" pivotButton="0" quotePrefix="0" xfId="0">
      <alignment horizontal="center" vertical="center" wrapText="1"/>
    </xf>
    <xf numFmtId="0" fontId="253" fillId="0" borderId="125" applyAlignment="1" pivotButton="0" quotePrefix="0" xfId="0">
      <alignment horizontal="left" vertical="center" wrapText="1"/>
    </xf>
    <xf numFmtId="0" fontId="253" fillId="0" borderId="0" applyAlignment="1" pivotButton="0" quotePrefix="0" xfId="0">
      <alignment horizontal="left" vertical="center" wrapText="1"/>
    </xf>
    <xf numFmtId="0" fontId="253" fillId="0" borderId="0" applyAlignment="1" pivotButton="0" quotePrefix="0" xfId="0">
      <alignment horizontal="center" vertical="center" wrapText="1"/>
    </xf>
    <xf numFmtId="0" fontId="253" fillId="0" borderId="0" applyAlignment="1" pivotButton="0" quotePrefix="0" xfId="0">
      <alignment horizontal="right" vertical="center" wrapText="1"/>
    </xf>
    <xf numFmtId="175" fontId="65" fillId="0" borderId="125" applyAlignment="1" pivotButton="0" quotePrefix="0" xfId="0">
      <alignment vertical="center"/>
    </xf>
    <xf numFmtId="0" fontId="253" fillId="0" borderId="0" applyAlignment="1" pivotButton="0" quotePrefix="0" xfId="0">
      <alignment vertical="center" wrapText="1"/>
    </xf>
    <xf numFmtId="0" fontId="65" fillId="0" borderId="0" pivotButton="0" quotePrefix="0" xfId="0"/>
    <xf numFmtId="0" fontId="247" fillId="0" borderId="110" applyAlignment="1" pivotButton="0" quotePrefix="0" xfId="0">
      <alignment vertical="center"/>
    </xf>
    <xf numFmtId="0" fontId="176" fillId="0" borderId="0" applyAlignment="1" pivotButton="0" quotePrefix="0" xfId="0">
      <alignment horizontal="left" vertical="center"/>
    </xf>
    <xf numFmtId="0" fontId="184" fillId="0" borderId="0" applyAlignment="1" pivotButton="0" quotePrefix="0" xfId="0">
      <alignment vertical="center"/>
    </xf>
    <xf numFmtId="165" fontId="176" fillId="0" borderId="0" applyAlignment="1" pivotButton="0" quotePrefix="0" xfId="0">
      <alignment vertical="center"/>
    </xf>
    <xf numFmtId="0" fontId="184" fillId="0" borderId="0" applyAlignment="1" pivotButton="0" quotePrefix="0" xfId="0">
      <alignment horizontal="center" vertical="center"/>
    </xf>
    <xf numFmtId="0" fontId="170" fillId="0" borderId="0" applyAlignment="1" pivotButton="0" quotePrefix="0" xfId="0">
      <alignment vertical="center"/>
    </xf>
    <xf numFmtId="0" fontId="263" fillId="0" borderId="0" applyAlignment="1" pivotButton="0" quotePrefix="0" xfId="0">
      <alignment vertical="center"/>
    </xf>
    <xf numFmtId="0" fontId="243" fillId="0" borderId="95"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0" fontId="170" fillId="0" borderId="0" applyAlignment="1" pivotButton="0" quotePrefix="0" xfId="0">
      <alignment horizontal="center" vertical="center"/>
    </xf>
    <xf numFmtId="0" fontId="229" fillId="3" borderId="95" applyAlignment="1" pivotButton="0" quotePrefix="0" xfId="0">
      <alignment horizontal="center" vertical="center"/>
    </xf>
    <xf numFmtId="0" fontId="73" fillId="0" borderId="52" applyAlignment="1" pivotButton="0" quotePrefix="0" xfId="0">
      <alignment horizontal="center" vertical="center"/>
    </xf>
    <xf numFmtId="38" fontId="81" fillId="0" borderId="42" applyAlignment="1" pivotButton="0" quotePrefix="0" xfId="4">
      <alignment horizontal="right" vertical="center"/>
    </xf>
    <xf numFmtId="38" fontId="82" fillId="0" borderId="42" applyAlignment="1" pivotButton="0" quotePrefix="0" xfId="4">
      <alignment horizontal="right" vertical="center"/>
    </xf>
    <xf numFmtId="0" fontId="73" fillId="38" borderId="126" applyAlignment="1" pivotButton="0" quotePrefix="0" xfId="5">
      <alignment horizontal="center" vertical="center"/>
    </xf>
    <xf numFmtId="0" fontId="73" fillId="38" borderId="86" applyAlignment="1" pivotButton="0" quotePrefix="0" xfId="5">
      <alignment vertical="center"/>
    </xf>
    <xf numFmtId="0" fontId="73" fillId="0" borderId="125" pivotButton="0" quotePrefix="0" xfId="0"/>
    <xf numFmtId="0" fontId="73" fillId="0" borderId="125" applyAlignment="1" pivotButton="0" quotePrefix="0" xfId="5">
      <alignment horizontal="center" vertical="center"/>
    </xf>
    <xf numFmtId="0" fontId="79" fillId="0" borderId="125" applyAlignment="1" pivotButton="0" quotePrefix="0" xfId="7">
      <alignment horizontal="left" vertical="center"/>
    </xf>
    <xf numFmtId="0" fontId="81" fillId="0" borderId="125" applyAlignment="1" pivotButton="0" quotePrefix="0" xfId="7">
      <alignment horizontal="center" vertical="center"/>
    </xf>
    <xf numFmtId="0" fontId="73" fillId="34" borderId="110" applyAlignment="1" pivotButton="0" quotePrefix="0" xfId="7">
      <alignment horizontal="left" vertical="center"/>
    </xf>
    <xf numFmtId="0" fontId="79" fillId="0" borderId="108" applyAlignment="1" pivotButton="0" quotePrefix="0" xfId="7">
      <alignment horizontal="left" vertical="center"/>
    </xf>
    <xf numFmtId="0" fontId="81" fillId="0" borderId="52" applyAlignment="1" pivotButton="0" quotePrefix="0" xfId="7">
      <alignment horizontal="center" vertical="center"/>
    </xf>
    <xf numFmtId="164" fontId="37" fillId="0" borderId="125" applyAlignment="1" pivotButton="0" quotePrefix="0" xfId="1">
      <alignment vertical="center"/>
    </xf>
    <xf numFmtId="164" fontId="131" fillId="0" borderId="125" applyAlignment="1" pivotButton="0" quotePrefix="0" xfId="1">
      <alignment vertical="center"/>
    </xf>
    <xf numFmtId="0" fontId="30" fillId="0" borderId="114" applyAlignment="1" pivotButton="0" quotePrefix="0" xfId="0">
      <alignment horizontal="center" vertical="center"/>
    </xf>
    <xf numFmtId="164" fontId="31" fillId="2" borderId="114" applyAlignment="1" pivotButton="0" quotePrefix="0" xfId="0">
      <alignment horizontal="center" vertical="center"/>
    </xf>
    <xf numFmtId="0" fontId="71" fillId="0" borderId="0" applyAlignment="1" pivotButton="0" quotePrefix="0" xfId="5">
      <alignment horizontal="center"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38" fontId="76" fillId="0" borderId="0" applyAlignment="1" pivotButton="0" quotePrefix="0" xfId="4">
      <alignment horizontal="center" vertical="center"/>
    </xf>
    <xf numFmtId="38" fontId="82" fillId="0" borderId="0" applyAlignment="1" pivotButton="0" quotePrefix="0" xfId="4">
      <alignment horizontal="right" vertical="center"/>
    </xf>
    <xf numFmtId="38" fontId="77" fillId="0" borderId="0" applyAlignment="1" pivotButton="0" quotePrefix="0" xfId="4">
      <alignment horizontal="right"/>
    </xf>
    <xf numFmtId="38" fontId="82" fillId="0" borderId="127" applyAlignment="1" pivotButton="0" quotePrefix="0" xfId="4">
      <alignment horizontal="right" vertical="center"/>
    </xf>
    <xf numFmtId="0" fontId="73" fillId="0" borderId="110" applyAlignment="1" pivotButton="0" quotePrefix="0" xfId="5">
      <alignment horizontal="center" vertical="center"/>
    </xf>
    <xf numFmtId="38" fontId="82" fillId="0" borderId="110" applyAlignment="1" pivotButton="0" quotePrefix="0" xfId="4">
      <alignment horizontal="right" vertical="center"/>
    </xf>
    <xf numFmtId="0" fontId="73" fillId="38" borderId="110" applyAlignment="1" pivotButton="0" quotePrefix="0" xfId="5">
      <alignment horizontal="center" vertical="center"/>
    </xf>
    <xf numFmtId="0" fontId="73" fillId="38" borderId="110" applyAlignment="1" pivotButton="0" quotePrefix="0" xfId="5">
      <alignmen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0" fontId="12" fillId="0" borderId="128" applyAlignment="1" pivotButton="0" quotePrefix="0" xfId="0">
      <alignment horizontal="center" vertical="center"/>
    </xf>
    <xf numFmtId="0" fontId="132" fillId="0" borderId="110" applyAlignment="1" pivotButton="0" quotePrefix="0" xfId="0">
      <alignment horizontal="left" vertical="center" wrapText="1"/>
    </xf>
    <xf numFmtId="174" fontId="109" fillId="0" borderId="110" applyAlignment="1" pivotButton="0" quotePrefix="0" xfId="0">
      <alignment horizontal="center" vertical="center"/>
    </xf>
    <xf numFmtId="0" fontId="108" fillId="3" borderId="110" applyAlignment="1" pivotButton="0" quotePrefix="0" xfId="0">
      <alignment horizontal="center" vertical="center"/>
    </xf>
    <xf numFmtId="0" fontId="108" fillId="2" borderId="110" applyAlignment="1" pivotButton="0" quotePrefix="0" xfId="0">
      <alignment horizontal="center" vertical="center"/>
    </xf>
    <xf numFmtId="164" fontId="109" fillId="2" borderId="110" applyAlignment="1" pivotButton="0" quotePrefix="0" xfId="1">
      <alignment horizontal="center" vertical="center"/>
    </xf>
    <xf numFmtId="9" fontId="109" fillId="2" borderId="110" applyAlignment="1" pivotButton="0" quotePrefix="0" xfId="2">
      <alignment horizontal="center" vertical="center"/>
    </xf>
    <xf numFmtId="0" fontId="136" fillId="0" borderId="110" applyAlignment="1" pivotButton="0" quotePrefix="0" xfId="0">
      <alignment vertical="center" wrapText="1"/>
    </xf>
    <xf numFmtId="0" fontId="173" fillId="6" borderId="110" applyAlignment="1" pivotButton="0" quotePrefix="0" xfId="0">
      <alignment vertical="center" wrapText="1"/>
    </xf>
    <xf numFmtId="0" fontId="229" fillId="6" borderId="110" applyAlignment="1" pivotButton="0" quotePrefix="0" xfId="0">
      <alignment vertical="center" wrapText="1"/>
    </xf>
    <xf numFmtId="0" fontId="176" fillId="0" borderId="110" applyAlignment="1" pivotButton="0" quotePrefix="0" xfId="0">
      <alignment horizontal="left" vertical="top" wrapText="1"/>
    </xf>
    <xf numFmtId="0" fontId="276" fillId="0" borderId="0" applyAlignment="1" pivotButton="0" quotePrefix="0" xfId="0">
      <alignment horizontal="center" vertical="center"/>
    </xf>
    <xf numFmtId="164" fontId="186" fillId="0" borderId="0" applyAlignment="1" pivotButton="0" quotePrefix="0" xfId="1">
      <alignment horizontal="center" vertical="center"/>
    </xf>
    <xf numFmtId="164" fontId="36" fillId="37" borderId="74" applyAlignment="1" pivotButton="0" quotePrefix="0" xfId="0">
      <alignment vertical="center"/>
    </xf>
    <xf numFmtId="164" fontId="37" fillId="37" borderId="74" applyAlignment="1" pivotButton="0" quotePrefix="0" xfId="0">
      <alignment vertical="center"/>
    </xf>
    <xf numFmtId="0" fontId="30" fillId="3" borderId="74" applyAlignment="1" pivotButton="0" quotePrefix="0" xfId="0">
      <alignment horizontal="center" vertical="center"/>
    </xf>
    <xf numFmtId="164" fontId="204" fillId="2" borderId="74" applyAlignment="1" pivotButton="0" quotePrefix="0" xfId="0">
      <alignment vertical="center"/>
    </xf>
    <xf numFmtId="0" fontId="12" fillId="0" borderId="129" applyAlignment="1" pivotButton="0" quotePrefix="0" xfId="0">
      <alignment horizontal="center" vertical="center"/>
    </xf>
    <xf numFmtId="0" fontId="12" fillId="0" borderId="129" applyAlignment="1" pivotButton="0" quotePrefix="0" xfId="0">
      <alignment vertical="center"/>
    </xf>
    <xf numFmtId="0" fontId="14" fillId="0" borderId="129" applyAlignment="1" pivotButton="0" quotePrefix="0" xfId="0">
      <alignment horizontal="center" vertical="center"/>
    </xf>
    <xf numFmtId="0" fontId="14" fillId="2" borderId="129" applyAlignment="1" pivotButton="0" quotePrefix="0" xfId="0">
      <alignment horizontal="center" vertical="center"/>
    </xf>
    <xf numFmtId="164" fontId="12" fillId="2" borderId="129" applyAlignment="1" pivotButton="0" quotePrefix="0" xfId="1">
      <alignment horizontal="center" vertical="center"/>
    </xf>
    <xf numFmtId="0" fontId="30" fillId="0" borderId="129" applyAlignment="1" pivotButton="0" quotePrefix="0" xfId="0">
      <alignment horizontal="center" vertical="center"/>
    </xf>
    <xf numFmtId="164" fontId="31" fillId="2" borderId="129" applyAlignment="1" pivotButton="0" quotePrefix="0" xfId="0">
      <alignment horizontal="center" vertical="center"/>
    </xf>
    <xf numFmtId="0" fontId="109" fillId="0" borderId="86" applyAlignment="1" pivotButton="0" quotePrefix="0" xfId="0">
      <alignment horizontal="center" vertical="center"/>
    </xf>
    <xf numFmtId="0" fontId="176" fillId="0" borderId="86" applyAlignment="1" pivotButton="0" quotePrefix="0" xfId="0">
      <alignment horizontal="center" vertical="center"/>
    </xf>
    <xf numFmtId="0" fontId="176" fillId="0" borderId="74" applyAlignment="1" pivotButton="0" quotePrefix="0" xfId="0">
      <alignment vertical="center"/>
    </xf>
    <xf numFmtId="0" fontId="229" fillId="0" borderId="74" applyAlignment="1" pivotButton="0" quotePrefix="0" xfId="0">
      <alignment horizontal="center" vertical="center"/>
    </xf>
    <xf numFmtId="164" fontId="229" fillId="2" borderId="74" applyAlignment="1" pivotButton="0" quotePrefix="0" xfId="0">
      <alignment horizontal="center" vertical="center"/>
    </xf>
    <xf numFmtId="0" fontId="165" fillId="4" borderId="130" applyAlignment="1" pivotButton="0" quotePrefix="0" xfId="0">
      <alignment vertical="center"/>
    </xf>
    <xf numFmtId="0" fontId="106" fillId="4" borderId="130" applyAlignment="1" pivotButton="0" quotePrefix="0" xfId="0">
      <alignment vertical="center"/>
    </xf>
    <xf numFmtId="0" fontId="37" fillId="3" borderId="130"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0" fontId="36" fillId="0" borderId="130" applyAlignment="1" pivotButton="0" quotePrefix="0" xfId="0">
      <alignment vertical="center"/>
    </xf>
    <xf numFmtId="0" fontId="211" fillId="0" borderId="130" applyAlignment="1" pivotButton="0" quotePrefix="0" xfId="0">
      <alignment vertical="center"/>
    </xf>
    <xf numFmtId="0" fontId="248" fillId="0" borderId="130" applyAlignment="1" pivotButton="0" quotePrefix="0" xfId="0">
      <alignment vertical="center"/>
    </xf>
    <xf numFmtId="165" fontId="238" fillId="0" borderId="110" applyAlignment="1" pivotButton="0" quotePrefix="0" xfId="0">
      <alignment horizontal="center" vertical="center"/>
    </xf>
    <xf numFmtId="0" fontId="229" fillId="0" borderId="110" applyAlignment="1" pivotButton="0" quotePrefix="0" xfId="0">
      <alignment horizontal="center" vertical="top" wrapText="1"/>
    </xf>
    <xf numFmtId="165" fontId="238" fillId="0" borderId="110" applyAlignment="1" pivotButton="0" quotePrefix="0" xfId="2">
      <alignment horizontal="center" vertical="center"/>
    </xf>
    <xf numFmtId="174" fontId="238" fillId="10" borderId="110" applyAlignment="1" pivotButton="0" quotePrefix="0" xfId="0">
      <alignment horizontal="center" vertical="center"/>
    </xf>
    <xf numFmtId="0" fontId="176" fillId="0" borderId="110" applyAlignment="1" pivotButton="0" quotePrefix="0" xfId="0">
      <alignment vertical="center" wrapText="1"/>
    </xf>
    <xf numFmtId="164" fontId="227" fillId="2" borderId="130" applyAlignment="1" pivotButton="0" quotePrefix="0" xfId="0">
      <alignment vertical="center"/>
    </xf>
    <xf numFmtId="177" fontId="36" fillId="0" borderId="0" applyAlignment="1" pivotButton="0" quotePrefix="0" xfId="0">
      <alignment vertical="center"/>
    </xf>
    <xf numFmtId="0" fontId="314" fillId="3" borderId="130" applyAlignment="1" pivotButton="0" quotePrefix="0" xfId="0">
      <alignment vertical="center"/>
    </xf>
    <xf numFmtId="164" fontId="314" fillId="0" borderId="130" applyAlignment="1" pivotButton="0" quotePrefix="0" xfId="0">
      <alignment vertical="center"/>
    </xf>
    <xf numFmtId="0" fontId="165" fillId="4" borderId="144" applyAlignment="1" pivotButton="0" quotePrefix="0" xfId="0">
      <alignment vertical="center"/>
    </xf>
    <xf numFmtId="0" fontId="106" fillId="4" borderId="144" applyAlignment="1" pivotButton="0" quotePrefix="0" xfId="0">
      <alignment vertical="center"/>
    </xf>
    <xf numFmtId="0" fontId="314" fillId="3" borderId="144"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0" fontId="36" fillId="0" borderId="144" applyAlignment="1" pivotButton="0" quotePrefix="0" xfId="0">
      <alignment vertical="center"/>
    </xf>
    <xf numFmtId="0" fontId="211" fillId="0" borderId="144" applyAlignment="1" pivotButton="0" quotePrefix="0" xfId="0">
      <alignment vertical="center"/>
    </xf>
    <xf numFmtId="0" fontId="248" fillId="0" borderId="144" applyAlignment="1" pivotButton="0" quotePrefix="0" xfId="0">
      <alignment vertical="center"/>
    </xf>
    <xf numFmtId="0" fontId="315" fillId="0" borderId="0" applyAlignment="1" pivotButton="0" quotePrefix="0" xfId="0">
      <alignment vertical="center"/>
    </xf>
    <xf numFmtId="0" fontId="316" fillId="0" borderId="0" applyAlignment="1" pivotButton="0" quotePrefix="0" xfId="0">
      <alignment vertical="center"/>
    </xf>
    <xf numFmtId="178" fontId="316" fillId="0" borderId="0" applyAlignment="1" pivotButton="0" quotePrefix="0" xfId="0">
      <alignment vertical="center"/>
    </xf>
    <xf numFmtId="0" fontId="282" fillId="7" borderId="144" applyAlignment="1" pivotButton="0" quotePrefix="0" xfId="0">
      <alignment horizontal="center" vertical="center"/>
    </xf>
    <xf numFmtId="0" fontId="318" fillId="7" borderId="144" applyAlignment="1" pivotButton="0" quotePrefix="0" xfId="0">
      <alignment horizontal="center"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0" fontId="282" fillId="7" borderId="144" applyAlignment="1" pivotButton="0" quotePrefix="0" xfId="0">
      <alignment horizontal="center" vertical="center" wrapText="1"/>
    </xf>
    <xf numFmtId="0" fontId="316" fillId="0" borderId="144" applyAlignment="1" pivotButton="0" quotePrefix="0" xfId="0">
      <alignment vertical="center"/>
    </xf>
    <xf numFmtId="172" fontId="319" fillId="0" borderId="144" applyAlignment="1" pivotButton="0" quotePrefix="0" xfId="4">
      <alignment horizontal="left" vertical="center" wrapText="1"/>
    </xf>
    <xf numFmtId="0" fontId="320" fillId="0" borderId="144" applyAlignment="1" pivotButton="0" quotePrefix="0" xfId="0">
      <alignment vertical="center"/>
    </xf>
    <xf numFmtId="0" fontId="321" fillId="0" borderId="144" applyAlignment="1" pivotButton="0" quotePrefix="0" xfId="0">
      <alignment vertical="center"/>
    </xf>
    <xf numFmtId="168" fontId="321" fillId="0" borderId="144" applyAlignment="1" pivotButton="0" quotePrefix="0" xfId="0">
      <alignment vertical="center"/>
    </xf>
    <xf numFmtId="0" fontId="322" fillId="0" borderId="144" applyAlignment="1" pivotButton="0" quotePrefix="0" xfId="0">
      <alignment horizontal="right" vertical="center"/>
    </xf>
    <xf numFmtId="0" fontId="322" fillId="0" borderId="144" applyAlignment="1" pivotButton="0" quotePrefix="0" xfId="0">
      <alignment vertical="center"/>
    </xf>
    <xf numFmtId="0" fontId="317" fillId="0" borderId="144" applyAlignment="1" pivotButton="0" quotePrefix="0" xfId="0">
      <alignment vertical="center"/>
    </xf>
    <xf numFmtId="0" fontId="323" fillId="0" borderId="144" applyAlignment="1" pivotButton="0" quotePrefix="0" xfId="0">
      <alignment vertical="center"/>
    </xf>
    <xf numFmtId="0" fontId="324" fillId="0" borderId="144" applyAlignment="1" pivotButton="0" quotePrefix="0" xfId="0">
      <alignment vertical="center"/>
    </xf>
    <xf numFmtId="0" fontId="325" fillId="0" borderId="144" applyAlignment="1" pivotButton="0" quotePrefix="0" xfId="0">
      <alignment horizontal="right" vertical="center"/>
    </xf>
    <xf numFmtId="0" fontId="325" fillId="0" borderId="144" applyAlignment="1" pivotButton="0" quotePrefix="0" xfId="0">
      <alignment vertical="center"/>
    </xf>
    <xf numFmtId="0" fontId="321" fillId="0" borderId="144" applyAlignment="1" pivotButton="0" quotePrefix="0" xfId="0">
      <alignment horizontal="right" vertical="center"/>
    </xf>
    <xf numFmtId="0" fontId="316" fillId="0" borderId="146" applyAlignment="1" pivotButton="0" quotePrefix="0" xfId="0">
      <alignment vertical="center"/>
    </xf>
    <xf numFmtId="168" fontId="317" fillId="0" borderId="146" applyAlignment="1" pivotButton="0" quotePrefix="0" xfId="0">
      <alignment horizontal="left" vertical="center" shrinkToFit="1"/>
    </xf>
    <xf numFmtId="0" fontId="317" fillId="0" borderId="146" applyAlignment="1" pivotButton="0" quotePrefix="0" xfId="0">
      <alignment vertical="center"/>
    </xf>
    <xf numFmtId="178" fontId="321" fillId="0" borderId="146" applyAlignment="1" pivotButton="0" quotePrefix="0" xfId="0">
      <alignment vertical="center"/>
    </xf>
    <xf numFmtId="168" fontId="321" fillId="0" borderId="146" applyAlignment="1" pivotButton="0" quotePrefix="0" xfId="0">
      <alignment vertical="center"/>
    </xf>
    <xf numFmtId="0" fontId="321" fillId="0" borderId="146" applyAlignment="1" pivotButton="0" quotePrefix="0" xfId="0">
      <alignment horizontal="right" vertical="center"/>
    </xf>
    <xf numFmtId="0" fontId="321" fillId="0" borderId="146" applyAlignment="1" pivotButton="0" quotePrefix="0" xfId="0">
      <alignment vertical="center"/>
    </xf>
    <xf numFmtId="178" fontId="321" fillId="0" borderId="144" applyAlignment="1" pivotButton="0" quotePrefix="0" xfId="0">
      <alignment vertical="center"/>
    </xf>
    <xf numFmtId="0" fontId="316" fillId="0" borderId="147" applyAlignment="1" pivotButton="0" quotePrefix="0" xfId="0">
      <alignment vertical="center"/>
    </xf>
    <xf numFmtId="172" fontId="319" fillId="0" borderId="147" applyAlignment="1" pivotButton="0" quotePrefix="0" xfId="4">
      <alignment horizontal="left" vertical="center" wrapText="1"/>
    </xf>
    <xf numFmtId="0" fontId="320" fillId="0" borderId="147" applyAlignment="1" pivotButton="0" quotePrefix="0" xfId="0">
      <alignment vertical="center"/>
    </xf>
    <xf numFmtId="178" fontId="321" fillId="0" borderId="147" applyAlignment="1" pivotButton="0" quotePrefix="0" xfId="0">
      <alignment vertical="center"/>
    </xf>
    <xf numFmtId="0" fontId="321" fillId="0" borderId="147" applyAlignment="1" pivotButton="0" quotePrefix="0" xfId="0">
      <alignment horizontal="right" vertical="center"/>
    </xf>
    <xf numFmtId="0" fontId="321" fillId="0" borderId="147" applyAlignment="1" pivotButton="0" quotePrefix="0" xfId="0">
      <alignment vertical="center"/>
    </xf>
    <xf numFmtId="0" fontId="324" fillId="0" borderId="147" applyAlignment="1" pivotButton="0" quotePrefix="0" xfId="0">
      <alignment horizontal="right" vertical="center"/>
    </xf>
    <xf numFmtId="168" fontId="316" fillId="0" borderId="0" applyAlignment="1" pivotButton="0" quotePrefix="0" xfId="0">
      <alignment vertical="center"/>
    </xf>
    <xf numFmtId="0" fontId="326" fillId="0" borderId="0" applyAlignment="1" pivotButton="0" quotePrefix="0" xfId="0">
      <alignment vertical="center"/>
    </xf>
    <xf numFmtId="0" fontId="327" fillId="0" borderId="0" applyAlignment="1" pivotButton="0" quotePrefix="0" xfId="0">
      <alignment vertical="center"/>
    </xf>
    <xf numFmtId="0" fontId="283" fillId="0" borderId="0" applyAlignment="1" pivotButton="0" quotePrefix="0" xfId="0">
      <alignment vertical="center"/>
    </xf>
    <xf numFmtId="0" fontId="283" fillId="0" borderId="0" applyAlignment="1" pivotButton="0" quotePrefix="0" xfId="0">
      <alignment vertical="center" shrinkToFit="1"/>
    </xf>
    <xf numFmtId="178" fontId="283" fillId="0" borderId="0" applyAlignment="1" pivotButton="0" quotePrefix="0" xfId="0">
      <alignment vertical="center"/>
    </xf>
    <xf numFmtId="0" fontId="283" fillId="0" borderId="0" applyAlignment="1" pivotButton="0" quotePrefix="0" xfId="0">
      <alignment horizontal="center" vertical="center"/>
    </xf>
    <xf numFmtId="0" fontId="282" fillId="7" borderId="144" applyAlignment="1" pivotButton="0" quotePrefix="0" xfId="0">
      <alignment horizontal="center" vertical="center" shrinkToFit="1"/>
    </xf>
    <xf numFmtId="178" fontId="282" fillId="7" borderId="144" applyAlignment="1" pivotButton="0" quotePrefix="0" xfId="0">
      <alignment horizontal="center" vertical="center"/>
    </xf>
    <xf numFmtId="0" fontId="282" fillId="0" borderId="144" applyAlignment="1" pivotButton="0" quotePrefix="0" xfId="0">
      <alignment vertical="center"/>
    </xf>
    <xf numFmtId="168" fontId="282" fillId="0" borderId="144" applyAlignment="1" pivotButton="0" quotePrefix="0" xfId="0">
      <alignment horizontal="left" vertical="center" shrinkToFit="1"/>
    </xf>
    <xf numFmtId="0" fontId="328" fillId="0" borderId="144" applyAlignment="1" pivotButton="0" quotePrefix="0" xfId="0">
      <alignment vertical="center"/>
    </xf>
    <xf numFmtId="178" fontId="282" fillId="0" borderId="144" applyAlignment="1" pivotButton="0" quotePrefix="0" xfId="0">
      <alignment vertical="center"/>
    </xf>
    <xf numFmtId="14" fontId="282" fillId="0" borderId="144" applyAlignment="1" pivotButton="0" quotePrefix="0" xfId="0">
      <alignment vertical="center"/>
    </xf>
    <xf numFmtId="0" fontId="283" fillId="0" borderId="144" applyAlignment="1" pivotButton="0" quotePrefix="0" xfId="0">
      <alignment vertical="center" wrapText="1"/>
    </xf>
    <xf numFmtId="0" fontId="283" fillId="0" borderId="144" applyAlignment="1" pivotButton="0" quotePrefix="0" xfId="0">
      <alignment vertical="center"/>
    </xf>
    <xf numFmtId="0" fontId="282" fillId="0" borderId="144" applyAlignment="1" pivotButton="0" quotePrefix="0" xfId="0">
      <alignment vertical="center" wrapText="1"/>
    </xf>
    <xf numFmtId="178" fontId="282" fillId="0" borderId="144" applyAlignment="1" pivotButton="0" quotePrefix="0" xfId="0">
      <alignment vertical="center" wrapText="1"/>
    </xf>
    <xf numFmtId="1" fontId="317" fillId="0" borderId="144"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4" fontId="211" fillId="0" borderId="95" applyAlignment="1" pivotButton="0" quotePrefix="0" xfId="0">
      <alignment vertical="center"/>
    </xf>
    <xf numFmtId="0" fontId="337" fillId="0" borderId="48" applyAlignment="1" pivotButton="0" quotePrefix="0" xfId="0">
      <alignment vertical="center" wrapText="1"/>
    </xf>
    <xf numFmtId="0" fontId="229" fillId="0" borderId="109" applyAlignment="1" pivotButton="0" quotePrefix="0" xfId="0">
      <alignment horizontal="center" vertical="top" wrapText="1"/>
    </xf>
    <xf numFmtId="0" fontId="337" fillId="0" borderId="120" applyAlignment="1" pivotButton="0" quotePrefix="0" xfId="0">
      <alignment vertical="center" wrapText="1"/>
    </xf>
    <xf numFmtId="0" fontId="337" fillId="0" borderId="0" applyAlignment="1" pivotButton="0" quotePrefix="0" xfId="0">
      <alignment vertical="center" wrapText="1"/>
    </xf>
    <xf numFmtId="0" fontId="337" fillId="0" borderId="119" applyAlignment="1" pivotButton="0" quotePrefix="0" xfId="0">
      <alignment vertical="center" wrapText="1"/>
    </xf>
    <xf numFmtId="0" fontId="337" fillId="0" borderId="121" applyAlignment="1" pivotButton="0" quotePrefix="0" xfId="0">
      <alignment vertical="center" wrapText="1"/>
    </xf>
    <xf numFmtId="0" fontId="229" fillId="0" borderId="0" applyAlignment="1" pivotButton="0" quotePrefix="0" xfId="0">
      <alignment horizontal="left" vertical="center"/>
    </xf>
    <xf numFmtId="0" fontId="229" fillId="0" borderId="0" applyAlignment="1" pivotButton="0" quotePrefix="0" xfId="0">
      <alignment vertical="center"/>
    </xf>
    <xf numFmtId="0" fontId="229" fillId="0" borderId="110" applyAlignment="1" pivotButton="0" quotePrefix="0" xfId="0">
      <alignment horizontal="left" vertical="top" wrapText="1"/>
    </xf>
    <xf numFmtId="0" fontId="108" fillId="0" borderId="110" applyAlignment="1" pivotButton="0" quotePrefix="0" xfId="0">
      <alignment vertical="center"/>
    </xf>
    <xf numFmtId="0" fontId="229" fillId="0" borderId="9" applyAlignment="1" pivotButton="0" quotePrefix="0" xfId="0">
      <alignment horizontal="center" vertical="top" wrapText="1"/>
    </xf>
    <xf numFmtId="0" fontId="176" fillId="0" borderId="145" applyAlignment="1" pivotButton="0" quotePrefix="0" xfId="0">
      <alignment vertical="center" wrapText="1"/>
    </xf>
    <xf numFmtId="0" fontId="229" fillId="0" borderId="145" applyAlignment="1" pivotButton="0" quotePrefix="0" xfId="0">
      <alignment horizontal="center" vertical="top" wrapText="1"/>
    </xf>
    <xf numFmtId="0" fontId="229" fillId="0" borderId="145" applyAlignment="1" pivotButton="0" quotePrefix="0" xfId="0">
      <alignment vertical="center" wrapText="1"/>
    </xf>
    <xf numFmtId="0" fontId="173" fillId="0" borderId="145" applyAlignment="1" pivotButton="0" quotePrefix="0" xfId="0">
      <alignment wrapText="1"/>
    </xf>
    <xf numFmtId="0" fontId="337" fillId="0" borderId="164" applyAlignment="1" pivotButton="0" quotePrefix="0" xfId="0">
      <alignment vertical="center" wrapText="1"/>
    </xf>
    <xf numFmtId="0" fontId="218" fillId="0" borderId="109" applyAlignment="1" pivotButton="0" quotePrefix="0" xfId="0">
      <alignment horizontal="center" vertical="top" wrapText="1"/>
    </xf>
    <xf numFmtId="0" fontId="176" fillId="6" borderId="109" applyAlignment="1" pivotButton="0" quotePrefix="0" xfId="0">
      <alignment horizontal="center" vertical="top" wrapText="1"/>
    </xf>
    <xf numFmtId="0" fontId="173" fillId="0" borderId="109" applyAlignment="1" pivotButton="0" quotePrefix="0" xfId="0">
      <alignment vertical="top" wrapText="1"/>
    </xf>
    <xf numFmtId="0" fontId="337" fillId="0" borderId="109" applyAlignment="1" pivotButton="0" quotePrefix="0" xfId="0">
      <alignment vertical="center" wrapText="1"/>
    </xf>
    <xf numFmtId="0" fontId="229" fillId="6" borderId="109" applyAlignment="1" pivotButton="0" quotePrefix="0" xfId="0">
      <alignment horizontal="center" vertical="top" wrapText="1"/>
    </xf>
    <xf numFmtId="0" fontId="344" fillId="0" borderId="109" applyAlignment="1" pivotButton="0" quotePrefix="0" xfId="0">
      <alignment horizontal="center" vertical="top" wrapText="1"/>
    </xf>
    <xf numFmtId="0" fontId="277" fillId="0" borderId="109" applyAlignment="1" pivotButton="0" quotePrefix="0" xfId="0">
      <alignment horizontal="center" vertical="top" wrapText="1"/>
    </xf>
    <xf numFmtId="0" fontId="132" fillId="5" borderId="110" applyAlignment="1" pivotButton="0" quotePrefix="0" xfId="0">
      <alignment horizontal="center" vertical="center" wrapText="1"/>
    </xf>
    <xf numFmtId="0" fontId="176" fillId="5" borderId="110" applyAlignment="1" pivotButton="0" quotePrefix="0" xfId="0">
      <alignment horizontal="center" vertical="center" wrapText="1"/>
    </xf>
    <xf numFmtId="0" fontId="132" fillId="5" borderId="110" applyAlignment="1" pivotButton="0" quotePrefix="0" xfId="0">
      <alignment horizontal="left" vertical="center" wrapText="1"/>
    </xf>
    <xf numFmtId="0" fontId="176" fillId="0" borderId="110" applyAlignment="1" pivotButton="0" quotePrefix="0" xfId="0">
      <alignment horizontal="center" vertical="center"/>
    </xf>
    <xf numFmtId="0" fontId="229" fillId="3" borderId="110" applyAlignment="1" pivotButton="0" quotePrefix="0" xfId="0">
      <alignment horizontal="center" vertical="center"/>
    </xf>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0" fontId="229" fillId="5" borderId="110" applyAlignment="1" pivotButton="0" quotePrefix="0" xfId="0">
      <alignment horizontal="center" vertical="center"/>
    </xf>
    <xf numFmtId="0" fontId="240" fillId="0" borderId="110" applyAlignment="1" pivotButton="0" quotePrefix="0" xfId="0">
      <alignment vertical="center" wrapText="1"/>
    </xf>
    <xf numFmtId="164" fontId="109" fillId="0" borderId="110" applyAlignment="1" pivotButton="0" quotePrefix="0" xfId="1">
      <alignment horizontal="center" vertical="center"/>
    </xf>
    <xf numFmtId="174" fontId="108" fillId="10" borderId="110" applyAlignment="1" pivotButton="0" quotePrefix="0" xfId="0">
      <alignment horizontal="center" vertical="center"/>
    </xf>
    <xf numFmtId="179" fontId="108" fillId="0" borderId="110" applyAlignment="1" pivotButton="0" quotePrefix="0" xfId="0">
      <alignment horizontal="center" vertical="center"/>
    </xf>
    <xf numFmtId="165" fontId="109" fillId="0" borderId="110" applyAlignment="1" pivotButton="0" quotePrefix="0" xfId="0">
      <alignment horizontal="center" vertical="center"/>
    </xf>
    <xf numFmtId="174" fontId="108" fillId="0" borderId="110" applyAlignment="1" pivotButton="0" quotePrefix="0" xfId="0">
      <alignment horizontal="center" vertical="center"/>
    </xf>
    <xf numFmtId="0" fontId="239" fillId="0" borderId="110" applyAlignment="1" pivotButton="0" quotePrefix="0" xfId="0">
      <alignment horizontal="left" vertical="center" wrapText="1"/>
    </xf>
    <xf numFmtId="174" fontId="109" fillId="6" borderId="110" applyAlignment="1" pivotButton="0" quotePrefix="0" xfId="0">
      <alignment horizontal="center" vertical="center"/>
    </xf>
    <xf numFmtId="179" fontId="170" fillId="0" borderId="110" applyAlignment="1" pivotButton="0" quotePrefix="0" xfId="0">
      <alignment horizontal="center" vertical="center"/>
    </xf>
    <xf numFmtId="179" fontId="108" fillId="33"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9" fontId="109" fillId="0" borderId="110" applyAlignment="1" pivotButton="0" quotePrefix="0" xfId="0">
      <alignment horizontal="center" vertical="center"/>
    </xf>
    <xf numFmtId="0" fontId="176" fillId="0" borderId="110" applyAlignment="1" pivotButton="0" quotePrefix="0" xfId="0">
      <alignment horizontal="center" vertical="top" wrapText="1"/>
    </xf>
    <xf numFmtId="0" fontId="173" fillId="10" borderId="110" applyAlignment="1" pivotButton="0" quotePrefix="0" xfId="0">
      <alignment vertical="center" wrapText="1"/>
    </xf>
    <xf numFmtId="179" fontId="238" fillId="0" borderId="110" applyAlignment="1" pivotButton="0" quotePrefix="0" xfId="0">
      <alignment horizontal="center" vertical="center"/>
    </xf>
    <xf numFmtId="174" fontId="170" fillId="0" borderId="110" applyAlignment="1" pivotButton="0" quotePrefix="0" xfId="0">
      <alignment horizontal="center" vertical="center"/>
    </xf>
    <xf numFmtId="0" fontId="197" fillId="0" borderId="110" applyAlignment="1" pivotButton="0" quotePrefix="0" xfId="0">
      <alignment horizontal="center" vertical="center"/>
    </xf>
    <xf numFmtId="174" fontId="238" fillId="0" borderId="110" applyAlignment="1" pivotButton="0" quotePrefix="0" xfId="2">
      <alignment horizontal="center" vertical="center"/>
    </xf>
    <xf numFmtId="173" fontId="108" fillId="6" borderId="110" applyAlignment="1" pivotButton="0" quotePrefix="0" xfId="1">
      <alignment horizontal="center" vertical="center"/>
    </xf>
    <xf numFmtId="0" fontId="238" fillId="0" borderId="110" applyAlignment="1" pivotButton="0" quotePrefix="0" xfId="2">
      <alignment horizontal="center" vertical="center"/>
    </xf>
    <xf numFmtId="0" fontId="170" fillId="0" borderId="110" applyAlignment="1" pivotButton="0" quotePrefix="0" xfId="2">
      <alignment horizontal="center" vertical="center"/>
    </xf>
    <xf numFmtId="174" fontId="108" fillId="33" borderId="110" applyAlignment="1" pivotButton="0" quotePrefix="0" xfId="0">
      <alignment horizontal="center" vertical="center"/>
    </xf>
    <xf numFmtId="165" fontId="238" fillId="10" borderId="110" applyAlignment="1" pivotButton="0" quotePrefix="0" xfId="0">
      <alignment horizontal="center" vertical="center"/>
    </xf>
    <xf numFmtId="0" fontId="173" fillId="0" borderId="110" applyAlignment="1" pivotButton="0" quotePrefix="0" xfId="0">
      <alignment wrapText="1" shrinkToFit="1"/>
    </xf>
    <xf numFmtId="0" fontId="173" fillId="0" borderId="110" applyAlignment="1" pivotButton="0" quotePrefix="0" xfId="0">
      <alignment vertical="top" wrapText="1" shrinkToFit="1"/>
    </xf>
    <xf numFmtId="0" fontId="238" fillId="0" borderId="110" applyAlignment="1" pivotButton="0" quotePrefix="0" xfId="0">
      <alignment horizontal="center" vertical="center"/>
    </xf>
    <xf numFmtId="174" fontId="109" fillId="41" borderId="110" applyAlignment="1" pivotButton="0" quotePrefix="0" xfId="0">
      <alignment horizontal="center" vertical="center"/>
    </xf>
    <xf numFmtId="165" fontId="109" fillId="10" borderId="110" applyAlignment="1" pivotButton="0" quotePrefix="0" xfId="0">
      <alignment horizontal="center" vertical="center"/>
    </xf>
    <xf numFmtId="179" fontId="109" fillId="10" borderId="110" applyAlignment="1" pivotButton="0" quotePrefix="0" xfId="0">
      <alignment horizontal="center" vertical="center"/>
    </xf>
    <xf numFmtId="0" fontId="109" fillId="10" borderId="110" applyAlignment="1" pivotButton="0" quotePrefix="0" xfId="0">
      <alignment horizontal="center" vertical="center"/>
    </xf>
    <xf numFmtId="1" fontId="108" fillId="2" borderId="110" applyAlignment="1" pivotButton="0" quotePrefix="0" xfId="0">
      <alignment horizontal="center" vertical="center"/>
    </xf>
    <xf numFmtId="164" fontId="162" fillId="0" borderId="110" applyAlignment="1" pivotButton="0" quotePrefix="0" xfId="1">
      <alignment horizontal="center" vertical="center"/>
    </xf>
    <xf numFmtId="174" fontId="109" fillId="4" borderId="110" applyAlignment="1" pivotButton="0" quotePrefix="0" xfId="0">
      <alignment horizontal="center" vertical="center"/>
    </xf>
    <xf numFmtId="49" fontId="108" fillId="0" borderId="110" applyAlignment="1" pivotButton="0" quotePrefix="0" xfId="0">
      <alignment horizontal="left" vertical="center" wrapText="1"/>
    </xf>
    <xf numFmtId="1" fontId="109" fillId="0" borderId="110" applyAlignment="1" pivotButton="0" quotePrefix="0" xfId="2">
      <alignment horizontal="center" vertical="center"/>
    </xf>
    <xf numFmtId="170" fontId="109" fillId="2" borderId="110" applyAlignment="1" pivotButton="0" quotePrefix="0" xfId="2">
      <alignment horizontal="center" vertical="center"/>
    </xf>
    <xf numFmtId="0" fontId="184" fillId="0" borderId="110" applyAlignment="1" pivotButton="0" quotePrefix="0" xfId="0">
      <alignment vertical="center" wrapText="1"/>
    </xf>
    <xf numFmtId="0" fontId="246" fillId="0" borderId="110" applyAlignment="1" pivotButton="0" quotePrefix="0" xfId="0">
      <alignment vertical="center" wrapText="1"/>
    </xf>
    <xf numFmtId="164" fontId="109" fillId="10" borderId="110" applyAlignment="1" pivotButton="0" quotePrefix="0" xfId="1">
      <alignment horizontal="center" vertical="center"/>
    </xf>
    <xf numFmtId="9" fontId="109" fillId="0" borderId="110" applyAlignment="1" pivotButton="0" quotePrefix="0" xfId="2">
      <alignment horizontal="center" vertical="center"/>
    </xf>
    <xf numFmtId="0" fontId="170" fillId="10" borderId="110" applyAlignment="1" pivotButton="0" quotePrefix="0" xfId="0">
      <alignment horizontal="center" vertical="center"/>
    </xf>
    <xf numFmtId="0" fontId="229" fillId="0" borderId="110" applyAlignment="1" pivotButton="0" quotePrefix="0" xfId="0">
      <alignment vertical="center"/>
    </xf>
    <xf numFmtId="0" fontId="132" fillId="0" borderId="110" applyAlignment="1" pivotButton="0" quotePrefix="0" xfId="0">
      <alignment horizontal="center" vertical="center"/>
    </xf>
    <xf numFmtId="0" fontId="242" fillId="3" borderId="110" applyAlignment="1" pivotButton="0" quotePrefix="0" xfId="0">
      <alignment horizontal="center" vertical="center"/>
    </xf>
    <xf numFmtId="0" fontId="242" fillId="0" borderId="110" applyAlignment="1" pivotButton="0" quotePrefix="0" xfId="0">
      <alignment horizontal="center" vertical="center"/>
    </xf>
    <xf numFmtId="164" fontId="242" fillId="0" borderId="110" applyAlignment="1" pivotButton="0" quotePrefix="0" xfId="0">
      <alignment horizontal="center" vertical="center"/>
    </xf>
    <xf numFmtId="0" fontId="243" fillId="0" borderId="110" applyAlignment="1" pivotButton="0" quotePrefix="0" xfId="0">
      <alignment horizontal="center" vertical="center"/>
    </xf>
    <xf numFmtId="164" fontId="242" fillId="2" borderId="110" applyAlignment="1" pivotButton="0" quotePrefix="0" xfId="0">
      <alignment horizontal="center" vertical="center"/>
    </xf>
    <xf numFmtId="9" fontId="242" fillId="2" borderId="110" applyAlignment="1" pivotButton="0" quotePrefix="0" xfId="2">
      <alignment horizontal="center" vertical="center"/>
    </xf>
    <xf numFmtId="0" fontId="108" fillId="0" borderId="110" applyAlignment="1" pivotButton="0" quotePrefix="0" xfId="0">
      <alignment horizontal="center" vertical="center"/>
    </xf>
    <xf numFmtId="0" fontId="290" fillId="0" borderId="145" applyAlignment="1" pivotButton="0" quotePrefix="0" xfId="0">
      <alignment vertical="center"/>
    </xf>
    <xf numFmtId="0" fontId="176" fillId="0" borderId="145" applyAlignment="1" pivotButton="0" quotePrefix="0" xfId="0">
      <alignment horizontal="center" vertical="center" wrapText="1"/>
    </xf>
    <xf numFmtId="0" fontId="291" fillId="0" borderId="145" applyAlignment="1" pivotButton="0" quotePrefix="0" xfId="0">
      <alignment vertical="center" wrapText="1"/>
    </xf>
    <xf numFmtId="0" fontId="229" fillId="0" borderId="8" applyAlignment="1" pivotButton="0" quotePrefix="0" xfId="0">
      <alignment horizontal="center" vertical="top" wrapText="1"/>
    </xf>
    <xf numFmtId="164" fontId="340" fillId="0" borderId="74" applyAlignment="1" pivotButton="0" quotePrefix="0" xfId="0">
      <alignment horizontal="center" vertical="center"/>
    </xf>
    <xf numFmtId="0" fontId="229" fillId="0" borderId="11" applyAlignment="1" pivotButton="0" quotePrefix="0" xfId="0">
      <alignment horizontal="center" vertical="top" wrapText="1"/>
    </xf>
    <xf numFmtId="0" fontId="229" fillId="0" borderId="167" applyAlignment="1" pivotButton="0" quotePrefix="0" xfId="0">
      <alignment horizontal="center" vertical="top" wrapText="1"/>
    </xf>
    <xf numFmtId="164" fontId="167" fillId="0" borderId="74" applyAlignment="1" pivotButton="0" quotePrefix="0" xfId="0">
      <alignment vertical="center"/>
    </xf>
    <xf numFmtId="0" fontId="12" fillId="0" borderId="168" applyAlignment="1" pivotButton="0" quotePrefix="0" xfId="0">
      <alignment horizontal="center" vertical="center"/>
    </xf>
    <xf numFmtId="0" fontId="136" fillId="0" borderId="168" applyAlignment="1" pivotButton="0" quotePrefix="0" xfId="0">
      <alignment vertical="center" wrapText="1"/>
    </xf>
    <xf numFmtId="0" fontId="173" fillId="0" borderId="168" applyAlignment="1" pivotButton="0" quotePrefix="0" xfId="0">
      <alignment vertical="center" wrapText="1"/>
    </xf>
    <xf numFmtId="174" fontId="108" fillId="10" borderId="168" applyAlignment="1" pivotButton="0" quotePrefix="0" xfId="0">
      <alignment horizontal="center" vertical="center"/>
    </xf>
    <xf numFmtId="174" fontId="109" fillId="0" borderId="168" applyAlignment="1" pivotButton="0" quotePrefix="0" xfId="0">
      <alignment horizontal="center" vertical="center"/>
    </xf>
    <xf numFmtId="0" fontId="176" fillId="0" borderId="165" applyAlignment="1" pivotButton="0" quotePrefix="0" xfId="0">
      <alignment vertical="center" wrapText="1"/>
    </xf>
    <xf numFmtId="0" fontId="109" fillId="0" borderId="168" applyAlignment="1" pivotButton="0" quotePrefix="0" xfId="0">
      <alignment horizontal="left"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0" fontId="132" fillId="0" borderId="168" applyAlignment="1" pivotButton="0" quotePrefix="0" xfId="0">
      <alignment vertical="center" wrapText="1"/>
    </xf>
    <xf numFmtId="0" fontId="176" fillId="0" borderId="168" applyAlignment="1" pivotButton="0" quotePrefix="0" xfId="0">
      <alignment vertical="center" wrapText="1"/>
    </xf>
    <xf numFmtId="0" fontId="132" fillId="0" borderId="168" applyAlignment="1" pivotButton="0" quotePrefix="0" xfId="0">
      <alignment horizontal="left" vertical="center" wrapText="1"/>
    </xf>
    <xf numFmtId="0" fontId="109" fillId="0" borderId="168" applyAlignment="1" pivotButton="0" quotePrefix="0" xfId="0">
      <alignment horizontal="center"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0" fontId="109" fillId="0" borderId="168" applyAlignment="1" pivotButton="0" quotePrefix="0" xfId="2">
      <alignment horizontal="center" vertical="center"/>
    </xf>
    <xf numFmtId="0" fontId="108" fillId="2" borderId="168" applyAlignment="1" pivotButton="0" quotePrefix="0" xfId="0">
      <alignment horizontal="center" vertical="center"/>
    </xf>
    <xf numFmtId="164" fontId="109" fillId="2" borderId="168" applyAlignment="1" pivotButton="0" quotePrefix="0" xfId="1">
      <alignment horizontal="center" vertical="center"/>
    </xf>
    <xf numFmtId="0" fontId="108" fillId="0" borderId="168" applyAlignment="1" pivotButton="0" quotePrefix="0" xfId="0">
      <alignment vertical="center"/>
    </xf>
    <xf numFmtId="0" fontId="109" fillId="0" borderId="168" applyAlignment="1" pivotButton="0" quotePrefix="0" xfId="0">
      <alignment vertical="center"/>
    </xf>
    <xf numFmtId="0" fontId="229" fillId="4" borderId="109" applyAlignment="1" pivotButton="0" quotePrefix="0" xfId="0">
      <alignment horizontal="center" vertical="top" wrapText="1"/>
    </xf>
    <xf numFmtId="173" fontId="170" fillId="0" borderId="110" applyAlignment="1" pivotButton="0" quotePrefix="0" xfId="1">
      <alignment horizontal="center" vertical="center"/>
    </xf>
    <xf numFmtId="0" fontId="73" fillId="0" borderId="171" applyAlignment="1" pivotButton="0" quotePrefix="0" xfId="5">
      <alignment horizontal="center" vertical="center"/>
    </xf>
    <xf numFmtId="0" fontId="73" fillId="0" borderId="172" applyAlignment="1" pivotButton="0" quotePrefix="0" xfId="5">
      <alignment vertical="center"/>
    </xf>
    <xf numFmtId="0" fontId="73" fillId="3" borderId="175" applyAlignment="1" pivotButton="0" quotePrefix="0" xfId="5">
      <alignment horizontal="center" vertical="center"/>
    </xf>
    <xf numFmtId="0" fontId="73" fillId="3" borderId="176" applyAlignment="1" pivotButton="0" quotePrefix="0" xfId="5">
      <alignment vertical="center"/>
    </xf>
    <xf numFmtId="0" fontId="73" fillId="38" borderId="175" applyAlignment="1" pivotButton="0" quotePrefix="0" xfId="5">
      <alignment horizontal="center" vertical="center"/>
    </xf>
    <xf numFmtId="0" fontId="73" fillId="38" borderId="176" applyAlignment="1" pivotButton="0" quotePrefix="0" xfId="5">
      <alignmen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0" fontId="176" fillId="0" borderId="178" applyAlignment="1" pivotButton="0" quotePrefix="0" xfId="0">
      <alignment vertical="center" wrapText="1"/>
    </xf>
    <xf numFmtId="174" fontId="238" fillId="0" borderId="177" applyAlignment="1" pivotButton="0" quotePrefix="0" xfId="0">
      <alignment horizontal="center" vertical="center"/>
    </xf>
    <xf numFmtId="0" fontId="193" fillId="0" borderId="177" pivotButton="0" quotePrefix="0" xfId="0"/>
    <xf numFmtId="0" fontId="176" fillId="5" borderId="177" applyAlignment="1" pivotButton="0" quotePrefix="0" xfId="0">
      <alignment horizontal="center" vertical="center"/>
    </xf>
    <xf numFmtId="38" fontId="194" fillId="9" borderId="177" applyAlignment="1" pivotButton="0" quotePrefix="0" xfId="4">
      <alignment horizontal="right"/>
    </xf>
    <xf numFmtId="0" fontId="73" fillId="0" borderId="180" applyAlignment="1" pivotButton="0" quotePrefix="0" xfId="0">
      <alignment horizontal="center"/>
    </xf>
    <xf numFmtId="0" fontId="73" fillId="0" borderId="175" applyAlignment="1" pivotButton="0" quotePrefix="0" xfId="5">
      <alignment horizontal="center" vertical="center"/>
    </xf>
    <xf numFmtId="0" fontId="73" fillId="0" borderId="177" pivotButton="0" quotePrefix="0" xfId="0"/>
    <xf numFmtId="0" fontId="73" fillId="0" borderId="176" applyAlignment="1" pivotButton="0" quotePrefix="0" xfId="5">
      <alignment vertical="center"/>
    </xf>
    <xf numFmtId="0" fontId="242" fillId="0" borderId="179" applyAlignment="1" pivotButton="0" quotePrefix="0" xfId="0">
      <alignment vertical="center"/>
    </xf>
    <xf numFmtId="0" fontId="109" fillId="6" borderId="110" applyAlignment="1" pivotButton="0" quotePrefix="0" xfId="0">
      <alignment vertical="center"/>
    </xf>
    <xf numFmtId="164" fontId="109" fillId="6" borderId="110" applyAlignment="1" pivotButton="0" quotePrefix="0" xfId="1">
      <alignment horizontal="center" vertical="center"/>
    </xf>
    <xf numFmtId="0" fontId="238" fillId="6" borderId="110" applyAlignment="1" pivotButton="0" quotePrefix="0" xfId="0">
      <alignment horizontal="center" vertical="center"/>
    </xf>
    <xf numFmtId="9" fontId="109" fillId="6" borderId="110" applyAlignment="1" pivotButton="0" quotePrefix="0" xfId="2">
      <alignment horizontal="center" vertical="center"/>
    </xf>
    <xf numFmtId="0" fontId="176" fillId="0" borderId="145" applyAlignment="1" pivotButton="0" quotePrefix="0" xfId="0">
      <alignment horizontal="left" vertical="center" wrapText="1"/>
    </xf>
    <xf numFmtId="0" fontId="176" fillId="0" borderId="110" applyAlignment="1" pivotButton="0" quotePrefix="0" xfId="0">
      <alignment vertical="center"/>
    </xf>
    <xf numFmtId="0" fontId="132" fillId="0" borderId="110" applyAlignment="1" pivotButton="0" quotePrefix="0" xfId="0">
      <alignment horizontal="left" vertical="top" wrapText="1"/>
    </xf>
    <xf numFmtId="164" fontId="108" fillId="0" borderId="110" applyAlignment="1" pivotButton="0" quotePrefix="0" xfId="1">
      <alignment horizontal="center" vertical="center"/>
    </xf>
    <xf numFmtId="0" fontId="110" fillId="0" borderId="110" applyAlignment="1" pivotButton="0" quotePrefix="0" xfId="0">
      <alignment vertical="center" wrapText="1"/>
    </xf>
    <xf numFmtId="0" fontId="291" fillId="0" borderId="110" applyAlignment="1" pivotButton="0" quotePrefix="0" xfId="0">
      <alignment vertical="center" wrapText="1"/>
    </xf>
    <xf numFmtId="0" fontId="108" fillId="0" borderId="1" applyAlignment="1" pivotButton="0" quotePrefix="0" xfId="0">
      <alignment horizontal="center" vertical="center"/>
    </xf>
    <xf numFmtId="164" fontId="108" fillId="2" borderId="110" applyAlignment="1" pivotButton="0" quotePrefix="0" xfId="1">
      <alignment horizontal="center" vertical="center"/>
    </xf>
    <xf numFmtId="9" fontId="108" fillId="2" borderId="110" applyAlignment="1" pivotButton="0" quotePrefix="0" xfId="2">
      <alignment horizontal="center" vertical="center"/>
    </xf>
    <xf numFmtId="179" fontId="170" fillId="10" borderId="110" applyAlignment="1" pivotButton="0" quotePrefix="0" xfId="0">
      <alignment horizontal="center" vertical="center"/>
    </xf>
    <xf numFmtId="165" fontId="349" fillId="0" borderId="110" applyAlignment="1" pivotButton="0" quotePrefix="0" xfId="142">
      <alignment horizontal="left" vertical="center"/>
    </xf>
    <xf numFmtId="0" fontId="110" fillId="0" borderId="110" applyAlignment="1" pivotButton="0" quotePrefix="0" xfId="0">
      <alignment horizontal="left" vertical="center" wrapText="1"/>
    </xf>
    <xf numFmtId="0" fontId="108" fillId="4" borderId="110" applyAlignment="1" pivotButton="0" quotePrefix="0" xfId="0">
      <alignment horizontal="center" vertical="center"/>
    </xf>
    <xf numFmtId="0" fontId="109" fillId="6" borderId="110" applyAlignment="1" pivotButton="0" quotePrefix="0" xfId="0">
      <alignment horizontal="left" vertical="center"/>
    </xf>
    <xf numFmtId="0" fontId="109" fillId="6" borderId="177" applyAlignment="1" pivotButton="0" quotePrefix="0" xfId="0">
      <alignment horizontal="left" vertical="center"/>
    </xf>
    <xf numFmtId="168" fontId="238" fillId="6" borderId="110" applyAlignment="1" pivotButton="0" quotePrefix="0" xfId="0">
      <alignment horizontal="left" vertical="center"/>
    </xf>
    <xf numFmtId="0" fontId="239" fillId="6" borderId="110" applyAlignment="1" pivotButton="0" quotePrefix="0" xfId="0">
      <alignment vertical="center" wrapText="1"/>
    </xf>
    <xf numFmtId="0" fontId="240" fillId="6" borderId="110" applyAlignment="1" pivotButton="0" quotePrefix="0" xfId="0">
      <alignment vertical="center" wrapText="1"/>
    </xf>
    <xf numFmtId="0" fontId="109" fillId="6" borderId="110" applyAlignment="1" pivotButton="0" quotePrefix="0" xfId="0">
      <alignment horizontal="center" vertical="center"/>
    </xf>
    <xf numFmtId="0" fontId="109" fillId="6" borderId="110" applyAlignment="1" pivotButton="0" quotePrefix="0" xfId="2">
      <alignment horizontal="center" vertical="center"/>
    </xf>
    <xf numFmtId="0" fontId="173" fillId="0" borderId="109" applyAlignment="1" pivotButton="0" quotePrefix="0" xfId="143">
      <alignment horizontal="left" vertical="top" wrapText="1"/>
    </xf>
    <xf numFmtId="168" fontId="108" fillId="0" borderId="174" applyAlignment="1" pivotButton="0" quotePrefix="0" xfId="0">
      <alignment horizontal="left" vertical="center"/>
    </xf>
    <xf numFmtId="0" fontId="109" fillId="0" borderId="177" applyAlignment="1" pivotButton="0" quotePrefix="0" xfId="0">
      <alignment horizontal="center" vertical="center"/>
    </xf>
    <xf numFmtId="0" fontId="109" fillId="0" borderId="177" applyAlignment="1" pivotButton="0" quotePrefix="0" xfId="0">
      <alignment vertical="center"/>
    </xf>
    <xf numFmtId="0" fontId="238" fillId="2" borderId="177" applyAlignment="1" pivotButton="0" quotePrefix="0" xfId="0">
      <alignment horizontal="center" vertical="center"/>
    </xf>
    <xf numFmtId="9" fontId="109" fillId="2" borderId="177" applyAlignment="1" pivotButton="0" quotePrefix="0" xfId="2">
      <alignment horizontal="center" vertical="center"/>
    </xf>
    <xf numFmtId="0" fontId="109" fillId="0" borderId="177" applyAlignment="1" pivotButton="0" quotePrefix="0" xfId="2">
      <alignment horizontal="center" vertical="center"/>
    </xf>
    <xf numFmtId="165" fontId="109" fillId="0" borderId="177" applyAlignment="1" pivotButton="0" quotePrefix="0" xfId="0">
      <alignment horizontal="center" vertical="center"/>
    </xf>
    <xf numFmtId="0" fontId="242" fillId="0" borderId="182" applyAlignment="1" pivotButton="0" quotePrefix="0" xfId="0">
      <alignment vertical="center"/>
    </xf>
    <xf numFmtId="0" fontId="109" fillId="0" borderId="177" applyAlignment="1" pivotButton="0" quotePrefix="0" xfId="0">
      <alignment horizontal="left" vertical="center"/>
    </xf>
    <xf numFmtId="0" fontId="108" fillId="3" borderId="177" applyAlignment="1" pivotButton="0" quotePrefix="0" xfId="0">
      <alignment horizontal="center" vertical="center"/>
    </xf>
    <xf numFmtId="0" fontId="108" fillId="2" borderId="177" applyAlignment="1" pivotButton="0" quotePrefix="0" xfId="0">
      <alignment horizontal="center" vertical="center"/>
    </xf>
    <xf numFmtId="0" fontId="173" fillId="0" borderId="177" applyAlignment="1" pivotButton="0" quotePrefix="0" xfId="0">
      <alignment vertical="center" wrapText="1"/>
    </xf>
    <xf numFmtId="0" fontId="229" fillId="0" borderId="177" applyAlignment="1" pivotButton="0" quotePrefix="0" xfId="0">
      <alignment vertical="center" wrapText="1"/>
    </xf>
    <xf numFmtId="0" fontId="108" fillId="0" borderId="177" applyAlignment="1" pivotButton="0" quotePrefix="0" xfId="0">
      <alignment vertical="center"/>
    </xf>
    <xf numFmtId="0" fontId="108" fillId="0" borderId="177" applyAlignment="1" pivotButton="0" quotePrefix="0" xfId="0">
      <alignment horizontal="left" vertical="center"/>
    </xf>
    <xf numFmtId="168" fontId="108" fillId="0" borderId="190" applyAlignment="1" pivotButton="0" quotePrefix="0" xfId="0">
      <alignment horizontal="left" vertical="center"/>
    </xf>
    <xf numFmtId="168" fontId="108" fillId="0" borderId="173" applyAlignment="1" pivotButton="0" quotePrefix="0" xfId="0">
      <alignment horizontal="left" vertical="center"/>
    </xf>
    <xf numFmtId="168" fontId="108" fillId="0" borderId="4" applyAlignment="1" pivotButton="0" quotePrefix="0" xfId="0">
      <alignment horizontal="left" vertical="center"/>
    </xf>
    <xf numFmtId="168" fontId="108" fillId="0" borderId="2" applyAlignment="1" pivotButton="0" quotePrefix="0" xfId="0">
      <alignment horizontal="left" vertical="center"/>
    </xf>
    <xf numFmtId="0" fontId="187" fillId="0" borderId="0" applyAlignment="1" pivotButton="0" quotePrefix="0" xfId="0">
      <alignment vertical="top"/>
    </xf>
    <xf numFmtId="0" fontId="199" fillId="0" borderId="0" applyAlignment="1" pivotButton="0" quotePrefix="0" xfId="0">
      <alignment vertical="top"/>
    </xf>
    <xf numFmtId="0" fontId="132" fillId="0" borderId="0" applyAlignment="1" pivotButton="0" quotePrefix="0" xfId="0">
      <alignment horizontal="left" vertical="center" wrapText="1"/>
    </xf>
    <xf numFmtId="0" fontId="176" fillId="0" borderId="0" applyAlignment="1" pivotButton="0" quotePrefix="0" xfId="0">
      <alignment vertical="center" wrapText="1"/>
    </xf>
    <xf numFmtId="0" fontId="242" fillId="0" borderId="0" applyAlignment="1" pivotButton="0" quotePrefix="0" xfId="0">
      <alignment horizontal="center" vertical="center"/>
    </xf>
    <xf numFmtId="0" fontId="242" fillId="0" borderId="2" applyAlignment="1" pivotButton="0" quotePrefix="0" xfId="0">
      <alignment vertical="center"/>
    </xf>
    <xf numFmtId="0" fontId="242" fillId="0" borderId="3" applyAlignment="1" pivotButton="0" quotePrefix="0" xfId="0">
      <alignment vertical="center"/>
    </xf>
    <xf numFmtId="0" fontId="243" fillId="0" borderId="0" applyAlignment="1" pivotButton="0" quotePrefix="0" xfId="0">
      <alignment horizontal="center" vertical="center"/>
    </xf>
    <xf numFmtId="9" fontId="242" fillId="0" borderId="0" applyAlignment="1" pivotButton="0" quotePrefix="0" xfId="2">
      <alignment horizontal="center" vertical="center"/>
    </xf>
    <xf numFmtId="165" fontId="109" fillId="0" borderId="0" applyAlignment="1" pivotButton="0" quotePrefix="0" xfId="0">
      <alignment horizontal="center" vertical="center"/>
    </xf>
    <xf numFmtId="0" fontId="243" fillId="3" borderId="3" applyAlignment="1" pivotButton="0" quotePrefix="0" xfId="0">
      <alignment horizontal="center" vertical="center"/>
    </xf>
    <xf numFmtId="165" fontId="108" fillId="0" borderId="0" applyAlignment="1" pivotButton="0" quotePrefix="0" xfId="0">
      <alignment horizontal="center" vertical="center"/>
    </xf>
    <xf numFmtId="174" fontId="229" fillId="0" borderId="0" applyAlignment="1" pivotButton="0" quotePrefix="0" xfId="0">
      <alignment horizontal="center" vertical="center"/>
    </xf>
    <xf numFmtId="0" fontId="132" fillId="0" borderId="0" applyAlignment="1" pivotButton="0" quotePrefix="0" xfId="0">
      <alignment vertical="center" wrapText="1"/>
    </xf>
    <xf numFmtId="174" fontId="109" fillId="0" borderId="0" applyAlignment="1" pivotButton="0" quotePrefix="0" xfId="0">
      <alignment horizontal="center" vertical="center"/>
    </xf>
    <xf numFmtId="0" fontId="242" fillId="0" borderId="181" applyAlignment="1" pivotButton="0" quotePrefix="0" xfId="0">
      <alignment vertical="center"/>
    </xf>
    <xf numFmtId="168" fontId="108" fillId="0" borderId="195" applyAlignment="1" pivotButton="0" quotePrefix="0" xfId="0">
      <alignment horizontal="left" vertical="center"/>
    </xf>
    <xf numFmtId="168" fontId="108" fillId="0" borderId="189" applyAlignment="1" pivotButton="0" quotePrefix="0" xfId="0">
      <alignment horizontal="left" vertical="center"/>
    </xf>
    <xf numFmtId="0" fontId="108" fillId="0" borderId="188" applyAlignment="1" pivotButton="0" quotePrefix="0" xfId="0">
      <alignment horizontal="center" vertical="center"/>
    </xf>
    <xf numFmtId="168" fontId="108" fillId="0" borderId="187" applyAlignment="1" pivotButton="0" quotePrefix="0" xfId="0">
      <alignment horizontal="left" vertical="center"/>
    </xf>
    <xf numFmtId="0" fontId="108" fillId="0" borderId="189" applyAlignment="1" pivotButton="0" quotePrefix="0" xfId="0">
      <alignment horizontal="center" vertical="center"/>
    </xf>
    <xf numFmtId="0" fontId="108" fillId="0" borderId="128" applyAlignment="1" pivotButton="0" quotePrefix="0" xfId="0">
      <alignment horizontal="center" vertical="center"/>
    </xf>
    <xf numFmtId="174" fontId="238" fillId="6" borderId="110" applyAlignment="1" pivotButton="0" quotePrefix="0" xfId="0">
      <alignment horizontal="center" vertical="center"/>
    </xf>
    <xf numFmtId="0" fontId="176" fillId="6" borderId="145" applyAlignment="1" pivotButton="0" quotePrefix="0" xfId="0">
      <alignment vertical="center" wrapText="1"/>
    </xf>
    <xf numFmtId="0" fontId="109" fillId="6" borderId="0" applyAlignment="1" pivotButton="0" quotePrefix="0" xfId="0">
      <alignment vertical="center"/>
    </xf>
    <xf numFmtId="168" fontId="238" fillId="0" borderId="198" applyAlignment="1" pivotButton="0" quotePrefix="0" xfId="0">
      <alignment horizontal="left" vertical="center"/>
    </xf>
    <xf numFmtId="0" fontId="109" fillId="0" borderId="196" applyAlignment="1" pivotButton="0" quotePrefix="0" xfId="0">
      <alignment horizontal="left" vertical="center"/>
    </xf>
    <xf numFmtId="0" fontId="108" fillId="0" borderId="197" applyAlignment="1" pivotButton="0" quotePrefix="0" xfId="0">
      <alignment horizontal="left" vertical="center"/>
    </xf>
    <xf numFmtId="0" fontId="344" fillId="0" borderId="110" applyAlignment="1" pivotButton="0" quotePrefix="0" xfId="142">
      <alignment wrapText="1"/>
    </xf>
    <xf numFmtId="0" fontId="109" fillId="6" borderId="177" applyAlignment="1" pivotButton="0" quotePrefix="0" xfId="0">
      <alignment horizontal="center" vertical="center"/>
    </xf>
    <xf numFmtId="0" fontId="134" fillId="6" borderId="110" applyAlignment="1" pivotButton="0" quotePrefix="0" xfId="0">
      <alignment vertical="center" wrapText="1"/>
    </xf>
    <xf numFmtId="0" fontId="239" fillId="6" borderId="110" applyAlignment="1" pivotButton="0" quotePrefix="0" xfId="0">
      <alignment horizontal="left" vertical="center" wrapText="1"/>
    </xf>
    <xf numFmtId="0" fontId="170" fillId="3" borderId="110" applyAlignment="1" pivotButton="0" quotePrefix="0" xfId="0">
      <alignment horizontal="center" vertical="center"/>
    </xf>
    <xf numFmtId="0" fontId="176" fillId="10" borderId="145" applyAlignment="1" pivotButton="0" quotePrefix="0" xfId="0">
      <alignment vertical="center" wrapText="1"/>
    </xf>
    <xf numFmtId="0" fontId="173" fillId="0" borderId="110" applyAlignment="1" pivotButton="0" quotePrefix="0" xfId="46">
      <alignment horizontal="left" vertical="top" wrapText="1"/>
    </xf>
    <xf numFmtId="0" fontId="173" fillId="0" borderId="109" applyAlignment="1" pivotButton="0" quotePrefix="0" xfId="143">
      <alignment vertical="top" wrapText="1"/>
    </xf>
    <xf numFmtId="1" fontId="349" fillId="0" borderId="110" applyAlignment="1" pivotButton="0" quotePrefix="0" xfId="142">
      <alignment horizontal="left" vertical="center"/>
    </xf>
    <xf numFmtId="0" fontId="337" fillId="0" borderId="109" applyAlignment="1" pivotButton="0" quotePrefix="0" xfId="0">
      <alignment vertical="top" wrapText="1"/>
    </xf>
    <xf numFmtId="0" fontId="134" fillId="0" borderId="110" applyAlignment="1" pivotButton="0" quotePrefix="0" xfId="0">
      <alignment vertical="center" wrapText="1"/>
    </xf>
    <xf numFmtId="0" fontId="110" fillId="10" borderId="110" applyAlignment="1" pivotButton="0" quotePrefix="0" xfId="0">
      <alignment vertical="center" wrapText="1"/>
    </xf>
    <xf numFmtId="168" fontId="170" fillId="0" borderId="110" applyAlignment="1" pivotButton="0" quotePrefix="0" xfId="0">
      <alignment horizontal="left" vertical="center"/>
    </xf>
    <xf numFmtId="0" fontId="176" fillId="3" borderId="145" applyAlignment="1" pivotButton="0" quotePrefix="0" xfId="0">
      <alignment vertical="center" wrapText="1"/>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0" fontId="110" fillId="0" borderId="177" applyAlignment="1" pivotButton="0" quotePrefix="0" xfId="0">
      <alignment vertical="center" wrapText="1"/>
    </xf>
    <xf numFmtId="0" fontId="239" fillId="0" borderId="177" applyAlignment="1" pivotButton="0" quotePrefix="0" xfId="0">
      <alignment vertical="center" wrapText="1"/>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0" fontId="132" fillId="0" borderId="110" applyAlignment="1" pivotButton="0" quotePrefix="0" xfId="0">
      <alignment vertical="center"/>
    </xf>
    <xf numFmtId="0" fontId="173" fillId="0" borderId="110" applyAlignment="1" pivotButton="0" quotePrefix="0" xfId="143">
      <alignment vertical="top" wrapText="1"/>
    </xf>
    <xf numFmtId="1" fontId="349" fillId="0" borderId="110" applyAlignment="1" pivotButton="0" quotePrefix="0" xfId="142">
      <alignment horizontal="right" vertical="center"/>
    </xf>
    <xf numFmtId="0" fontId="109" fillId="35" borderId="110" applyAlignment="1" pivotButton="0" quotePrefix="0" xfId="0">
      <alignment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0" fontId="108" fillId="3" borderId="110" applyAlignment="1" pivotButton="0" quotePrefix="0" xfId="0">
      <alignment horizontal="center" vertical="center" wrapText="1"/>
    </xf>
    <xf numFmtId="0" fontId="173" fillId="0" borderId="110" applyAlignment="1" pivotButton="0" quotePrefix="0" xfId="0">
      <alignment horizontal="left" vertical="center" wrapText="1"/>
    </xf>
    <xf numFmtId="0" fontId="170" fillId="0" borderId="110" applyAlignment="1" pivotButton="0" quotePrefix="0" xfId="0">
      <alignment horizontal="left" vertical="center"/>
    </xf>
    <xf numFmtId="0" fontId="170" fillId="0" borderId="110" applyAlignment="1" pivotButton="0" quotePrefix="0" xfId="0">
      <alignment vertical="center"/>
    </xf>
    <xf numFmtId="0" fontId="110" fillId="4" borderId="110" applyAlignment="1" pivotButton="0" quotePrefix="0" xfId="0">
      <alignment vertical="center" wrapText="1"/>
    </xf>
    <xf numFmtId="174" fontId="109" fillId="0" borderId="110" applyAlignment="1" pivotButton="0" quotePrefix="0" xfId="2">
      <alignment horizontal="center" vertical="center"/>
    </xf>
    <xf numFmtId="0" fontId="110" fillId="6" borderId="110" applyAlignment="1" pivotButton="0" quotePrefix="0" xfId="0">
      <alignment vertical="center" wrapText="1"/>
    </xf>
    <xf numFmtId="0" fontId="108" fillId="41" borderId="110" applyAlignment="1" pivotButton="0" quotePrefix="0" xfId="0">
      <alignment horizontal="center" vertical="center"/>
    </xf>
    <xf numFmtId="0" fontId="291" fillId="6" borderId="110" applyAlignment="1" pivotButton="0" quotePrefix="0" xfId="0">
      <alignment vertical="center" wrapText="1"/>
    </xf>
    <xf numFmtId="0" fontId="132" fillId="6" borderId="110" applyAlignment="1" pivotButton="0" quotePrefix="0" xfId="0">
      <alignment vertical="center" wrapText="1"/>
    </xf>
    <xf numFmtId="179" fontId="238" fillId="10" borderId="110" applyAlignment="1" pivotButton="0" quotePrefix="0" xfId="0">
      <alignment horizontal="center" vertical="center"/>
    </xf>
    <xf numFmtId="0" fontId="109" fillId="43" borderId="110" applyAlignment="1" pivotButton="0" quotePrefix="0" xfId="0">
      <alignment vertical="center"/>
    </xf>
    <xf numFmtId="0" fontId="237" fillId="0" borderId="110" pivotButton="0" quotePrefix="0" xfId="0"/>
    <xf numFmtId="0" fontId="173" fillId="0" borderId="110" applyAlignment="1" pivotButton="0" quotePrefix="0" xfId="142">
      <alignment wrapText="1"/>
    </xf>
    <xf numFmtId="174" fontId="170" fillId="0" borderId="110" applyAlignment="1" pivotButton="0" quotePrefix="0" xfId="2">
      <alignment horizontal="center" vertical="center"/>
    </xf>
    <xf numFmtId="0" fontId="170" fillId="6" borderId="110" applyAlignment="1" pivotButton="0" quotePrefix="0" xfId="0">
      <alignment horizontal="center" vertical="center"/>
    </xf>
    <xf numFmtId="165" fontId="238" fillId="6" borderId="110" applyAlignment="1" pivotButton="0" quotePrefix="0" xfId="2">
      <alignment horizontal="center" vertical="center"/>
    </xf>
    <xf numFmtId="0" fontId="176" fillId="6" borderId="145" applyAlignment="1" pivotButton="0" quotePrefix="0" xfId="0">
      <alignment horizontal="center" vertical="center" wrapText="1"/>
    </xf>
    <xf numFmtId="0"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351" fillId="0" borderId="110" applyAlignment="1" pivotButton="0" quotePrefix="0" xfId="0">
      <alignment horizontal="left" vertical="center"/>
    </xf>
    <xf numFmtId="165" fontId="238" fillId="34" borderId="110" applyAlignment="1" pivotButton="0" quotePrefix="0" xfId="0">
      <alignment horizontal="center" vertical="center"/>
    </xf>
    <xf numFmtId="0" fontId="173" fillId="0" borderId="109" applyAlignment="1" pivotButton="0" quotePrefix="0" xfId="0">
      <alignment horizontal="center" vertical="top" wrapText="1"/>
    </xf>
    <xf numFmtId="172" fontId="109" fillId="0" borderId="110" applyAlignment="1" pivotButton="0" quotePrefix="0" xfId="0">
      <alignment horizontal="left" vertical="center"/>
    </xf>
    <xf numFmtId="0" fontId="110" fillId="0" borderId="110" applyAlignment="1" pivotButton="0" quotePrefix="0" xfId="0">
      <alignment wrapText="1" shrinkToFit="1"/>
    </xf>
    <xf numFmtId="0" fontId="240" fillId="0" borderId="110" applyAlignment="1" pivotButton="0" quotePrefix="0" xfId="0">
      <alignment wrapText="1" shrinkToFit="1"/>
    </xf>
    <xf numFmtId="0" fontId="239" fillId="0" borderId="110" applyAlignment="1" pivotButton="0" quotePrefix="0" xfId="0">
      <alignment vertical="top" wrapText="1" shrinkToFit="1"/>
    </xf>
    <xf numFmtId="0" fontId="240" fillId="0" borderId="110" applyAlignment="1" pivotButton="0" quotePrefix="0" xfId="0">
      <alignment vertical="top" wrapText="1" shrinkToFit="1"/>
    </xf>
    <xf numFmtId="0" fontId="239" fillId="0" borderId="110" applyAlignment="1" pivotButton="0" quotePrefix="0" xfId="0">
      <alignment wrapText="1" shrinkToFit="1"/>
    </xf>
    <xf numFmtId="0" fontId="109" fillId="2" borderId="110" applyAlignment="1" pivotButton="0" quotePrefix="0" xfId="0">
      <alignment horizontal="center" vertical="center"/>
    </xf>
    <xf numFmtId="164" fontId="109" fillId="41" borderId="110" applyAlignment="1" pivotButton="0" quotePrefix="0" xfId="1">
      <alignment horizontal="center" vertical="center"/>
    </xf>
    <xf numFmtId="9" fontId="109" fillId="41" borderId="110" applyAlignment="1" pivotButton="0" quotePrefix="0" xfId="2">
      <alignment horizontal="center" vertical="center"/>
    </xf>
    <xf numFmtId="0" fontId="344" fillId="0" borderId="110" pivotButton="0" quotePrefix="0" xfId="142"/>
    <xf numFmtId="0" fontId="176" fillId="42" borderId="145" applyAlignment="1" pivotButton="0" quotePrefix="0" xfId="0">
      <alignment vertical="center" wrapText="1"/>
    </xf>
    <xf numFmtId="165" fontId="349" fillId="0" borderId="168" applyAlignment="1" pivotButton="0" quotePrefix="0" xfId="142">
      <alignment horizontal="right" vertical="center"/>
    </xf>
    <xf numFmtId="0" fontId="229" fillId="0" borderId="168" applyAlignment="1" pivotButton="0" quotePrefix="0" xfId="0">
      <alignment vertical="center" wrapText="1"/>
    </xf>
    <xf numFmtId="0" fontId="110" fillId="0" borderId="168" applyAlignment="1" pivotButton="0" quotePrefix="0" xfId="0">
      <alignment vertical="center" wrapText="1"/>
    </xf>
    <xf numFmtId="0" fontId="239" fillId="0" borderId="168" applyAlignment="1" pivotButton="0" quotePrefix="0" xfId="0">
      <alignment vertical="center" wrapText="1"/>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0" fontId="229" fillId="0" borderId="165" applyAlignment="1" pivotButton="0" quotePrefix="0" xfId="0">
      <alignment vertical="center" wrapText="1"/>
    </xf>
    <xf numFmtId="165" fontId="170" fillId="10" borderId="110" applyAlignment="1" pivotButton="0" quotePrefix="0" xfId="0">
      <alignment horizontal="center" vertical="center"/>
    </xf>
    <xf numFmtId="0" fontId="173" fillId="0" borderId="109" applyAlignment="1" pivotButton="0" quotePrefix="0" xfId="46">
      <alignment horizontal="left" vertical="top" wrapText="1"/>
    </xf>
    <xf numFmtId="164" fontId="243" fillId="0" borderId="110" applyAlignment="1" pivotButton="0" quotePrefix="0" xfId="1">
      <alignment horizontal="center" vertical="center"/>
    </xf>
    <xf numFmtId="1" fontId="243" fillId="2" borderId="110" applyAlignment="1" pivotButton="0" quotePrefix="0" xfId="0">
      <alignment horizontal="center" vertical="center"/>
    </xf>
    <xf numFmtId="49" fontId="109" fillId="6" borderId="110" applyAlignment="1" pivotButton="0" quotePrefix="0" xfId="0">
      <alignment horizontal="left" vertical="center"/>
    </xf>
    <xf numFmtId="0" fontId="176" fillId="6" borderId="110" applyAlignment="1" pivotButton="0" quotePrefix="0" xfId="0">
      <alignment vertical="center" wrapText="1"/>
    </xf>
    <xf numFmtId="164" fontId="243" fillId="6" borderId="110" applyAlignment="1" pivotButton="0" quotePrefix="0" xfId="1">
      <alignment horizontal="center" vertical="center"/>
    </xf>
    <xf numFmtId="1" fontId="243" fillId="6" borderId="110" applyAlignment="1" pivotButton="0" quotePrefix="0" xfId="0">
      <alignment horizontal="center" vertical="center"/>
    </xf>
    <xf numFmtId="1" fontId="108" fillId="6" borderId="110" applyAlignment="1" pivotButton="0" quotePrefix="0" xfId="0">
      <alignment horizontal="center" vertical="center"/>
    </xf>
    <xf numFmtId="164" fontId="108" fillId="6" borderId="110" applyAlignment="1" pivotButton="0" quotePrefix="0" xfId="1">
      <alignment horizontal="center" vertical="center"/>
    </xf>
    <xf numFmtId="49" fontId="109" fillId="0" borderId="110" applyAlignment="1" pivotButton="0" quotePrefix="0" xfId="0">
      <alignment horizontal="left" vertical="center" wrapText="1"/>
    </xf>
    <xf numFmtId="179" fontId="108" fillId="10" borderId="110" applyAlignment="1" pivotButton="0" quotePrefix="0" xfId="0">
      <alignment horizontal="center" vertical="center"/>
    </xf>
    <xf numFmtId="0" fontId="132" fillId="6" borderId="110" applyAlignment="1" pivotButton="0" quotePrefix="0" xfId="0">
      <alignment vertical="center" wrapText="1" shrinkToFit="1"/>
    </xf>
    <xf numFmtId="0" fontId="176" fillId="6" borderId="110" applyAlignment="1" pivotButton="0" quotePrefix="0" xfId="0">
      <alignment vertical="center" wrapText="1" shrinkToFit="1"/>
    </xf>
    <xf numFmtId="0" fontId="132" fillId="0" borderId="110" applyAlignment="1" pivotButton="0" quotePrefix="0" xfId="0">
      <alignment vertical="center" wrapText="1" shrinkToFit="1"/>
    </xf>
    <xf numFmtId="0" fontId="176" fillId="0" borderId="110" applyAlignment="1" pivotButton="0" quotePrefix="0" xfId="0">
      <alignment vertical="center" wrapText="1" shrinkToFit="1"/>
    </xf>
    <xf numFmtId="0" fontId="109" fillId="0" borderId="110" applyAlignment="1" pivotButton="0" quotePrefix="0" xfId="0">
      <alignment vertical="center" wrapText="1"/>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 fontId="241" fillId="0" borderId="110" applyAlignment="1" pivotButton="0" quotePrefix="0" xfId="0">
      <alignment horizontal="left" vertical="center" wrapText="1"/>
    </xf>
    <xf numFmtId="0" fontId="173" fillId="0" borderId="145" applyAlignment="1" pivotButton="0" quotePrefix="0" xfId="0">
      <alignment vertical="top" wrapText="1"/>
    </xf>
    <xf numFmtId="165" fontId="109" fillId="0" borderId="110" applyAlignment="1" pivotButton="0" quotePrefix="0" xfId="2">
      <alignment horizontal="center" vertical="center"/>
    </xf>
    <xf numFmtId="0" fontId="109" fillId="4" borderId="110" applyAlignment="1" pivotButton="0" quotePrefix="0" xfId="0">
      <alignment horizontal="left" vertical="center"/>
    </xf>
    <xf numFmtId="0" fontId="132" fillId="4" borderId="110" applyAlignment="1" pivotButton="0" quotePrefix="0" xfId="0">
      <alignment vertical="center" wrapText="1"/>
    </xf>
    <xf numFmtId="0" fontId="109" fillId="2" borderId="110" applyAlignment="1" pivotButton="0" quotePrefix="0" xfId="0">
      <alignment horizontal="left" vertical="center"/>
    </xf>
    <xf numFmtId="1" fontId="170" fillId="2" borderId="110" applyAlignment="1" pivotButton="0" quotePrefix="0" xfId="0">
      <alignment horizontal="center" vertical="center"/>
    </xf>
    <xf numFmtId="0" fontId="173" fillId="0" borderId="110" applyAlignment="1" pivotButton="0" quotePrefix="0" xfId="46">
      <alignment vertical="top" wrapText="1"/>
    </xf>
    <xf numFmtId="0" fontId="176" fillId="4" borderId="145" applyAlignment="1" pivotButton="0" quotePrefix="0" xfId="0">
      <alignment vertical="center" wrapText="1"/>
    </xf>
    <xf numFmtId="170" fontId="108" fillId="2" borderId="110" applyAlignment="1" pivotButton="0" quotePrefix="0" xfId="2">
      <alignment horizontal="center" vertical="center"/>
    </xf>
    <xf numFmtId="1" fontId="241" fillId="0" borderId="168" applyAlignment="1" pivotButton="0" quotePrefix="0" xfId="0">
      <alignment horizontal="left" vertical="center"/>
    </xf>
    <xf numFmtId="0" fontId="108" fillId="0" borderId="168" applyAlignment="1" pivotButton="0" quotePrefix="0" xfId="0">
      <alignment horizontal="left" vertical="center"/>
    </xf>
    <xf numFmtId="1" fontId="108" fillId="2" borderId="168" applyAlignment="1" pivotButton="0" quotePrefix="0" xfId="0">
      <alignment horizontal="center" vertical="center"/>
    </xf>
    <xf numFmtId="1" fontId="109" fillId="0" borderId="168" applyAlignment="1" pivotButton="0" quotePrefix="0" xfId="2">
      <alignment horizontal="center" vertical="center"/>
    </xf>
    <xf numFmtId="164" fontId="108" fillId="10" borderId="110" applyAlignment="1" pivotButton="0" quotePrefix="0" xfId="1">
      <alignment horizontal="center" vertical="center"/>
    </xf>
    <xf numFmtId="0" fontId="353" fillId="0" borderId="110" applyAlignment="1" pivotButton="0" quotePrefix="0" xfId="0">
      <alignment vertical="center"/>
    </xf>
    <xf numFmtId="2" fontId="109" fillId="0" borderId="110" applyAlignment="1" pivotButton="0" quotePrefix="0" xfId="2">
      <alignment horizontal="center" vertical="center"/>
    </xf>
    <xf numFmtId="2" fontId="170" fillId="0" borderId="110" applyAlignment="1" pivotButton="0" quotePrefix="0" xfId="2">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0" fontId="173" fillId="0" borderId="110" applyAlignment="1" pivotButton="0" quotePrefix="0" xfId="0">
      <alignment vertical="center"/>
    </xf>
    <xf numFmtId="168" fontId="109" fillId="6" borderId="110" applyAlignment="1" pivotButton="0" quotePrefix="0" xfId="0">
      <alignment horizontal="left" vertical="center"/>
    </xf>
    <xf numFmtId="0" fontId="108" fillId="6" borderId="110" applyAlignment="1" pivotButton="0" quotePrefix="0" xfId="0">
      <alignment horizontal="left" vertical="center"/>
    </xf>
    <xf numFmtId="0" fontId="108" fillId="6" borderId="110" applyAlignment="1" pivotButton="0" quotePrefix="0" xfId="0">
      <alignment vertical="center"/>
    </xf>
    <xf numFmtId="1" fontId="109" fillId="6" borderId="110" applyAlignment="1" pivotButton="0" quotePrefix="0" xfId="2">
      <alignment horizontal="center" vertical="center"/>
    </xf>
    <xf numFmtId="0" fontId="173" fillId="6" borderId="109" applyAlignment="1" pivotButton="0" quotePrefix="0" xfId="0">
      <alignment vertical="top" wrapText="1"/>
    </xf>
    <xf numFmtId="0" fontId="132" fillId="0" borderId="110" applyAlignment="1" pivotButton="0" quotePrefix="0" xfId="2">
      <alignment horizontal="center" vertical="center" wrapText="1"/>
    </xf>
    <xf numFmtId="0" fontId="108" fillId="3" borderId="168" applyAlignment="1" pivotButton="0" quotePrefix="0" xfId="0">
      <alignment horizontal="center" vertical="center"/>
    </xf>
    <xf numFmtId="164" fontId="109" fillId="10" borderId="168" applyAlignment="1" pivotButton="0" quotePrefix="0" xfId="1">
      <alignment horizontal="center" vertical="center"/>
    </xf>
    <xf numFmtId="164" fontId="109" fillId="0" borderId="168" applyAlignment="1" pivotButton="0" quotePrefix="0" xfId="1">
      <alignment horizontal="center" vertical="center"/>
    </xf>
    <xf numFmtId="0" fontId="238" fillId="2" borderId="168" applyAlignment="1" pivotButton="0" quotePrefix="0" xfId="0">
      <alignment horizontal="center" vertical="center"/>
    </xf>
    <xf numFmtId="9" fontId="109" fillId="2" borderId="168" applyAlignment="1" pivotButton="0" quotePrefix="0" xfId="2">
      <alignment horizontal="center" vertical="center"/>
    </xf>
    <xf numFmtId="0" fontId="132" fillId="0" borderId="168" applyAlignment="1" pivotButton="0" quotePrefix="0" xfId="2">
      <alignment horizontal="center" vertical="center" wrapText="1"/>
    </xf>
    <xf numFmtId="49" fontId="109" fillId="0" borderId="168" applyAlignment="1" pivotButton="0" quotePrefix="0" xfId="0">
      <alignment horizontal="left" vertical="center"/>
    </xf>
    <xf numFmtId="171" fontId="109" fillId="0" borderId="168" applyAlignment="1" pivotButton="0" quotePrefix="0" xfId="2">
      <alignment horizontal="center" vertical="center"/>
    </xf>
    <xf numFmtId="0" fontId="176" fillId="0" borderId="113" applyAlignment="1" pivotButton="0" quotePrefix="0" xfId="0">
      <alignment horizontal="center" vertical="center" wrapText="1"/>
    </xf>
    <xf numFmtId="0" fontId="170" fillId="0" borderId="110" applyAlignment="1" pivotButton="0" quotePrefix="0" xfId="0">
      <alignment horizontal="center" vertical="center"/>
    </xf>
    <xf numFmtId="0" fontId="337" fillId="0" borderId="109" applyAlignment="1" pivotButton="0" quotePrefix="0" xfId="0">
      <alignment vertical="center"/>
    </xf>
    <xf numFmtId="0" fontId="109" fillId="0" borderId="116" applyAlignment="1" pivotButton="0" quotePrefix="0" xfId="0">
      <alignment horizontal="center" vertical="center"/>
    </xf>
    <xf numFmtId="49" fontId="109" fillId="0" borderId="116" applyAlignment="1" pivotButton="0" quotePrefix="0" xfId="0">
      <alignment horizontal="left" vertical="center"/>
    </xf>
    <xf numFmtId="0" fontId="109" fillId="0" borderId="116" applyAlignment="1" pivotButton="0" quotePrefix="0" xfId="0">
      <alignment horizontal="left" vertical="center"/>
    </xf>
    <xf numFmtId="0" fontId="109" fillId="0" borderId="116" applyAlignment="1" pivotButton="0" quotePrefix="0" xfId="0">
      <alignment vertical="center"/>
    </xf>
    <xf numFmtId="0" fontId="132" fillId="0" borderId="116" applyAlignment="1" pivotButton="0" quotePrefix="0" xfId="0">
      <alignment vertical="center" wrapText="1"/>
    </xf>
    <xf numFmtId="0" fontId="176" fillId="0" borderId="116" applyAlignment="1" pivotButton="0" quotePrefix="0" xfId="0">
      <alignment vertical="center" wrapText="1"/>
    </xf>
    <xf numFmtId="0" fontId="108" fillId="3" borderId="116" applyAlignment="1" pivotButton="0" quotePrefix="0" xfId="0">
      <alignment horizontal="center" vertical="center"/>
    </xf>
    <xf numFmtId="164" fontId="109" fillId="0" borderId="116" applyAlignment="1" pivotButton="0" quotePrefix="0" xfId="1">
      <alignment horizontal="center" vertical="center"/>
    </xf>
    <xf numFmtId="1" fontId="108" fillId="2" borderId="116" applyAlignment="1" pivotButton="0" quotePrefix="0" xfId="0">
      <alignment horizontal="center" vertical="center"/>
    </xf>
    <xf numFmtId="164" fontId="109" fillId="2" borderId="116" applyAlignment="1" pivotButton="0" quotePrefix="0" xfId="1">
      <alignment horizontal="center" vertical="center"/>
    </xf>
    <xf numFmtId="9" fontId="109" fillId="2" borderId="116" applyAlignment="1" pivotButton="0" quotePrefix="0" xfId="2">
      <alignment horizontal="center" vertical="center"/>
    </xf>
    <xf numFmtId="0" fontId="109" fillId="0" borderId="116" applyAlignment="1" pivotButton="0" quotePrefix="0" xfId="2">
      <alignment horizontal="center" vertical="center"/>
    </xf>
    <xf numFmtId="174" fontId="109" fillId="0" borderId="116" applyAlignment="1" pivotButton="0" quotePrefix="0" xfId="0">
      <alignment horizontal="center" vertical="center"/>
    </xf>
    <xf numFmtId="0" fontId="176" fillId="0" borderId="166" applyAlignment="1" pivotButton="0" quotePrefix="0" xfId="0">
      <alignment vertical="center" wrapText="1"/>
    </xf>
    <xf numFmtId="0" fontId="337" fillId="0" borderId="167" applyAlignment="1" pivotButton="0" quotePrefix="0" xfId="0">
      <alignment vertical="center" wrapText="1"/>
    </xf>
    <xf numFmtId="0" fontId="109" fillId="0" borderId="114" applyAlignment="1" pivotButton="0" quotePrefix="0" xfId="0">
      <alignment horizontal="left" vertical="center"/>
    </xf>
    <xf numFmtId="168" fontId="238" fillId="0" borderId="114" applyAlignment="1" pivotButton="0" quotePrefix="0" xfId="0">
      <alignment horizontal="left" vertical="center"/>
    </xf>
    <xf numFmtId="0" fontId="109" fillId="0" borderId="114" applyAlignment="1" pivotButton="0" quotePrefix="0" xfId="0">
      <alignment vertical="center"/>
    </xf>
    <xf numFmtId="0" fontId="110" fillId="10" borderId="114" applyAlignment="1" pivotButton="0" quotePrefix="0" xfId="0">
      <alignment vertical="center" wrapText="1"/>
    </xf>
    <xf numFmtId="0" fontId="291" fillId="0" borderId="114" applyAlignment="1" pivotButton="0" quotePrefix="0" xfId="0">
      <alignment vertical="center" wrapText="1"/>
    </xf>
    <xf numFmtId="0" fontId="239" fillId="0" borderId="114" applyAlignment="1" pivotButton="0" quotePrefix="0" xfId="0">
      <alignment horizontal="left" vertical="center" wrapText="1"/>
    </xf>
    <xf numFmtId="0" fontId="108" fillId="3" borderId="114" applyAlignment="1" pivotButton="0" quotePrefix="0" xfId="0">
      <alignment horizontal="center"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0" fontId="238" fillId="2" borderId="114" applyAlignment="1" pivotButton="0" quotePrefix="0" xfId="0">
      <alignment horizontal="center" vertical="center"/>
    </xf>
    <xf numFmtId="164" fontId="109" fillId="2" borderId="114" applyAlignment="1" pivotButton="0" quotePrefix="0" xfId="1">
      <alignment horizontal="center" vertical="center"/>
    </xf>
    <xf numFmtId="9" fontId="109" fillId="2" borderId="114" applyAlignment="1" pivotButton="0" quotePrefix="0" xfId="2">
      <alignment horizontal="center" vertical="center"/>
    </xf>
    <xf numFmtId="0" fontId="109" fillId="0" borderId="114" applyAlignment="1" pivotButton="0" quotePrefix="0" xfId="2">
      <alignment horizontal="center" vertical="center"/>
    </xf>
    <xf numFmtId="165" fontId="109" fillId="0" borderId="114" applyAlignment="1" pivotButton="0" quotePrefix="0" xfId="0">
      <alignment horizontal="center" vertical="center"/>
    </xf>
    <xf numFmtId="0" fontId="176" fillId="0" borderId="113" applyAlignment="1" pivotButton="0" quotePrefix="0" xfId="0">
      <alignment vertical="center" wrapText="1"/>
    </xf>
    <xf numFmtId="174" fontId="170" fillId="10" borderId="110" applyAlignment="1" pivotButton="0" quotePrefix="0" xfId="0">
      <alignment horizontal="center" vertical="center"/>
    </xf>
    <xf numFmtId="0" fontId="239" fillId="10" borderId="110" applyAlignment="1" pivotButton="0" quotePrefix="0" xfId="0">
      <alignment vertical="center" wrapText="1"/>
    </xf>
    <xf numFmtId="0" fontId="173" fillId="0" borderId="109" applyAlignment="1" pivotButton="0" quotePrefix="0" xfId="46">
      <alignment vertical="top" wrapText="1"/>
    </xf>
    <xf numFmtId="49" fontId="238" fillId="0" borderId="110" applyAlignment="1" pivotButton="0" quotePrefix="0" xfId="0">
      <alignment horizontal="left" vertical="center"/>
    </xf>
    <xf numFmtId="49" fontId="349" fillId="0" borderId="110" applyAlignment="1" pivotButton="0" quotePrefix="0" xfId="142">
      <alignment horizontal="left" vertical="center"/>
    </xf>
    <xf numFmtId="164" fontId="109" fillId="0" borderId="177" applyAlignment="1" pivotButton="0" quotePrefix="0" xfId="1">
      <alignment horizontal="center" vertical="center"/>
    </xf>
    <xf numFmtId="164" fontId="109" fillId="2" borderId="177" applyAlignment="1" pivotButton="0" quotePrefix="0" xfId="1">
      <alignment horizontal="center" vertical="center"/>
    </xf>
    <xf numFmtId="0" fontId="237" fillId="0" borderId="110" applyAlignment="1" pivotButton="0" quotePrefix="0" xfId="0">
      <alignment horizontal="left" vertical="center"/>
    </xf>
    <xf numFmtId="0" fontId="229" fillId="0" borderId="109" applyAlignment="1" pivotButton="0" quotePrefix="0" xfId="0">
      <alignment vertical="center" wrapText="1"/>
    </xf>
    <xf numFmtId="165" fontId="354" fillId="0" borderId="110" applyAlignment="1" pivotButton="0" quotePrefix="0" xfId="142">
      <alignment horizontal="left" vertical="center"/>
    </xf>
    <xf numFmtId="0" fontId="132" fillId="0" borderId="110" applyAlignment="1" pivotButton="0" quotePrefix="0" xfId="142">
      <alignment wrapText="1"/>
    </xf>
    <xf numFmtId="168" fontId="238" fillId="43" borderId="110" applyAlignment="1" pivotButton="0" quotePrefix="0" xfId="0">
      <alignment horizontal="left"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0" fontId="109" fillId="35" borderId="168" applyAlignment="1" pivotButton="0" quotePrefix="0" xfId="0">
      <alignment vertical="center"/>
    </xf>
    <xf numFmtId="0" fontId="344" fillId="0" borderId="168" applyAlignment="1" pivotButton="0" quotePrefix="0" xfId="142">
      <alignment wrapText="1"/>
    </xf>
    <xf numFmtId="0" fontId="239" fillId="0" borderId="168" applyAlignment="1" pivotButton="0" quotePrefix="0" xfId="0">
      <alignment horizontal="left" vertical="center" wrapText="1"/>
    </xf>
    <xf numFmtId="0" fontId="170" fillId="0" borderId="177" applyAlignment="1" pivotButton="0" quotePrefix="0" xfId="0">
      <alignment horizontal="left" vertical="center"/>
    </xf>
    <xf numFmtId="0" fontId="176" fillId="0" borderId="110" applyAlignment="1" pivotButton="0" quotePrefix="0" xfId="0">
      <alignment horizontal="center" vertical="center" wrapText="1"/>
    </xf>
    <xf numFmtId="0" fontId="132" fillId="0" borderId="110" applyAlignment="1" pivotButton="0" quotePrefix="0" xfId="0">
      <alignment horizontal="center" vertical="center" wrapText="1"/>
    </xf>
    <xf numFmtId="0" fontId="109" fillId="3" borderId="110" applyAlignment="1" pivotButton="0" quotePrefix="0" xfId="0">
      <alignment horizontal="center" vertical="center"/>
    </xf>
    <xf numFmtId="0" fontId="337" fillId="0" borderId="109" applyAlignment="1" pivotButton="0" quotePrefix="0" xfId="0">
      <alignment horizontal="center" vertical="top" wrapText="1"/>
    </xf>
    <xf numFmtId="0" fontId="109" fillId="4" borderId="177" applyAlignment="1" pivotButton="0" quotePrefix="0" xfId="0">
      <alignment horizontal="left" vertical="center"/>
    </xf>
    <xf numFmtId="49" fontId="109" fillId="4" borderId="110" applyAlignment="1" pivotButton="0" quotePrefix="0" xfId="0">
      <alignment horizontal="left" vertical="center"/>
    </xf>
    <xf numFmtId="0" fontId="176" fillId="4" borderId="110" applyAlignment="1" pivotButton="0" quotePrefix="0" xfId="0">
      <alignment vertical="center" wrapText="1"/>
    </xf>
    <xf numFmtId="0" fontId="109" fillId="4" borderId="110" applyAlignment="1" pivotButton="0" quotePrefix="0" xfId="0">
      <alignment horizontal="center" vertical="center"/>
    </xf>
    <xf numFmtId="164" fontId="108" fillId="4" borderId="110" applyAlignment="1" pivotButton="0" quotePrefix="0" xfId="1">
      <alignment horizontal="center" vertical="center"/>
    </xf>
    <xf numFmtId="9" fontId="109" fillId="4" borderId="110" applyAlignment="1" pivotButton="0" quotePrefix="0" xfId="2">
      <alignment horizontal="center" vertical="center"/>
    </xf>
    <xf numFmtId="0" fontId="109" fillId="4" borderId="110" applyAlignment="1" pivotButton="0" quotePrefix="0" xfId="2">
      <alignment horizontal="center" vertical="center"/>
    </xf>
    <xf numFmtId="0" fontId="109" fillId="4" borderId="0" applyAlignment="1" pivotButton="0" quotePrefix="0" xfId="0">
      <alignment vertical="center"/>
    </xf>
    <xf numFmtId="0" fontId="173" fillId="0" borderId="110" applyAlignment="1" pivotButton="0" quotePrefix="0" xfId="46">
      <alignment vertical="top" wrapText="1"/>
    </xf>
    <xf numFmtId="0" fontId="109" fillId="43" borderId="110" applyAlignment="1" pivotButton="0" quotePrefix="0" xfId="0">
      <alignment horizontal="left" vertical="center"/>
    </xf>
    <xf numFmtId="0" fontId="355" fillId="0" borderId="110" applyAlignment="1" pivotButton="0" quotePrefix="0" xfId="142">
      <alignment wrapText="1"/>
    </xf>
    <xf numFmtId="0" fontId="359" fillId="0" borderId="0" applyAlignment="1" pivotButton="0" quotePrefix="0" xfId="0">
      <alignment vertical="top" wrapText="1"/>
    </xf>
    <xf numFmtId="0" fontId="269" fillId="0" borderId="0" applyAlignment="1" pivotButton="0" quotePrefix="0" xfId="0">
      <alignment vertical="top" wrapText="1"/>
    </xf>
    <xf numFmtId="0" fontId="269" fillId="0" borderId="0" applyAlignment="1" pivotButton="0" quotePrefix="0" xfId="0">
      <alignment horizontal="left" vertical="center" wrapText="1"/>
    </xf>
    <xf numFmtId="0" fontId="339" fillId="0" borderId="0" applyAlignment="1" pivotButton="0" quotePrefix="0" xfId="0">
      <alignment vertical="center" wrapText="1"/>
    </xf>
    <xf numFmtId="0" fontId="269" fillId="0" borderId="0" applyAlignment="1" pivotButton="0" quotePrefix="0" xfId="0">
      <alignment vertical="center" wrapText="1"/>
    </xf>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339" fillId="0" borderId="0" applyAlignment="1" pivotButton="0" quotePrefix="0" xfId="0">
      <alignment horizontal="center" vertical="center" wrapText="1"/>
    </xf>
    <xf numFmtId="0" fontId="269" fillId="0" borderId="0" applyAlignment="1" pivotButton="0" quotePrefix="0" xfId="1">
      <alignment horizontal="center" vertical="center" wrapText="1"/>
    </xf>
    <xf numFmtId="0" fontId="269" fillId="0" borderId="0" applyAlignment="1" pivotButton="0" quotePrefix="0" xfId="0">
      <alignment horizontal="center" vertical="center" wrapText="1"/>
    </xf>
    <xf numFmtId="0" fontId="360" fillId="5"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0" fontId="96" fillId="5" borderId="110" applyAlignment="1" pivotButton="0" quotePrefix="0" xfId="0">
      <alignment horizontal="center" vertical="center"/>
    </xf>
    <xf numFmtId="0" fontId="223" fillId="0" borderId="0" applyAlignment="1" pivotButton="0" quotePrefix="0" xfId="0">
      <alignment vertical="center" wrapText="1"/>
    </xf>
    <xf numFmtId="0" fontId="366" fillId="5" borderId="145" applyAlignment="1" pivotButton="0" quotePrefix="0" xfId="0">
      <alignment horizontal="center" vertical="center" wrapText="1"/>
    </xf>
    <xf numFmtId="1" fontId="367" fillId="2" borderId="110" applyAlignment="1" pivotButton="0" quotePrefix="0" xfId="0">
      <alignment horizontal="center" vertical="center"/>
    </xf>
    <xf numFmtId="49" fontId="109" fillId="0" borderId="177" applyAlignment="1" pivotButton="0" quotePrefix="0" xfId="0">
      <alignment horizontal="left" vertical="center"/>
    </xf>
    <xf numFmtId="0" fontId="132" fillId="0" borderId="177" applyAlignment="1" pivotButton="0" quotePrefix="0" xfId="0">
      <alignment vertical="center" wrapText="1"/>
    </xf>
    <xf numFmtId="1" fontId="108" fillId="2" borderId="177" applyAlignment="1" pivotButton="0" quotePrefix="0" xfId="0">
      <alignment horizontal="center" vertical="center"/>
    </xf>
    <xf numFmtId="171" fontId="109" fillId="0" borderId="177" applyAlignment="1" pivotButton="0" quotePrefix="0" xfId="2">
      <alignment horizontal="center" vertical="center"/>
    </xf>
    <xf numFmtId="0" fontId="368" fillId="0" borderId="110" applyAlignment="1" pivotButton="0" quotePrefix="0" xfId="0">
      <alignment horizontal="left" vertical="center"/>
    </xf>
    <xf numFmtId="0" fontId="136" fillId="0" borderId="177" applyAlignment="1" pivotButton="0" quotePrefix="0" xfId="0">
      <alignment vertical="center" wrapText="1"/>
    </xf>
    <xf numFmtId="0" fontId="155" fillId="0" borderId="110" applyAlignment="1" pivotButton="0" quotePrefix="0" xfId="0">
      <alignment vertical="center" wrapText="1"/>
    </xf>
    <xf numFmtId="0" fontId="155" fillId="0" borderId="177" applyAlignment="1" pivotButton="0" quotePrefix="0" xfId="0">
      <alignment vertical="center" wrapText="1"/>
    </xf>
    <xf numFmtId="0" fontId="109" fillId="10" borderId="177" applyAlignment="1" pivotButton="0" quotePrefix="0" xfId="0">
      <alignment horizontal="center" vertical="center"/>
    </xf>
    <xf numFmtId="49" fontId="109" fillId="4" borderId="177" applyAlignment="1" pivotButton="0" quotePrefix="0" xfId="0">
      <alignment horizontal="left" vertical="center"/>
    </xf>
    <xf numFmtId="0" fontId="108" fillId="4" borderId="177" applyAlignment="1" pivotButton="0" quotePrefix="0" xfId="0">
      <alignment horizontal="left" vertical="center"/>
    </xf>
    <xf numFmtId="0" fontId="108" fillId="4" borderId="177" applyAlignment="1" pivotButton="0" quotePrefix="0" xfId="0">
      <alignment vertical="center"/>
    </xf>
    <xf numFmtId="0" fontId="155" fillId="4" borderId="110" applyAlignment="1" pivotButton="0" quotePrefix="0" xfId="0">
      <alignment vertical="center" wrapText="1"/>
    </xf>
    <xf numFmtId="0" fontId="173" fillId="4" borderId="177" applyAlignment="1" pivotButton="0" quotePrefix="0" xfId="0">
      <alignment vertical="center" wrapText="1"/>
    </xf>
    <xf numFmtId="0" fontId="229" fillId="4" borderId="177" applyAlignment="1" pivotButton="0" quotePrefix="0" xfId="0">
      <alignment vertical="center" wrapText="1"/>
    </xf>
    <xf numFmtId="0" fontId="132" fillId="4" borderId="177" applyAlignment="1" pivotButton="0" quotePrefix="0" xfId="0">
      <alignment vertical="center" wrapText="1"/>
    </xf>
    <xf numFmtId="0" fontId="109" fillId="4" borderId="177" applyAlignment="1" pivotButton="0" quotePrefix="0" xfId="0">
      <alignment vertical="center"/>
    </xf>
    <xf numFmtId="164" fontId="108" fillId="4" borderId="177" applyAlignment="1" pivotButton="0" quotePrefix="0" xfId="1">
      <alignment horizontal="center" vertical="center"/>
    </xf>
    <xf numFmtId="1" fontId="108" fillId="4" borderId="177" applyAlignment="1" pivotButton="0" quotePrefix="0" xfId="0">
      <alignment horizontal="center" vertical="center"/>
    </xf>
    <xf numFmtId="0" fontId="109" fillId="4" borderId="177" applyAlignment="1" pivotButton="0" quotePrefix="0" xfId="2">
      <alignment horizontal="center" vertical="center"/>
    </xf>
    <xf numFmtId="0" fontId="109" fillId="4" borderId="177" applyAlignment="1" pivotButton="0" quotePrefix="0" xfId="0">
      <alignment horizontal="center" vertical="center"/>
    </xf>
    <xf numFmtId="0" fontId="176" fillId="4" borderId="178" applyAlignment="1" pivotButton="0" quotePrefix="0" xfId="0">
      <alignment vertical="center" wrapText="1"/>
    </xf>
    <xf numFmtId="1" fontId="108" fillId="0" borderId="177" applyAlignment="1" pivotButton="0" quotePrefix="0" xfId="0">
      <alignment horizontal="center" vertical="center"/>
    </xf>
    <xf numFmtId="0" fontId="176" fillId="0" borderId="177" applyAlignment="1" pivotButton="0" quotePrefix="0" xfId="0">
      <alignment vertical="center" wrapText="1"/>
    </xf>
    <xf numFmtId="174" fontId="109" fillId="10" borderId="177" applyAlignment="1" pivotButton="0" quotePrefix="0" xfId="0">
      <alignment horizontal="center" vertical="center"/>
    </xf>
    <xf numFmtId="0" fontId="139" fillId="0" borderId="177" applyAlignment="1" pivotButton="0" quotePrefix="0" xfId="0">
      <alignment vertical="center" wrapText="1"/>
    </xf>
    <xf numFmtId="0" fontId="368" fillId="6" borderId="110" applyAlignment="1" pivotButton="0" quotePrefix="0" xfId="0">
      <alignment horizontal="left" vertical="center"/>
    </xf>
    <xf numFmtId="0" fontId="96" fillId="0" borderId="145" applyAlignment="1" pivotButton="0" quotePrefix="0" xfId="0">
      <alignment vertical="center" wrapText="1"/>
    </xf>
    <xf numFmtId="0" fontId="176" fillId="0" borderId="113" applyAlignment="1" pivotButton="0" quotePrefix="0" xfId="0">
      <alignment horizontal="left" vertical="center" wrapText="1"/>
    </xf>
    <xf numFmtId="174" fontId="108" fillId="0" borderId="116" applyAlignment="1" pivotButton="0" quotePrefix="0" xfId="0">
      <alignment horizontal="center" vertical="center"/>
    </xf>
    <xf numFmtId="0" fontId="136" fillId="6" borderId="110" applyAlignment="1" pivotButton="0" quotePrefix="0" xfId="0">
      <alignment vertical="center" wrapText="1"/>
    </xf>
    <xf numFmtId="0" fontId="132" fillId="0" borderId="177" applyAlignment="1" pivotButton="0" quotePrefix="0" xfId="0">
      <alignment horizontal="left" vertical="center"/>
    </xf>
    <xf numFmtId="164" fontId="108" fillId="10" borderId="177" applyAlignment="1" pivotButton="0" quotePrefix="0" xfId="1">
      <alignment horizontal="center" vertical="center"/>
    </xf>
    <xf numFmtId="0" fontId="206" fillId="0" borderId="110" applyAlignment="1" pivotButton="0" quotePrefix="0" xfId="0">
      <alignment horizontal="left" vertical="center"/>
    </xf>
    <xf numFmtId="0" fontId="153" fillId="0" borderId="177" applyAlignment="1" pivotButton="0" quotePrefix="0" xfId="0">
      <alignment vertical="center" wrapText="1"/>
    </xf>
    <xf numFmtId="0" fontId="153" fillId="4" borderId="177" applyAlignment="1" pivotButton="0" quotePrefix="0" xfId="0">
      <alignment vertical="center" wrapText="1"/>
    </xf>
    <xf numFmtId="0" fontId="62" fillId="0" borderId="177" applyAlignment="1" pivotButton="0" quotePrefix="0" xfId="0">
      <alignment horizontal="left" vertical="center"/>
    </xf>
    <xf numFmtId="0" fontId="43" fillId="0" borderId="110" applyAlignment="1" pivotButton="0" quotePrefix="0" xfId="0">
      <alignment vertical="center" wrapText="1"/>
    </xf>
    <xf numFmtId="0" fontId="12" fillId="0" borderId="10" applyAlignment="1" pivotButton="0" quotePrefix="0" xfId="0">
      <alignment horizontal="left"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107" fillId="0" borderId="110" applyAlignment="1" pivotButton="0" quotePrefix="0" xfId="0">
      <alignment vertical="center" wrapText="1"/>
    </xf>
    <xf numFmtId="0" fontId="139" fillId="10" borderId="110" applyAlignment="1" pivotButton="0" quotePrefix="0" xfId="0">
      <alignment vertical="center" wrapText="1"/>
    </xf>
    <xf numFmtId="0" fontId="139" fillId="0" borderId="110" applyAlignment="1" pivotButton="0" quotePrefix="0" xfId="0">
      <alignment vertical="center" wrapText="1"/>
    </xf>
    <xf numFmtId="0" fontId="62" fillId="0" borderId="110" applyAlignment="1" pivotButton="0" quotePrefix="0" xfId="0">
      <alignment vertical="center" wrapText="1"/>
    </xf>
    <xf numFmtId="0" fontId="57" fillId="0" borderId="110" applyAlignment="1" pivotButton="0" quotePrefix="0" xfId="0">
      <alignment vertical="center" wrapText="1"/>
    </xf>
    <xf numFmtId="0" fontId="57" fillId="10" borderId="110" applyAlignment="1" pivotButton="0" quotePrefix="0" xfId="0">
      <alignment vertical="center" wrapText="1"/>
    </xf>
    <xf numFmtId="0" fontId="62" fillId="10" borderId="110" applyAlignment="1" pivotButton="0" quotePrefix="0" xfId="0">
      <alignment vertical="center" wrapText="1"/>
    </xf>
    <xf numFmtId="0" fontId="379" fillId="0" borderId="110" applyAlignment="1" pivotButton="0" quotePrefix="0" xfId="0">
      <alignment vertical="center" wrapText="1"/>
    </xf>
    <xf numFmtId="0" fontId="263" fillId="0" borderId="122" applyAlignment="1" pivotButton="0" quotePrefix="0" xfId="0">
      <alignment horizontal="center" vertical="center"/>
    </xf>
    <xf numFmtId="168" fontId="108" fillId="6" borderId="110" applyAlignment="1" pivotButton="0" quotePrefix="0" xfId="0">
      <alignment horizontal="left" vertical="center"/>
    </xf>
    <xf numFmtId="0" fontId="108" fillId="6" borderId="110" applyAlignment="1" pivotButton="0" quotePrefix="0" xfId="0">
      <alignment horizontal="center" vertical="center"/>
    </xf>
    <xf numFmtId="0" fontId="109" fillId="0" borderId="195" applyAlignment="1" pivotButton="0" quotePrefix="0" xfId="0">
      <alignment horizontal="left" vertical="center"/>
    </xf>
    <xf numFmtId="168" fontId="109" fillId="0" borderId="195" applyAlignment="1" pivotButton="0" quotePrefix="0" xfId="0">
      <alignment horizontal="left" vertical="center"/>
    </xf>
    <xf numFmtId="0" fontId="108" fillId="0" borderId="195" applyAlignment="1" pivotButton="0" quotePrefix="0" xfId="0">
      <alignment horizontal="left" vertical="center"/>
    </xf>
    <xf numFmtId="0" fontId="108" fillId="0" borderId="195" applyAlignment="1" pivotButton="0" quotePrefix="0" xfId="0">
      <alignment vertical="center"/>
    </xf>
    <xf numFmtId="0" fontId="173" fillId="0" borderId="195" applyAlignment="1" pivotButton="0" quotePrefix="0" xfId="0">
      <alignment vertical="center" wrapText="1"/>
    </xf>
    <xf numFmtId="0" fontId="229" fillId="0" borderId="195" applyAlignment="1" pivotButton="0" quotePrefix="0" xfId="0">
      <alignment vertical="center" wrapText="1"/>
    </xf>
    <xf numFmtId="0" fontId="239" fillId="0" borderId="195" applyAlignment="1" pivotButton="0" quotePrefix="0" xfId="0">
      <alignment horizontal="left" vertical="center" wrapText="1"/>
    </xf>
    <xf numFmtId="0" fontId="109" fillId="0" borderId="195" applyAlignment="1" pivotButton="0" quotePrefix="0" xfId="0">
      <alignment vertical="center"/>
    </xf>
    <xf numFmtId="0" fontId="108" fillId="3" borderId="195" applyAlignment="1" pivotButton="0" quotePrefix="0" xfId="0">
      <alignment horizontal="center" vertical="center"/>
    </xf>
    <xf numFmtId="173" fontId="108" fillId="0" borderId="195" applyAlignment="1" pivotButton="0" quotePrefix="0" xfId="1">
      <alignment horizontal="center" vertical="center"/>
    </xf>
    <xf numFmtId="0" fontId="108" fillId="2" borderId="195" applyAlignment="1" pivotButton="0" quotePrefix="0" xfId="0">
      <alignment horizontal="center" vertical="center"/>
    </xf>
    <xf numFmtId="0" fontId="109" fillId="0" borderId="195" applyAlignment="1" pivotButton="0" quotePrefix="0" xfId="2">
      <alignment horizontal="center" vertical="center"/>
    </xf>
    <xf numFmtId="165" fontId="109" fillId="0" borderId="195" applyAlignment="1" pivotButton="0" quotePrefix="0" xfId="0">
      <alignment horizontal="center" vertical="center"/>
    </xf>
    <xf numFmtId="0" fontId="176" fillId="0" borderId="196" applyAlignment="1" pivotButton="0" quotePrefix="0" xfId="0">
      <alignment vertical="center" wrapText="1"/>
    </xf>
    <xf numFmtId="0" fontId="215" fillId="0" borderId="110" applyAlignment="1" pivotButton="0" quotePrefix="0" xfId="0">
      <alignment horizontal="left" vertical="center"/>
    </xf>
    <xf numFmtId="49" fontId="109" fillId="0" borderId="195" applyAlignment="1" pivotButton="0" quotePrefix="0" xfId="0">
      <alignment horizontal="left" vertical="center"/>
    </xf>
    <xf numFmtId="0" fontId="132" fillId="0" borderId="195" applyAlignment="1" pivotButton="0" quotePrefix="0" xfId="0">
      <alignment vertical="center" wrapText="1"/>
    </xf>
    <xf numFmtId="0" fontId="176" fillId="0" borderId="195" applyAlignment="1" pivotButton="0" quotePrefix="0" xfId="0">
      <alignment vertical="center" wrapText="1"/>
    </xf>
    <xf numFmtId="0" fontId="109" fillId="0" borderId="195" applyAlignment="1" pivotButton="0" quotePrefix="0" xfId="0">
      <alignment horizontal="center" vertical="center"/>
    </xf>
    <xf numFmtId="164" fontId="108" fillId="0" borderId="195" applyAlignment="1" pivotButton="0" quotePrefix="0" xfId="1">
      <alignment horizontal="center" vertical="center"/>
    </xf>
    <xf numFmtId="164" fontId="108" fillId="2" borderId="195" applyAlignment="1" pivotButton="0" quotePrefix="0" xfId="1">
      <alignment horizontal="center" vertical="center"/>
    </xf>
    <xf numFmtId="9" fontId="109" fillId="2" borderId="195" applyAlignment="1" pivotButton="0" quotePrefix="0" xfId="2">
      <alignment horizontal="center" vertical="center"/>
    </xf>
    <xf numFmtId="164" fontId="109" fillId="0" borderId="195" applyAlignment="1" pivotButton="0" quotePrefix="0" xfId="1">
      <alignment horizontal="center" vertical="center"/>
    </xf>
    <xf numFmtId="1" fontId="108" fillId="2" borderId="195" applyAlignment="1" pivotButton="0" quotePrefix="0" xfId="0">
      <alignment horizontal="center" vertical="center"/>
    </xf>
    <xf numFmtId="9" fontId="108" fillId="2" borderId="195" applyAlignment="1" pivotButton="0" quotePrefix="0" xfId="2">
      <alignment horizontal="center" vertical="center"/>
    </xf>
    <xf numFmtId="0" fontId="54" fillId="0" borderId="110" applyAlignment="1" pivotButton="0" quotePrefix="0" xfId="0">
      <alignment vertical="center" wrapText="1"/>
    </xf>
    <xf numFmtId="0" fontId="386" fillId="0" borderId="195" applyAlignment="1" pivotButton="0" quotePrefix="0" xfId="0">
      <alignment vertical="center" wrapText="1"/>
    </xf>
    <xf numFmtId="9" fontId="108" fillId="6" borderId="110" applyAlignment="1" pivotButton="0" quotePrefix="0" xfId="2">
      <alignment horizontal="center" vertical="center"/>
    </xf>
    <xf numFmtId="0" fontId="49" fillId="6" borderId="110" applyAlignment="1" pivotButton="0" quotePrefix="0" xfId="0">
      <alignment vertical="center" wrapText="1"/>
    </xf>
    <xf numFmtId="0" fontId="387" fillId="0" borderId="201" applyAlignment="1" pivotButton="0" quotePrefix="0" xfId="0">
      <alignment horizontal="center" vertical="top" wrapText="1"/>
    </xf>
    <xf numFmtId="0" fontId="387" fillId="0" borderId="202" applyAlignment="1" pivotButton="0" quotePrefix="0" xfId="0">
      <alignment horizontal="center" vertical="top" wrapText="1"/>
    </xf>
    <xf numFmtId="0" fontId="387" fillId="0" borderId="203" applyAlignment="1" pivotButton="0" quotePrefix="0" xfId="0">
      <alignment horizontal="center" vertical="top" wrapText="1"/>
    </xf>
    <xf numFmtId="168" fontId="238" fillId="0" borderId="195" applyAlignment="1" pivotButton="0" quotePrefix="0" xfId="0">
      <alignment horizontal="left" vertical="center"/>
    </xf>
    <xf numFmtId="168" fontId="238" fillId="43" borderId="195" applyAlignment="1" pivotButton="0" quotePrefix="0" xfId="0">
      <alignment horizontal="left" vertical="center"/>
    </xf>
    <xf numFmtId="0" fontId="238" fillId="2" borderId="195" applyAlignment="1" pivotButton="0" quotePrefix="0" xfId="0">
      <alignment horizontal="center" vertical="center"/>
    </xf>
    <xf numFmtId="0" fontId="49" fillId="0" borderId="110" applyAlignment="1" pivotButton="0" quotePrefix="0" xfId="0">
      <alignment vertical="center" wrapText="1"/>
    </xf>
    <xf numFmtId="174" fontId="109" fillId="0" borderId="195" applyAlignment="1" pivotButton="0" quotePrefix="0" xfId="2">
      <alignment horizontal="center" vertical="center"/>
    </xf>
    <xf numFmtId="164" fontId="108" fillId="10" borderId="195" applyAlignment="1" pivotButton="0" quotePrefix="0" xfId="1">
      <alignment horizontal="center" vertical="center"/>
    </xf>
    <xf numFmtId="1" fontId="109" fillId="0" borderId="195" applyAlignment="1" pivotButton="0" quotePrefix="0" xfId="2">
      <alignment horizontal="center" vertical="center"/>
    </xf>
    <xf numFmtId="174" fontId="109" fillId="0" borderId="195" applyAlignment="1" pivotButton="0" quotePrefix="0" xfId="0">
      <alignment horizontal="center" vertical="center"/>
    </xf>
    <xf numFmtId="0" fontId="239" fillId="0" borderId="195" applyAlignment="1" pivotButton="0" quotePrefix="0" xfId="0">
      <alignment vertical="center" wrapText="1"/>
    </xf>
    <xf numFmtId="174" fontId="238" fillId="0" borderId="195" applyAlignment="1" pivotButton="0" quotePrefix="0" xfId="0">
      <alignment horizontal="center" vertical="center"/>
    </xf>
    <xf numFmtId="165" fontId="349" fillId="0" borderId="195" applyAlignment="1" pivotButton="0" quotePrefix="0" xfId="142">
      <alignment horizontal="right" vertical="center"/>
    </xf>
    <xf numFmtId="0" fontId="132" fillId="0" borderId="195" applyAlignment="1" pivotButton="0" quotePrefix="0" xfId="0">
      <alignment vertical="center" wrapText="1" shrinkToFit="1"/>
    </xf>
    <xf numFmtId="0" fontId="176" fillId="0" borderId="195" applyAlignment="1" pivotButton="0" quotePrefix="0" xfId="0">
      <alignment vertical="center" wrapText="1" shrinkToFit="1"/>
    </xf>
    <xf numFmtId="0" fontId="387" fillId="0" borderId="109" applyAlignment="1" pivotButton="0" quotePrefix="0" xfId="0">
      <alignment horizontal="center" vertical="top" wrapText="1"/>
    </xf>
    <xf numFmtId="0" fontId="390" fillId="0" borderId="109" applyAlignment="1" pivotButton="0" quotePrefix="0" xfId="0">
      <alignment vertical="top" wrapText="1"/>
    </xf>
    <xf numFmtId="0" fontId="388" fillId="0" borderId="109" applyAlignment="1" pivotButton="0" quotePrefix="0" xfId="0">
      <alignment horizontal="center" vertical="top" wrapText="1"/>
    </xf>
    <xf numFmtId="165" fontId="389" fillId="0" borderId="204" applyAlignment="1" pivotButton="0" quotePrefix="0" xfId="142">
      <alignment horizontal="right" vertical="center"/>
    </xf>
    <xf numFmtId="0" fontId="395" fillId="0" borderId="109" applyAlignment="1" pivotButton="0" quotePrefix="0" xfId="0">
      <alignment horizontal="center" vertical="top" wrapText="1"/>
    </xf>
    <xf numFmtId="165" fontId="389" fillId="0" borderId="0" applyAlignment="1" pivotButton="0" quotePrefix="0" xfId="142">
      <alignment horizontal="right" vertical="center"/>
    </xf>
    <xf numFmtId="1" fontId="389" fillId="3" borderId="0" applyAlignment="1" pivotButton="0" quotePrefix="0" xfId="142">
      <alignment horizontal="right" vertical="center"/>
    </xf>
    <xf numFmtId="1" fontId="389" fillId="0" borderId="0" applyAlignment="1" pivotButton="0" quotePrefix="0" xfId="142">
      <alignment horizontal="right" vertical="center"/>
    </xf>
    <xf numFmtId="0" fontId="388" fillId="0" borderId="202" applyAlignment="1" pivotButton="0" quotePrefix="0" xfId="0">
      <alignment horizontal="center" vertical="top" wrapText="1"/>
    </xf>
    <xf numFmtId="0" fontId="391" fillId="0" borderId="0" applyAlignment="1" pivotButton="0" quotePrefix="0" xfId="0">
      <alignment horizontal="left" vertical="center"/>
    </xf>
    <xf numFmtId="0" fontId="392" fillId="0" borderId="0" applyAlignment="1" pivotButton="0" quotePrefix="0" xfId="0">
      <alignment horizontal="left" vertical="center"/>
    </xf>
    <xf numFmtId="0" fontId="387" fillId="0" borderId="207" applyAlignment="1" pivotButton="0" quotePrefix="0" xfId="0">
      <alignment horizontal="center" vertical="top" wrapText="1"/>
    </xf>
    <xf numFmtId="0" fontId="394" fillId="0" borderId="207" applyAlignment="1" pivotButton="0" quotePrefix="0" xfId="0">
      <alignment horizontal="center" vertical="top" wrapText="1"/>
    </xf>
    <xf numFmtId="0" fontId="394" fillId="0" borderId="202" applyAlignment="1" pivotButton="0" quotePrefix="0" xfId="0">
      <alignment horizontal="center" vertical="top" wrapText="1"/>
    </xf>
    <xf numFmtId="0" fontId="396" fillId="0" borderId="109" applyAlignment="1" pivotButton="0" quotePrefix="0" xfId="0">
      <alignment horizontal="center" vertical="top" wrapText="1"/>
    </xf>
    <xf numFmtId="0" fontId="394" fillId="0" borderId="109" applyAlignment="1" pivotButton="0" quotePrefix="0" xfId="0">
      <alignment vertical="center" wrapText="1"/>
    </xf>
    <xf numFmtId="0" fontId="394" fillId="0" borderId="109" applyAlignment="1" pivotButton="0" quotePrefix="0" xfId="0">
      <alignment horizontal="center" vertical="top" wrapText="1"/>
    </xf>
    <xf numFmtId="165" fontId="393" fillId="0" borderId="0" applyAlignment="1" pivotButton="0" quotePrefix="0" xfId="142">
      <alignment horizontal="right" vertical="center"/>
    </xf>
    <xf numFmtId="0" fontId="388" fillId="0" borderId="109" applyAlignment="1" pivotButton="0" quotePrefix="0" xfId="0">
      <alignment vertical="center" wrapText="1"/>
    </xf>
    <xf numFmtId="0" fontId="387" fillId="0" borderId="109" applyAlignment="1" pivotButton="0" quotePrefix="0" xfId="0">
      <alignment vertical="center" wrapText="1"/>
    </xf>
    <xf numFmtId="0" fontId="397" fillId="0" borderId="109" applyAlignment="1" pivotButton="0" quotePrefix="0" xfId="0">
      <alignment horizontal="left" vertical="center" wrapText="1"/>
    </xf>
    <xf numFmtId="0" fontId="398" fillId="0" borderId="11" applyAlignment="1" pivotButton="0" quotePrefix="0" xfId="0">
      <alignment horizontal="left" vertical="center" wrapText="1"/>
    </xf>
    <xf numFmtId="0" fontId="388" fillId="0" borderId="208" applyAlignment="1" pivotButton="0" quotePrefix="0" xfId="0">
      <alignment horizontal="center" vertical="center" wrapText="1"/>
    </xf>
    <xf numFmtId="0" fontId="399" fillId="0" borderId="209" applyAlignment="1" pivotButton="0" quotePrefix="0" xfId="0">
      <alignment horizontal="center" vertical="center" wrapText="1"/>
    </xf>
    <xf numFmtId="0" fontId="400" fillId="0" borderId="109" applyAlignment="1" pivotButton="0" quotePrefix="0" xfId="0">
      <alignment horizontal="left" vertical="center" wrapText="1"/>
    </xf>
    <xf numFmtId="0" fontId="388" fillId="0" borderId="202" applyAlignment="1" pivotButton="0" quotePrefix="0" xfId="0">
      <alignment horizontal="center" vertical="center" wrapText="1"/>
    </xf>
    <xf numFmtId="0" fontId="399" fillId="0" borderId="203" applyAlignment="1" pivotButton="0" quotePrefix="0" xfId="0">
      <alignment horizontal="center" vertical="center" wrapText="1"/>
    </xf>
    <xf numFmtId="0" fontId="399" fillId="66" borderId="109" applyAlignment="1" pivotButton="0" quotePrefix="0" xfId="0">
      <alignment horizontal="center" vertical="center" wrapText="1"/>
    </xf>
    <xf numFmtId="0" fontId="387" fillId="0" borderId="202" applyAlignment="1" pivotButton="0" quotePrefix="0" xfId="0">
      <alignment horizontal="center" vertical="center" wrapText="1"/>
    </xf>
    <xf numFmtId="0" fontId="387" fillId="0" borderId="209" applyAlignment="1" pivotButton="0" quotePrefix="0" xfId="0">
      <alignment horizontal="center" vertical="center" wrapText="1"/>
    </xf>
    <xf numFmtId="0" fontId="387" fillId="0" borderId="203" applyAlignment="1" pivotButton="0" quotePrefix="0" xfId="0">
      <alignment horizontal="center" vertical="center" wrapText="1"/>
    </xf>
    <xf numFmtId="0" fontId="387" fillId="0" borderId="206" applyAlignment="1" pivotButton="0" quotePrefix="0" xfId="0">
      <alignment horizontal="center" vertical="center" wrapText="1"/>
    </xf>
    <xf numFmtId="0" fontId="387" fillId="0" borderId="205" applyAlignment="1" pivotButton="0" quotePrefix="0" xfId="0">
      <alignment horizontal="center" vertical="center" wrapText="1"/>
    </xf>
    <xf numFmtId="0" fontId="343" fillId="0" borderId="201" applyAlignment="1" pivotButton="0" quotePrefix="0" xfId="0">
      <alignment horizontal="center" vertical="top" wrapText="1"/>
    </xf>
    <xf numFmtId="0" fontId="163" fillId="0" borderId="109" applyAlignment="1" pivotButton="0" quotePrefix="0" xfId="0">
      <alignment horizontal="center" vertical="top" wrapText="1"/>
    </xf>
    <xf numFmtId="0" fontId="388" fillId="0" borderId="201" applyAlignment="1" pivotButton="0" quotePrefix="0" xfId="0">
      <alignment horizontal="center" vertical="top" wrapText="1"/>
    </xf>
    <xf numFmtId="0" fontId="391" fillId="0" borderId="195" applyAlignment="1" pivotButton="0" quotePrefix="0" xfId="0">
      <alignment horizontal="left" vertical="center"/>
    </xf>
    <xf numFmtId="0" fontId="399" fillId="0" borderId="201" applyAlignment="1" pivotButton="0" quotePrefix="0" xfId="0">
      <alignment horizontal="left" vertical="center" wrapText="1"/>
    </xf>
    <xf numFmtId="0" fontId="402" fillId="0" borderId="201" applyAlignment="1" pivotButton="0" quotePrefix="0" xfId="0">
      <alignment horizontal="left" vertical="center" wrapText="1"/>
    </xf>
    <xf numFmtId="0" fontId="403" fillId="67" borderId="195" applyAlignment="1" pivotButton="0" quotePrefix="0" xfId="7170">
      <alignment horizontal="left" vertical="center"/>
    </xf>
    <xf numFmtId="0" fontId="404" fillId="0" borderId="201" applyAlignment="1" pivotButton="0" quotePrefix="0" xfId="0">
      <alignment horizontal="left" vertical="center" wrapText="1"/>
    </xf>
    <xf numFmtId="0" fontId="394" fillId="0" borderId="201" applyAlignment="1" pivotButton="0" quotePrefix="0" xfId="0">
      <alignment horizontal="left" vertical="center" wrapText="1"/>
    </xf>
    <xf numFmtId="0" fontId="402" fillId="0" borderId="202" applyAlignment="1" pivotButton="0" quotePrefix="0" xfId="0">
      <alignment horizontal="center" vertical="center" wrapText="1"/>
    </xf>
    <xf numFmtId="0" fontId="402" fillId="0" borderId="207" applyAlignment="1" pivotButton="0" quotePrefix="0" xfId="0">
      <alignment horizontal="center" vertical="center" wrapText="1"/>
    </xf>
    <xf numFmtId="0" fontId="388" fillId="0" borderId="207" applyAlignment="1" pivotButton="0" quotePrefix="0" xfId="0">
      <alignment horizontal="center" vertical="center" wrapText="1"/>
    </xf>
    <xf numFmtId="0" fontId="399" fillId="0" borderId="207" applyAlignment="1" pivotButton="0" quotePrefix="0" xfId="0">
      <alignment horizontal="center" vertical="center" wrapText="1"/>
    </xf>
    <xf numFmtId="0" fontId="405" fillId="0" borderId="109" applyAlignment="1" pivotButton="0" quotePrefix="0" xfId="0">
      <alignment horizontal="left" vertical="center" wrapText="1"/>
    </xf>
    <xf numFmtId="165" fontId="406" fillId="9" borderId="0" applyAlignment="1" pivotButton="0" quotePrefix="0" xfId="142">
      <alignment horizontal="center" vertical="center"/>
    </xf>
    <xf numFmtId="0" fontId="388" fillId="0" borderId="109" applyAlignment="1" pivotButton="0" quotePrefix="0" xfId="0">
      <alignment horizontal="center" vertical="center" wrapText="1"/>
    </xf>
    <xf numFmtId="0" fontId="402" fillId="0" borderId="109" applyAlignment="1" pivotButton="0" quotePrefix="0" xfId="0">
      <alignment horizontal="center" vertical="center" wrapText="1"/>
    </xf>
    <xf numFmtId="165" fontId="393" fillId="9" borderId="0" applyAlignment="1" pivotButton="0" quotePrefix="0" xfId="142">
      <alignment horizontal="center" vertical="center"/>
    </xf>
    <xf numFmtId="174" fontId="109" fillId="6" borderId="110" applyAlignment="1" pivotButton="0" quotePrefix="0" xfId="2">
      <alignment horizontal="center" vertical="center"/>
    </xf>
    <xf numFmtId="0" fontId="402" fillId="0" borderId="109" applyAlignment="1" pivotButton="0" quotePrefix="0" xfId="0">
      <alignment horizontal="left" vertical="center" wrapText="1"/>
    </xf>
    <xf numFmtId="0" fontId="109" fillId="4" borderId="110" applyAlignment="1" pivotButton="0" quotePrefix="0" xfId="0">
      <alignment vertical="center"/>
    </xf>
    <xf numFmtId="164" fontId="109" fillId="4" borderId="110" applyAlignment="1" pivotButton="0" quotePrefix="0" xfId="1">
      <alignment horizontal="center" vertical="center"/>
    </xf>
    <xf numFmtId="1" fontId="108" fillId="4" borderId="110" applyAlignment="1" pivotButton="0" quotePrefix="0" xfId="0">
      <alignment horizontal="center" vertical="center"/>
    </xf>
    <xf numFmtId="9" fontId="108" fillId="4" borderId="110" applyAlignment="1" pivotButton="0" quotePrefix="0" xfId="2">
      <alignment horizontal="center" vertical="center"/>
    </xf>
    <xf numFmtId="165" fontId="109" fillId="4" borderId="110" applyAlignment="1" pivotButton="0" quotePrefix="0" xfId="0">
      <alignment horizontal="center" vertical="center"/>
    </xf>
    <xf numFmtId="0" fontId="399" fillId="0" borderId="109" applyAlignment="1" pivotButton="0" quotePrefix="0" xfId="0">
      <alignment horizontal="left" vertical="center" wrapText="1"/>
    </xf>
    <xf numFmtId="0" fontId="394" fillId="0" borderId="109" applyAlignment="1" pivotButton="0" quotePrefix="0" xfId="0">
      <alignment horizontal="center" vertical="center" wrapText="1"/>
    </xf>
    <xf numFmtId="0" fontId="399" fillId="0" borderId="109" applyAlignment="1" pivotButton="0" quotePrefix="0" xfId="0">
      <alignment horizontal="center" vertical="center" wrapText="1"/>
    </xf>
    <xf numFmtId="0" fontId="407" fillId="0" borderId="109" applyAlignment="1" pivotButton="0" quotePrefix="0" xfId="0">
      <alignment horizontal="center" vertical="center" wrapText="1"/>
    </xf>
    <xf numFmtId="0" fontId="108" fillId="3" borderId="195" applyAlignment="1" pivotButton="0" quotePrefix="0" xfId="0">
      <alignment horizontal="center" vertical="center" wrapText="1"/>
    </xf>
    <xf numFmtId="165" fontId="238" fillId="0" borderId="195" applyAlignment="1" pivotButton="0" quotePrefix="0" xfId="0">
      <alignment horizontal="center" vertical="center"/>
    </xf>
    <xf numFmtId="164" fontId="109" fillId="2" borderId="195" applyAlignment="1" pivotButton="0" quotePrefix="0" xfId="1">
      <alignment horizontal="center" vertical="center"/>
    </xf>
    <xf numFmtId="1" fontId="241" fillId="0" borderId="195" applyAlignment="1" pivotButton="0" quotePrefix="0" xfId="0">
      <alignment horizontal="left" vertical="center"/>
    </xf>
    <xf numFmtId="174" fontId="108" fillId="33" borderId="195" applyAlignment="1" pivotButton="0" quotePrefix="0" xfId="0">
      <alignment horizontal="center" vertical="center"/>
    </xf>
    <xf numFmtId="0" fontId="344" fillId="0" borderId="195" applyAlignment="1" pivotButton="0" quotePrefix="0" xfId="142">
      <alignment wrapText="1"/>
    </xf>
    <xf numFmtId="0" fontId="344" fillId="6" borderId="110" applyAlignment="1" pivotButton="0" quotePrefix="0" xfId="142">
      <alignment wrapText="1"/>
    </xf>
    <xf numFmtId="0" fontId="110" fillId="6" borderId="110" applyAlignment="1" pivotButton="0" quotePrefix="0" xfId="0">
      <alignment horizontal="left" vertical="center" wrapText="1"/>
    </xf>
    <xf numFmtId="179" fontId="108" fillId="6" borderId="110" applyAlignment="1" pivotButton="0" quotePrefix="0" xfId="0">
      <alignment horizontal="center"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0" fontId="173" fillId="6" borderId="109" applyAlignment="1" pivotButton="0" quotePrefix="0" xfId="0">
      <alignment vertical="center"/>
    </xf>
    <xf numFmtId="0" fontId="276" fillId="0" borderId="195" applyAlignment="1" pivotButton="0" quotePrefix="0" xfId="0">
      <alignment horizontal="left" vertical="center"/>
    </xf>
    <xf numFmtId="0" fontId="387" fillId="0" borderId="210" applyAlignment="1" pivotButton="0" quotePrefix="0" xfId="0">
      <alignment horizontal="center" vertical="top" wrapText="1"/>
    </xf>
    <xf numFmtId="0" fontId="387" fillId="0" borderId="0" applyAlignment="1" pivotButton="0" quotePrefix="0" xfId="0">
      <alignment horizontal="center" vertical="top" wrapText="1"/>
    </xf>
    <xf numFmtId="0" fontId="387" fillId="0" borderId="211" applyAlignment="1" pivotButton="0" quotePrefix="0" xfId="0">
      <alignment horizontal="center" vertical="top" wrapText="1"/>
    </xf>
    <xf numFmtId="0" fontId="133" fillId="0" borderId="195" applyAlignment="1" pivotButton="0" quotePrefix="0" xfId="0">
      <alignment vertical="center" wrapText="1"/>
    </xf>
    <xf numFmtId="0" fontId="175" fillId="0" borderId="195" applyAlignment="1" pivotButton="0" quotePrefix="0" xfId="0">
      <alignment vertical="center" wrapText="1"/>
    </xf>
    <xf numFmtId="0" fontId="109" fillId="4" borderId="195" applyAlignment="1" pivotButton="0" quotePrefix="0" xfId="0">
      <alignment horizontal="center" vertical="center"/>
    </xf>
    <xf numFmtId="168" fontId="109" fillId="4" borderId="195" applyAlignment="1" pivotButton="0" quotePrefix="0" xfId="0">
      <alignment horizontal="left" vertical="center"/>
    </xf>
    <xf numFmtId="49" fontId="109" fillId="4" borderId="195" applyAlignment="1" pivotButton="0" quotePrefix="0" xfId="0">
      <alignment horizontal="left" vertical="center"/>
    </xf>
    <xf numFmtId="0" fontId="276" fillId="4" borderId="195" applyAlignment="1" pivotButton="0" quotePrefix="0" xfId="0">
      <alignment horizontal="left" vertical="center"/>
    </xf>
    <xf numFmtId="0" fontId="108" fillId="4" borderId="195" applyAlignment="1" pivotButton="0" quotePrefix="0" xfId="0">
      <alignment horizontal="left" vertical="center"/>
    </xf>
    <xf numFmtId="0" fontId="108" fillId="4" borderId="195" applyAlignment="1" pivotButton="0" quotePrefix="0" xfId="0">
      <alignment vertical="center"/>
    </xf>
    <xf numFmtId="0" fontId="175" fillId="4" borderId="195" applyAlignment="1" pivotButton="0" quotePrefix="0" xfId="0">
      <alignment vertical="center" wrapText="1"/>
    </xf>
    <xf numFmtId="0" fontId="229" fillId="4" borderId="195" applyAlignment="1" pivotButton="0" quotePrefix="0" xfId="0">
      <alignment vertical="center" wrapText="1"/>
    </xf>
    <xf numFmtId="0" fontId="132" fillId="4" borderId="195" applyAlignment="1" pivotButton="0" quotePrefix="0" xfId="0">
      <alignment vertical="center" wrapText="1"/>
    </xf>
    <xf numFmtId="0" fontId="109" fillId="4" borderId="195" applyAlignment="1" pivotButton="0" quotePrefix="0" xfId="0">
      <alignment vertical="center"/>
    </xf>
    <xf numFmtId="0" fontId="108" fillId="4" borderId="195" applyAlignment="1" pivotButton="0" quotePrefix="0" xfId="0">
      <alignment horizontal="center" vertical="center"/>
    </xf>
    <xf numFmtId="164" fontId="109" fillId="4" borderId="195" applyAlignment="1" pivotButton="0" quotePrefix="0" xfId="1">
      <alignment horizontal="center" vertical="center"/>
    </xf>
    <xf numFmtId="1" fontId="108" fillId="4" borderId="195" applyAlignment="1" pivotButton="0" quotePrefix="0" xfId="0">
      <alignment horizontal="center" vertical="center"/>
    </xf>
    <xf numFmtId="0" fontId="109" fillId="4" borderId="195" applyAlignment="1" pivotButton="0" quotePrefix="0" xfId="2">
      <alignment horizontal="center" vertical="center"/>
    </xf>
    <xf numFmtId="165" fontId="109" fillId="4" borderId="195" applyAlignment="1" pivotButton="0" quotePrefix="0" xfId="0">
      <alignment horizontal="center" vertical="center"/>
    </xf>
    <xf numFmtId="0" fontId="176" fillId="4" borderId="196" applyAlignment="1" pivotButton="0" quotePrefix="0" xfId="0">
      <alignment vertical="center" wrapText="1"/>
    </xf>
    <xf numFmtId="0" fontId="173" fillId="4" borderId="195" applyAlignment="1" pivotButton="0" quotePrefix="0" xfId="0">
      <alignment vertical="center" wrapText="1"/>
    </xf>
    <xf numFmtId="0" fontId="152" fillId="0" borderId="195" applyAlignment="1" pivotButton="0" quotePrefix="0" xfId="0">
      <alignment vertical="center" wrapText="1"/>
    </xf>
    <xf numFmtId="0" fontId="152" fillId="4" borderId="195" applyAlignment="1" pivotButton="0" quotePrefix="0" xfId="0">
      <alignment vertical="center" wrapText="1"/>
    </xf>
    <xf numFmtId="165" fontId="286" fillId="0" borderId="110" applyAlignment="1" pivotButton="0" quotePrefix="0" xfId="142">
      <alignment horizontal="right" vertical="center"/>
    </xf>
    <xf numFmtId="165" fontId="286" fillId="0" borderId="195" applyAlignment="1" pivotButton="0" quotePrefix="0" xfId="142">
      <alignment horizontal="right" vertical="center"/>
    </xf>
    <xf numFmtId="0" fontId="401" fillId="0" borderId="195" applyAlignment="1" pivotButton="0" quotePrefix="0" xfId="0">
      <alignment horizontal="center" vertical="center"/>
    </xf>
    <xf numFmtId="0" fontId="240" fillId="0" borderId="168" applyAlignment="1" pivotButton="0" quotePrefix="0" xfId="0">
      <alignment vertical="center" wrapText="1"/>
    </xf>
    <xf numFmtId="0" fontId="348" fillId="0" borderId="110" applyAlignment="1" pivotButton="0" quotePrefix="0" xfId="0">
      <alignment vertical="center" wrapText="1"/>
    </xf>
    <xf numFmtId="0" fontId="162" fillId="3" borderId="110" applyAlignment="1" pivotButton="0" quotePrefix="0" xfId="0">
      <alignment horizontal="center" vertical="center"/>
    </xf>
    <xf numFmtId="0" fontId="170" fillId="3" borderId="110" applyAlignment="1" pivotButton="0" quotePrefix="0" xfId="0">
      <alignment horizontal="center" vertical="center" wrapText="1"/>
    </xf>
    <xf numFmtId="168" fontId="170" fillId="68" borderId="110" applyAlignment="1" pivotButton="0" quotePrefix="0" xfId="0">
      <alignment horizontal="left" vertical="center"/>
    </xf>
    <xf numFmtId="0" fontId="173" fillId="68" borderId="110" applyAlignment="1" pivotButton="0" quotePrefix="0" xfId="0">
      <alignment vertical="center" wrapText="1"/>
    </xf>
    <xf numFmtId="0" fontId="176" fillId="0" borderId="73" applyAlignment="1" pivotButton="0" quotePrefix="0" xfId="0">
      <alignment horizontal="center" vertical="center"/>
    </xf>
    <xf numFmtId="0" fontId="176" fillId="0" borderId="74" applyAlignment="1" pivotButton="0" quotePrefix="0" xfId="1">
      <alignment horizontal="center" vertical="center"/>
    </xf>
    <xf numFmtId="164" fontId="176" fillId="0" borderId="74" applyAlignment="1" pivotButton="0" quotePrefix="0" xfId="1">
      <alignment horizontal="center" vertical="center"/>
    </xf>
    <xf numFmtId="165" fontId="109" fillId="0" borderId="74" applyAlignment="1" pivotButton="0" quotePrefix="0" xfId="0">
      <alignment horizontal="center" vertical="center"/>
    </xf>
    <xf numFmtId="0" fontId="109" fillId="0" borderId="0" applyAlignment="1" pivotButton="0" quotePrefix="0" xfId="0">
      <alignment horizontal="left" vertical="center"/>
    </xf>
    <xf numFmtId="0" fontId="176" fillId="0" borderId="86" applyAlignment="1" pivotButton="0" quotePrefix="0" xfId="1">
      <alignment horizontal="center" vertical="center"/>
    </xf>
    <xf numFmtId="164" fontId="176" fillId="0" borderId="86" applyAlignment="1" pivotButton="0" quotePrefix="0" xfId="1">
      <alignment horizontal="center" vertical="center"/>
    </xf>
    <xf numFmtId="0" fontId="176" fillId="0" borderId="74" applyAlignment="1" pivotButton="0" quotePrefix="0" xfId="0">
      <alignment vertical="center" wrapText="1"/>
    </xf>
    <xf numFmtId="164" fontId="12" fillId="2" borderId="212" applyAlignment="1" pivotButton="0" quotePrefix="0" xfId="1">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7" fillId="2" borderId="110" applyAlignment="1" pivotButton="0" quotePrefix="0" xfId="0">
      <alignment horizontal="center" vertical="center"/>
    </xf>
    <xf numFmtId="164" fontId="18" fillId="2" borderId="110" applyAlignment="1" pivotButton="0" quotePrefix="0" xfId="1">
      <alignment horizontal="center" vertical="center"/>
    </xf>
    <xf numFmtId="164" fontId="35" fillId="5" borderId="110" applyAlignment="1" pivotButton="0" quotePrefix="0" xfId="1">
      <alignment horizontal="center" vertical="center"/>
    </xf>
    <xf numFmtId="0" fontId="52" fillId="0" borderId="110" applyAlignment="1" pivotButton="0" quotePrefix="0" xfId="0">
      <alignment vertical="center" wrapText="1"/>
    </xf>
    <xf numFmtId="0" fontId="16" fillId="0" borderId="0" applyAlignment="1" pivotButton="0" quotePrefix="0" xfId="0">
      <alignment horizontal="left" vertical="center" wrapText="1"/>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12" fillId="0" borderId="123" applyAlignment="1" pivotButton="0" quotePrefix="0" xfId="0">
      <alignment horizontal="center" vertical="center"/>
    </xf>
    <xf numFmtId="0" fontId="12" fillId="0" borderId="200" applyAlignment="1" pivotButton="0" quotePrefix="0" xfId="0">
      <alignment vertical="center"/>
    </xf>
    <xf numFmtId="0" fontId="12" fillId="0" borderId="200" applyAlignment="1" pivotButton="0" quotePrefix="0" xfId="0">
      <alignment horizontal="center" vertical="center"/>
    </xf>
    <xf numFmtId="0" fontId="12" fillId="0" borderId="197" applyAlignment="1" pivotButton="0" quotePrefix="0" xfId="0">
      <alignment horizontal="center" vertical="center"/>
    </xf>
    <xf numFmtId="0" fontId="14" fillId="0" borderId="213" applyAlignment="1" pivotButton="0" quotePrefix="0" xfId="0">
      <alignment horizontal="center" vertical="center"/>
    </xf>
    <xf numFmtId="0" fontId="14" fillId="2" borderId="213" applyAlignment="1" pivotButton="0" quotePrefix="0" xfId="0">
      <alignment horizontal="center" vertical="center"/>
    </xf>
    <xf numFmtId="164" fontId="12" fillId="2" borderId="213" applyAlignment="1" pivotButton="0" quotePrefix="0" xfId="1">
      <alignment horizontal="center" vertical="center"/>
    </xf>
    <xf numFmtId="0" fontId="12" fillId="0" borderId="212" applyAlignment="1" pivotButton="0" quotePrefix="0" xfId="0">
      <alignment horizontal="center" vertical="center"/>
    </xf>
    <xf numFmtId="0" fontId="12" fillId="0" borderId="212" applyAlignment="1" pivotButton="0" quotePrefix="0" xfId="0">
      <alignment vertical="center"/>
    </xf>
    <xf numFmtId="0" fontId="14" fillId="0" borderId="212" applyAlignment="1" pivotButton="0" quotePrefix="0" xfId="0">
      <alignment horizontal="center" vertical="center"/>
    </xf>
    <xf numFmtId="0" fontId="14" fillId="2" borderId="212" applyAlignment="1" pivotButton="0" quotePrefix="0" xfId="0">
      <alignment horizontal="center" vertical="center"/>
    </xf>
    <xf numFmtId="0" fontId="12" fillId="0" borderId="212" applyAlignment="1" pivotButton="0" quotePrefix="0" xfId="1">
      <alignment horizontal="center" vertical="center"/>
    </xf>
    <xf numFmtId="164" fontId="12" fillId="0" borderId="212" applyAlignment="1" pivotButton="0" quotePrefix="0" xfId="1">
      <alignment horizontal="center" vertical="center"/>
    </xf>
    <xf numFmtId="0" fontId="20" fillId="0" borderId="212" applyAlignment="1" pivotButton="0" quotePrefix="0" xfId="0">
      <alignment horizontal="center" vertical="center"/>
    </xf>
    <xf numFmtId="0" fontId="20" fillId="0" borderId="128" applyAlignment="1" pivotButton="0" quotePrefix="0" xfId="0">
      <alignment horizontal="center" vertical="center"/>
    </xf>
    <xf numFmtId="0" fontId="20" fillId="0" borderId="213" applyAlignment="1" pivotButton="0" quotePrefix="0" xfId="0">
      <alignment vertical="center"/>
    </xf>
    <xf numFmtId="0" fontId="20" fillId="0" borderId="213" applyAlignment="1" pivotButton="0" quotePrefix="0" xfId="0">
      <alignment horizontal="center" vertical="center"/>
    </xf>
    <xf numFmtId="0" fontId="22" fillId="0" borderId="213" applyAlignment="1" pivotButton="0" quotePrefix="0" xfId="0">
      <alignment horizontal="center" vertical="center"/>
    </xf>
    <xf numFmtId="0" fontId="22" fillId="2" borderId="213" applyAlignment="1" pivotButton="0" quotePrefix="0" xfId="0">
      <alignment horizontal="center" vertical="center"/>
    </xf>
    <xf numFmtId="164" fontId="20" fillId="2" borderId="213" applyAlignment="1" pivotButton="0" quotePrefix="0" xfId="1">
      <alignment horizontal="center" vertical="center"/>
    </xf>
    <xf numFmtId="0" fontId="12" fillId="0" borderId="1" applyAlignment="1" pivotButton="0" quotePrefix="0" xfId="0">
      <alignment horizontal="center" vertical="center"/>
    </xf>
    <xf numFmtId="0" fontId="12" fillId="0" borderId="214" applyAlignment="1" pivotButton="0" quotePrefix="0" xfId="0">
      <alignment vertical="center"/>
    </xf>
    <xf numFmtId="0" fontId="14" fillId="0" borderId="214" applyAlignment="1" pivotButton="0" quotePrefix="0" xfId="0">
      <alignment horizontal="center" vertical="center"/>
    </xf>
    <xf numFmtId="0" fontId="14" fillId="2" borderId="214" applyAlignment="1" pivotButton="0" quotePrefix="0" xfId="0">
      <alignment horizontal="center" vertical="center"/>
    </xf>
    <xf numFmtId="164" fontId="12" fillId="2" borderId="214" applyAlignment="1" pivotButton="0" quotePrefix="0" xfId="1">
      <alignment horizontal="center" vertical="center"/>
    </xf>
    <xf numFmtId="0" fontId="12" fillId="0" borderId="213" applyAlignment="1" pivotButton="0" quotePrefix="0" xfId="0">
      <alignment horizontal="center" vertical="center"/>
    </xf>
    <xf numFmtId="0" fontId="96" fillId="0" borderId="123" applyAlignment="1" pivotButton="0" quotePrefix="0" xfId="0">
      <alignment horizontal="center" vertical="center"/>
    </xf>
    <xf numFmtId="0" fontId="20" fillId="0" borderId="123" applyAlignment="1" pivotButton="0" quotePrefix="0" xfId="0">
      <alignment horizontal="center" vertical="center"/>
    </xf>
    <xf numFmtId="0" fontId="176" fillId="0" borderId="128" applyAlignment="1" pivotButton="0" quotePrefix="0" xfId="0">
      <alignment horizontal="center" vertical="center"/>
    </xf>
    <xf numFmtId="0" fontId="176" fillId="0" borderId="200" applyAlignment="1" pivotButton="0" quotePrefix="0" xfId="0">
      <alignment vertical="center"/>
    </xf>
    <xf numFmtId="0" fontId="176" fillId="0" borderId="200" applyAlignment="1" pivotButton="0" quotePrefix="0" xfId="0">
      <alignment horizontal="center" vertical="center"/>
    </xf>
    <xf numFmtId="0" fontId="176" fillId="0" borderId="197" applyAlignment="1" pivotButton="0" quotePrefix="0" xfId="0">
      <alignment horizontal="center" vertical="center"/>
    </xf>
    <xf numFmtId="0" fontId="229" fillId="0" borderId="213" applyAlignment="1" pivotButton="0" quotePrefix="0" xfId="0">
      <alignment horizontal="center" vertical="center"/>
    </xf>
    <xf numFmtId="0" fontId="229" fillId="2" borderId="213" applyAlignment="1" pivotButton="0" quotePrefix="0" xfId="0">
      <alignment horizontal="center" vertical="center"/>
    </xf>
    <xf numFmtId="164" fontId="176" fillId="2" borderId="213" applyAlignment="1" pivotButton="0" quotePrefix="0" xfId="1">
      <alignment horizontal="center" vertical="center"/>
    </xf>
    <xf numFmtId="0" fontId="109" fillId="0" borderId="1" applyAlignment="1" pivotButton="0" quotePrefix="0" xfId="0">
      <alignment horizontal="center" vertical="center"/>
    </xf>
    <xf numFmtId="0" fontId="109" fillId="0" borderId="122" applyAlignment="1" pivotButton="0" quotePrefix="0" xfId="0">
      <alignment vertical="center"/>
    </xf>
    <xf numFmtId="0" fontId="109" fillId="0" borderId="122" applyAlignment="1" pivotButton="0" quotePrefix="0" xfId="0">
      <alignment horizontal="center" vertical="center"/>
    </xf>
    <xf numFmtId="0" fontId="109" fillId="0" borderId="118" applyAlignment="1" pivotButton="0" quotePrefix="0" xfId="0">
      <alignment horizontal="center" vertical="center"/>
    </xf>
    <xf numFmtId="0" fontId="20" fillId="0" borderId="1" applyAlignment="1" pivotButton="0" quotePrefix="0" xfId="0">
      <alignment horizontal="center" vertical="center"/>
    </xf>
    <xf numFmtId="0" fontId="20" fillId="0" borderId="41" applyAlignment="1" pivotButton="0" quotePrefix="0" xfId="0">
      <alignment horizontal="center" vertical="center"/>
    </xf>
    <xf numFmtId="0" fontId="22" fillId="0" borderId="214" applyAlignment="1" pivotButton="0" quotePrefix="0" xfId="0">
      <alignment horizontal="center" vertical="center"/>
    </xf>
    <xf numFmtId="0" fontId="22" fillId="2" borderId="214" applyAlignment="1" pivotButton="0" quotePrefix="0" xfId="0">
      <alignment horizontal="center" vertical="center"/>
    </xf>
    <xf numFmtId="0" fontId="12" fillId="0" borderId="41" applyAlignment="1" pivotButton="0" quotePrefix="0" xfId="0">
      <alignment horizontal="center" vertical="center"/>
    </xf>
    <xf numFmtId="0" fontId="176" fillId="0" borderId="212" applyAlignment="1" pivotButton="0" quotePrefix="0" xfId="0">
      <alignment horizontal="center" vertical="center"/>
    </xf>
    <xf numFmtId="0" fontId="176" fillId="0" borderId="213" applyAlignment="1" pivotButton="0" quotePrefix="0" xfId="0">
      <alignment vertical="center"/>
    </xf>
    <xf numFmtId="0" fontId="176" fillId="0" borderId="213" applyAlignment="1" pivotButton="0" quotePrefix="0" xfId="0">
      <alignment horizontal="center" vertical="center"/>
    </xf>
    <xf numFmtId="0" fontId="20" fillId="0" borderId="213" applyAlignment="1" pivotButton="0" quotePrefix="0" xfId="0">
      <alignment horizontal="left" vertical="center"/>
    </xf>
    <xf numFmtId="168" fontId="23" fillId="0" borderId="213" applyAlignment="1" pivotButton="0" quotePrefix="0" xfId="0">
      <alignment horizontal="left" vertical="center"/>
    </xf>
    <xf numFmtId="0" fontId="105" fillId="0" borderId="213" applyAlignment="1" pivotButton="0" quotePrefix="0" xfId="0">
      <alignment vertical="center"/>
    </xf>
    <xf numFmtId="0" fontId="22" fillId="3" borderId="213" applyAlignment="1" pivotButton="0" quotePrefix="0" xfId="0">
      <alignment horizontal="center" vertical="center"/>
    </xf>
    <xf numFmtId="0" fontId="23" fillId="2" borderId="213" applyAlignment="1" pivotButton="0" quotePrefix="0" xfId="0">
      <alignment horizontal="center" vertical="center"/>
    </xf>
    <xf numFmtId="0" fontId="20" fillId="0" borderId="213" applyAlignment="1" pivotButton="0" quotePrefix="0" xfId="2">
      <alignment horizontal="center" vertical="center"/>
    </xf>
    <xf numFmtId="0" fontId="23" fillId="0" borderId="213" applyAlignment="1" pivotButton="0" quotePrefix="0" xfId="0">
      <alignment horizontal="center" vertical="center"/>
    </xf>
    <xf numFmtId="0" fontId="12" fillId="0" borderId="122" applyAlignment="1" pivotButton="0" quotePrefix="0" xfId="0">
      <alignment vertical="center"/>
    </xf>
    <xf numFmtId="0" fontId="12" fillId="0" borderId="122" applyAlignment="1" pivotButton="0" quotePrefix="0" xfId="0">
      <alignment horizontal="center" vertical="center"/>
    </xf>
    <xf numFmtId="0" fontId="14" fillId="0" borderId="190" applyAlignment="1" pivotButton="0" quotePrefix="0" xfId="0">
      <alignment horizontal="center" vertical="center"/>
    </xf>
    <xf numFmtId="0" fontId="14" fillId="2" borderId="190" applyAlignment="1" pivotButton="0" quotePrefix="0" xfId="0">
      <alignment horizontal="center" vertical="center"/>
    </xf>
    <xf numFmtId="164" fontId="12" fillId="2" borderId="190" applyAlignment="1" pivotButton="0" quotePrefix="0" xfId="1">
      <alignment horizontal="center" vertical="center"/>
    </xf>
    <xf numFmtId="0" fontId="43" fillId="0" borderId="200" applyAlignment="1" pivotButton="0" quotePrefix="0" xfId="0">
      <alignment horizontal="center" vertical="center" wrapText="1"/>
    </xf>
    <xf numFmtId="0" fontId="20" fillId="0" borderId="128" applyAlignment="1" pivotButton="0" quotePrefix="0" xfId="0">
      <alignment horizontal="left" vertical="center"/>
    </xf>
    <xf numFmtId="172" fontId="20" fillId="0" borderId="215" applyAlignment="1" pivotButton="0" quotePrefix="0" xfId="0">
      <alignment horizontal="left" vertical="center"/>
    </xf>
    <xf numFmtId="0" fontId="20" fillId="0" borderId="216" applyAlignment="1" pivotButton="0" quotePrefix="0" xfId="0">
      <alignment vertical="center"/>
    </xf>
    <xf numFmtId="0" fontId="23" fillId="0" borderId="216" applyAlignment="1" pivotButton="0" quotePrefix="0" xfId="0">
      <alignment vertical="center"/>
    </xf>
    <xf numFmtId="0" fontId="12" fillId="0" borderId="216" applyAlignment="1" pivotButton="0" quotePrefix="0" xfId="0">
      <alignment horizontal="center" vertical="center"/>
    </xf>
    <xf numFmtId="0" fontId="14" fillId="3" borderId="216" applyAlignment="1" pivotButton="0" quotePrefix="0" xfId="0">
      <alignment horizontal="center" vertical="center"/>
    </xf>
    <xf numFmtId="0" fontId="14" fillId="2" borderId="216" applyAlignment="1" pivotButton="0" quotePrefix="0" xfId="0">
      <alignment horizontal="center" vertical="center"/>
    </xf>
    <xf numFmtId="164" fontId="12" fillId="2" borderId="216" applyAlignment="1" pivotButton="0" quotePrefix="0" xfId="1">
      <alignment horizontal="center" vertical="center"/>
    </xf>
    <xf numFmtId="0" fontId="20" fillId="0" borderId="216" applyAlignment="1" pivotButton="0" quotePrefix="0" xfId="2">
      <alignment horizontal="center"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12" fillId="0" borderId="217" applyAlignment="1" pivotButton="0" quotePrefix="0" xfId="0">
      <alignment horizontal="center" vertical="center"/>
    </xf>
    <xf numFmtId="0" fontId="12" fillId="0" borderId="217" applyAlignment="1" pivotButton="0" quotePrefix="0" xfId="0">
      <alignment vertical="center"/>
    </xf>
    <xf numFmtId="0" fontId="14" fillId="0" borderId="217" applyAlignment="1" pivotButton="0" quotePrefix="0" xfId="0">
      <alignment horizontal="center" vertical="center"/>
    </xf>
    <xf numFmtId="0" fontId="14" fillId="2" borderId="217" applyAlignment="1" pivotButton="0" quotePrefix="0" xfId="0">
      <alignment horizontal="center" vertical="center"/>
    </xf>
    <xf numFmtId="164" fontId="12" fillId="2" borderId="217" applyAlignment="1" pivotButton="0" quotePrefix="0" xfId="1">
      <alignment horizontal="center" vertical="center"/>
    </xf>
    <xf numFmtId="0" fontId="12" fillId="0" borderId="217" applyAlignment="1" pivotButton="0" quotePrefix="0" xfId="1">
      <alignment horizontal="center" vertical="center"/>
    </xf>
    <xf numFmtId="164" fontId="12" fillId="0" borderId="217" applyAlignment="1" pivotButton="0" quotePrefix="0" xfId="1">
      <alignment horizontal="center" vertical="center"/>
    </xf>
    <xf numFmtId="0" fontId="20" fillId="0" borderId="218" applyAlignment="1" pivotButton="0" quotePrefix="0" xfId="0">
      <alignment horizontal="left" vertical="center"/>
    </xf>
    <xf numFmtId="0" fontId="12" fillId="0" borderId="218" applyAlignment="1" pivotButton="0" quotePrefix="0" xfId="0">
      <alignment horizontal="center" vertical="center"/>
    </xf>
    <xf numFmtId="0" fontId="14" fillId="2" borderId="124" applyAlignment="1" pivotButton="0" quotePrefix="0" xfId="0">
      <alignment horizontal="center" vertical="center"/>
    </xf>
    <xf numFmtId="0" fontId="14" fillId="2" borderId="0" applyAlignment="1" pivotButton="0" quotePrefix="0" xfId="0">
      <alignment horizontal="center" vertical="center"/>
    </xf>
    <xf numFmtId="0" fontId="12" fillId="0" borderId="124" applyAlignment="1" pivotButton="0" quotePrefix="0" xfId="1">
      <alignment horizontal="center" vertical="center"/>
    </xf>
    <xf numFmtId="0" fontId="176" fillId="0" borderId="217" applyAlignment="1" pivotButton="0" quotePrefix="0" xfId="0">
      <alignment horizontal="center" vertical="center"/>
    </xf>
    <xf numFmtId="0" fontId="176" fillId="0" borderId="218" applyAlignment="1" pivotButton="0" quotePrefix="0" xfId="0">
      <alignment horizontal="center" vertical="center"/>
    </xf>
    <xf numFmtId="0" fontId="176" fillId="0" borderId="216" applyAlignment="1" pivotButton="0" quotePrefix="0" xfId="0">
      <alignment vertical="center"/>
    </xf>
    <xf numFmtId="0" fontId="176" fillId="0" borderId="216" applyAlignment="1" pivotButton="0" quotePrefix="0" xfId="0">
      <alignment horizontal="center" vertical="center"/>
    </xf>
    <xf numFmtId="0" fontId="229" fillId="0" borderId="216" applyAlignment="1" pivotButton="0" quotePrefix="0" xfId="0">
      <alignment horizontal="center" vertical="center"/>
    </xf>
    <xf numFmtId="0" fontId="229" fillId="2" borderId="216" applyAlignment="1" pivotButton="0" quotePrefix="0" xfId="0">
      <alignment horizontal="center" vertical="center"/>
    </xf>
    <xf numFmtId="164" fontId="176" fillId="2" borderId="216" applyAlignment="1" pivotButton="0" quotePrefix="0" xfId="1">
      <alignment horizontal="center" vertical="center"/>
    </xf>
    <xf numFmtId="0" fontId="176" fillId="0" borderId="216" applyAlignment="1" pivotButton="0" quotePrefix="0" xfId="1">
      <alignment horizontal="center" vertical="center"/>
    </xf>
    <xf numFmtId="164" fontId="176" fillId="0" borderId="216" applyAlignment="1" pivotButton="0" quotePrefix="0" xfId="1">
      <alignment horizontal="center" vertical="center"/>
    </xf>
    <xf numFmtId="0" fontId="176" fillId="0" borderId="123" applyAlignment="1" pivotButton="0" quotePrefix="0" xfId="0">
      <alignment horizontal="center" vertical="center"/>
    </xf>
    <xf numFmtId="0" fontId="176" fillId="0" borderId="219" applyAlignment="1" pivotButton="0" quotePrefix="0" xfId="0">
      <alignment vertical="center"/>
    </xf>
    <xf numFmtId="0" fontId="176" fillId="0" borderId="219" applyAlignment="1" pivotButton="0" quotePrefix="0" xfId="0">
      <alignment horizontal="center" vertical="center"/>
    </xf>
    <xf numFmtId="0" fontId="176" fillId="0" borderId="220" applyAlignment="1" pivotButton="0" quotePrefix="0" xfId="0">
      <alignment horizontal="center" vertical="center"/>
    </xf>
    <xf numFmtId="0" fontId="176" fillId="0" borderId="217" applyAlignment="1" pivotButton="0" quotePrefix="0" xfId="1">
      <alignment horizontal="center" vertical="center"/>
    </xf>
    <xf numFmtId="164" fontId="176" fillId="0" borderId="217" applyAlignment="1" pivotButton="0" quotePrefix="0" xfId="1">
      <alignment horizontal="center" vertical="center"/>
    </xf>
    <xf numFmtId="0" fontId="156" fillId="0" borderId="217" applyAlignment="1" pivotButton="0" quotePrefix="0" xfId="0">
      <alignment horizontal="center" vertical="center"/>
    </xf>
    <xf numFmtId="0" fontId="234" fillId="0" borderId="217" applyAlignment="1" pivotButton="0" quotePrefix="0" xfId="0">
      <alignment horizontal="center" vertical="center"/>
    </xf>
    <xf numFmtId="0" fontId="234" fillId="0" borderId="218" applyAlignment="1" pivotButton="0" quotePrefix="0" xfId="0">
      <alignment horizontal="center" vertical="center"/>
    </xf>
    <xf numFmtId="0" fontId="234" fillId="0" borderId="216" applyAlignment="1" pivotButton="0" quotePrefix="0" xfId="0">
      <alignment vertical="center"/>
    </xf>
    <xf numFmtId="0" fontId="234" fillId="0" borderId="216" applyAlignment="1" pivotButton="0" quotePrefix="0" xfId="0">
      <alignment horizontal="center" vertical="center"/>
    </xf>
    <xf numFmtId="0" fontId="235" fillId="0" borderId="216" applyAlignment="1" pivotButton="0" quotePrefix="0" xfId="0">
      <alignment horizontal="center" vertical="center"/>
    </xf>
    <xf numFmtId="0" fontId="235" fillId="2" borderId="216" applyAlignment="1" pivotButton="0" quotePrefix="0" xfId="0">
      <alignment horizontal="center" vertical="center"/>
    </xf>
    <xf numFmtId="164" fontId="234" fillId="2" borderId="216" applyAlignment="1" pivotButton="0" quotePrefix="0" xfId="1">
      <alignment horizontal="center" vertical="center"/>
    </xf>
    <xf numFmtId="0" fontId="12" fillId="0" borderId="219" applyAlignment="1" pivotButton="0" quotePrefix="0" xfId="0">
      <alignment vertical="center"/>
    </xf>
    <xf numFmtId="0" fontId="12" fillId="0" borderId="219" applyAlignment="1" pivotButton="0" quotePrefix="0" xfId="0">
      <alignment horizontal="center" vertical="center"/>
    </xf>
    <xf numFmtId="0" fontId="12" fillId="0" borderId="220" applyAlignment="1" pivotButton="0" quotePrefix="0" xfId="0">
      <alignment horizontal="center" vertical="center"/>
    </xf>
    <xf numFmtId="0" fontId="14" fillId="0" borderId="216" applyAlignment="1" pivotButton="0" quotePrefix="0" xfId="0">
      <alignment horizontal="center" vertical="center"/>
    </xf>
    <xf numFmtId="0" fontId="20" fillId="0" borderId="217" applyAlignment="1" pivotButton="0" quotePrefix="0" xfId="0">
      <alignment horizontal="center" vertical="center"/>
    </xf>
    <xf numFmtId="0" fontId="20" fillId="0" borderId="218" applyAlignment="1" pivotButton="0" quotePrefix="0" xfId="0">
      <alignment horizontal="center" vertical="center"/>
    </xf>
    <xf numFmtId="0" fontId="20" fillId="0" borderId="216" applyAlignment="1" pivotButton="0" quotePrefix="0" xfId="0">
      <alignment horizontal="center" vertical="center"/>
    </xf>
    <xf numFmtId="0" fontId="22" fillId="0" borderId="216" applyAlignment="1" pivotButton="0" quotePrefix="0" xfId="0">
      <alignment horizontal="center" vertical="center"/>
    </xf>
    <xf numFmtId="0" fontId="22" fillId="2" borderId="216" applyAlignment="1" pivotButton="0" quotePrefix="0" xfId="0">
      <alignment horizontal="center" vertical="center"/>
    </xf>
    <xf numFmtId="164" fontId="20" fillId="2" borderId="216" applyAlignment="1" pivotButton="0" quotePrefix="0" xfId="1">
      <alignment horizontal="center" vertical="center"/>
    </xf>
    <xf numFmtId="0" fontId="253" fillId="0" borderId="216" applyAlignment="1" pivotButton="0" quotePrefix="0" xfId="0">
      <alignment horizontal="center" vertical="center" wrapText="1"/>
    </xf>
    <xf numFmtId="0" fontId="12" fillId="0" borderId="216" applyAlignment="1" pivotButton="0" quotePrefix="0" xfId="0">
      <alignment vertical="center"/>
    </xf>
    <xf numFmtId="0" fontId="207" fillId="0" borderId="216" applyAlignment="1" pivotButton="0" quotePrefix="0" xfId="0">
      <alignment horizontal="center" vertical="center"/>
    </xf>
    <xf numFmtId="0" fontId="12" fillId="0" borderId="216" applyAlignment="1" pivotButton="0" quotePrefix="0" xfId="1">
      <alignment horizontal="center" vertical="center"/>
    </xf>
    <xf numFmtId="164" fontId="12" fillId="0" borderId="216" applyAlignment="1" pivotButton="0" quotePrefix="0" xfId="1">
      <alignment horizontal="center" vertical="center"/>
    </xf>
    <xf numFmtId="0" fontId="96" fillId="0" borderId="218" applyAlignment="1" pivotButton="0" quotePrefix="0" xfId="0">
      <alignment horizontal="center" vertical="center"/>
    </xf>
    <xf numFmtId="0" fontId="96" fillId="0" borderId="219" applyAlignment="1" pivotButton="0" quotePrefix="0" xfId="0">
      <alignment vertical="center"/>
    </xf>
    <xf numFmtId="0" fontId="96" fillId="0" borderId="219" applyAlignment="1" pivotButton="0" quotePrefix="0" xfId="0">
      <alignment horizontal="center" vertical="center"/>
    </xf>
    <xf numFmtId="0" fontId="96" fillId="0" borderId="220" applyAlignment="1" pivotButton="0" quotePrefix="0" xfId="0">
      <alignment horizontal="center" vertical="center"/>
    </xf>
    <xf numFmtId="0" fontId="163" fillId="0" borderId="216" applyAlignment="1" pivotButton="0" quotePrefix="0" xfId="0">
      <alignment horizontal="center" vertical="center"/>
    </xf>
    <xf numFmtId="0" fontId="163" fillId="2" borderId="216" applyAlignment="1" pivotButton="0" quotePrefix="0" xfId="0">
      <alignment horizontal="center" vertical="center"/>
    </xf>
    <xf numFmtId="164" fontId="96" fillId="2" borderId="216" applyAlignment="1" pivotButton="0" quotePrefix="0" xfId="1">
      <alignment horizontal="center" vertical="center"/>
    </xf>
    <xf numFmtId="0" fontId="96" fillId="0" borderId="217" applyAlignment="1" pivotButton="0" quotePrefix="0" xfId="1">
      <alignment horizontal="center" vertical="center"/>
    </xf>
    <xf numFmtId="164" fontId="96" fillId="0" borderId="217" applyAlignment="1" pivotButton="0" quotePrefix="0" xfId="1">
      <alignment horizontal="center" vertical="center"/>
    </xf>
    <xf numFmtId="0" fontId="96" fillId="0" borderId="217" applyAlignment="1" pivotButton="0" quotePrefix="0" xfId="0">
      <alignment horizontal="center" vertical="center"/>
    </xf>
    <xf numFmtId="0" fontId="96" fillId="0" borderId="216" applyAlignment="1" pivotButton="0" quotePrefix="0" xfId="0">
      <alignment horizontal="center" vertical="center"/>
    </xf>
    <xf numFmtId="0" fontId="20" fillId="0" borderId="219" applyAlignment="1" pivotButton="0" quotePrefix="0" xfId="0">
      <alignment vertical="center"/>
    </xf>
    <xf numFmtId="0" fontId="20" fillId="0" borderId="219" applyAlignment="1" pivotButton="0" quotePrefix="0" xfId="0">
      <alignment horizontal="center" vertical="center"/>
    </xf>
    <xf numFmtId="0" fontId="20" fillId="0" borderId="220" applyAlignment="1" pivotButton="0" quotePrefix="0" xfId="0">
      <alignment horizontal="center" vertical="center"/>
    </xf>
    <xf numFmtId="0" fontId="20" fillId="0" borderId="217" applyAlignment="1" pivotButton="0" quotePrefix="0" xfId="1">
      <alignment horizontal="center" vertical="center"/>
    </xf>
    <xf numFmtId="164" fontId="20" fillId="0" borderId="217" applyAlignment="1" pivotButton="0" quotePrefix="0" xfId="1">
      <alignment horizontal="center" vertical="center"/>
    </xf>
    <xf numFmtId="0" fontId="108" fillId="0" borderId="216" applyAlignment="1" pivotButton="0" quotePrefix="0" xfId="0">
      <alignment horizontal="center" vertical="center"/>
    </xf>
    <xf numFmtId="0" fontId="108" fillId="2" borderId="216" applyAlignment="1" pivotButton="0" quotePrefix="0" xfId="0">
      <alignment horizontal="center" vertical="center"/>
    </xf>
    <xf numFmtId="164" fontId="109" fillId="2" borderId="216" applyAlignment="1" pivotButton="0" quotePrefix="0" xfId="1">
      <alignment horizontal="center" vertical="center"/>
    </xf>
    <xf numFmtId="0" fontId="176" fillId="0" borderId="145" applyAlignment="1" pivotButton="0" quotePrefix="0" xfId="0">
      <alignment horizontal="center" vertical="center" wrapText="1"/>
    </xf>
    <xf numFmtId="164" fontId="109" fillId="0" borderId="110" applyAlignment="1" pivotButton="0" quotePrefix="0" xfId="0">
      <alignment horizontal="center" vertical="center"/>
    </xf>
    <xf numFmtId="0" fontId="109" fillId="0" borderId="110" applyAlignment="1" pivotButton="0" quotePrefix="0" xfId="0">
      <alignment horizontal="center" vertical="center"/>
    </xf>
    <xf numFmtId="0" fontId="163" fillId="0" borderId="145" applyAlignment="1" pivotButton="0" quotePrefix="0" xfId="0">
      <alignment horizontal="center" vertical="center" wrapText="1"/>
    </xf>
    <xf numFmtId="0" fontId="229" fillId="0" borderId="145" applyAlignment="1" pivotButton="0" quotePrefix="0" xfId="0">
      <alignment horizontal="center" vertical="center" wrapText="1"/>
    </xf>
    <xf numFmtId="0" fontId="339" fillId="0" borderId="199" applyAlignment="1" pivotButton="0" quotePrefix="0" xfId="0">
      <alignment horizontal="center" vertical="center" wrapText="1"/>
    </xf>
    <xf numFmtId="0" fontId="176" fillId="0" borderId="169" applyAlignment="1" pivotButton="0" quotePrefix="0" xfId="0">
      <alignment horizontal="center" vertical="center" wrapText="1"/>
    </xf>
    <xf numFmtId="0" fontId="176" fillId="0" borderId="170" applyAlignment="1" pivotButton="0" quotePrefix="0" xfId="0">
      <alignment horizontal="center" vertical="center" wrapText="1"/>
    </xf>
    <xf numFmtId="0" fontId="176" fillId="0" borderId="47" applyAlignment="1" pivotButton="0" quotePrefix="0" xfId="0">
      <alignment horizontal="center" vertical="center" wrapText="1"/>
    </xf>
    <xf numFmtId="0" fontId="36" fillId="0" borderId="43" applyAlignment="1" pivotButton="0" quotePrefix="0" xfId="0">
      <alignment horizontal="center" vertical="center"/>
    </xf>
    <xf numFmtId="0" fontId="40" fillId="0" borderId="125" applyAlignment="1" pivotButton="0" quotePrefix="0" xfId="0">
      <alignment horizontal="center" vertical="center"/>
    </xf>
    <xf numFmtId="0" fontId="16" fillId="0" borderId="10" applyAlignment="1" pivotButton="0" quotePrefix="0" xfId="0">
      <alignment horizontal="left" vertical="center" wrapText="1"/>
    </xf>
    <xf numFmtId="0" fontId="20" fillId="0" borderId="75" applyAlignment="1" pivotButton="0" quotePrefix="0" xfId="0">
      <alignment horizontal="center" vertical="center"/>
    </xf>
    <xf numFmtId="0" fontId="20" fillId="0" borderId="78" applyAlignment="1" pivotButton="0" quotePrefix="0" xfId="0">
      <alignment horizontal="center" vertical="center"/>
    </xf>
    <xf numFmtId="0" fontId="20" fillId="0" borderId="77" applyAlignment="1" pivotButton="0" quotePrefix="0" xfId="0">
      <alignment horizontal="center" vertical="center"/>
    </xf>
    <xf numFmtId="0" fontId="10" fillId="0" borderId="0" applyAlignment="1" pivotButton="0" quotePrefix="0" xfId="0">
      <alignment horizontal="left" vertical="top"/>
    </xf>
    <xf numFmtId="0" fontId="12" fillId="0" borderId="0" applyAlignment="1" pivotButton="0" quotePrefix="0" xfId="0">
      <alignment horizontal="left" vertical="center"/>
    </xf>
    <xf numFmtId="14" fontId="51" fillId="0" borderId="0" applyAlignment="1" pivotButton="0" quotePrefix="0" xfId="0">
      <alignment horizontal="center" vertical="center"/>
    </xf>
    <xf numFmtId="0" fontId="51" fillId="0" borderId="0" applyAlignment="1" pivotButton="0" quotePrefix="0" xfId="0">
      <alignment horizontal="center" vertical="center"/>
    </xf>
    <xf numFmtId="0" fontId="15" fillId="0" borderId="0" applyAlignment="1" pivotButton="0" quotePrefix="0" xfId="0">
      <alignment horizontal="left" vertical="center" wrapText="1"/>
    </xf>
    <xf numFmtId="0" fontId="12" fillId="0" borderId="0" applyAlignment="1" pivotButton="0" quotePrefix="0" xfId="0">
      <alignment horizontal="left" vertical="center" wrapText="1"/>
    </xf>
    <xf numFmtId="0" fontId="12" fillId="0" borderId="10" applyAlignment="1" pivotButton="0" quotePrefix="0" xfId="0">
      <alignment horizontal="left" vertical="center"/>
    </xf>
    <xf numFmtId="14" fontId="171" fillId="0" borderId="10" applyAlignment="1" pivotButton="0" quotePrefix="0" xfId="0">
      <alignment horizontal="center" vertical="center"/>
    </xf>
    <xf numFmtId="0" fontId="51" fillId="0" borderId="10" applyAlignment="1" pivotButton="0" quotePrefix="0" xfId="0">
      <alignment horizontal="center" vertical="center"/>
    </xf>
    <xf numFmtId="0" fontId="20" fillId="0" borderId="95" applyAlignment="1" pivotButton="0" quotePrefix="0" xfId="0">
      <alignment horizontal="center" vertical="center"/>
    </xf>
    <xf numFmtId="0" fontId="169" fillId="0" borderId="0" applyAlignment="1" pivotButton="0" quotePrefix="0" xfId="0">
      <alignment horizontal="left" vertical="top"/>
    </xf>
    <xf numFmtId="0" fontId="97" fillId="0" borderId="0" applyAlignment="1" pivotButton="0" quotePrefix="0" xfId="0">
      <alignment horizontal="left" vertical="center" wrapText="1"/>
    </xf>
    <xf numFmtId="14" fontId="51" fillId="0" borderId="10" applyAlignment="1" pivotButton="0" quotePrefix="0" xfId="0">
      <alignment horizontal="center" vertical="center"/>
    </xf>
    <xf numFmtId="0" fontId="20" fillId="0" borderId="74" applyAlignment="1" pivotButton="0" quotePrefix="0" xfId="0">
      <alignment horizontal="center" vertical="center"/>
    </xf>
    <xf numFmtId="0" fontId="12" fillId="0" borderId="74" applyAlignment="1" pivotButton="0" quotePrefix="0" xfId="0">
      <alignment horizontal="center" vertical="center"/>
    </xf>
    <xf numFmtId="0" fontId="187" fillId="0" borderId="0" applyAlignment="1" pivotButton="0" quotePrefix="0" xfId="0">
      <alignment horizontal="left" vertical="top"/>
    </xf>
    <xf numFmtId="0" fontId="15" fillId="0" borderId="0" applyAlignment="1" pivotButton="0" quotePrefix="0" xfId="0">
      <alignment horizontal="left" vertical="center"/>
    </xf>
    <xf numFmtId="0" fontId="254" fillId="0" borderId="125" applyAlignment="1" pivotButton="0" quotePrefix="0" xfId="0">
      <alignment horizontal="left" vertical="top"/>
    </xf>
    <xf numFmtId="0" fontId="65" fillId="0" borderId="125" applyAlignment="1" pivotButton="0" quotePrefix="0" xfId="0">
      <alignment horizontal="left" vertical="top"/>
    </xf>
    <xf numFmtId="0" fontId="250" fillId="0" borderId="0" applyAlignment="1" pivotButton="0" quotePrefix="0" xfId="0">
      <alignment horizontal="center" vertical="center"/>
    </xf>
    <xf numFmtId="0" fontId="65" fillId="0" borderId="122" applyAlignment="1" pivotButton="0" quotePrefix="0" xfId="0">
      <alignment horizontal="left" vertical="center"/>
    </xf>
    <xf numFmtId="0" fontId="65" fillId="0" borderId="73" applyAlignment="1" pivotButton="0" quotePrefix="0" xfId="0">
      <alignment horizontal="left" vertical="center" wrapText="1"/>
    </xf>
    <xf numFmtId="0" fontId="65" fillId="0" borderId="123" applyAlignment="1" pivotButton="0" quotePrefix="0" xfId="0">
      <alignment horizontal="left" vertical="center"/>
    </xf>
    <xf numFmtId="0" fontId="65" fillId="0" borderId="124" applyAlignment="1" pivotButton="0" quotePrefix="0" xfId="0">
      <alignment horizontal="left" vertical="center"/>
    </xf>
    <xf numFmtId="0" fontId="65" fillId="0" borderId="1" applyAlignment="1" pivotButton="0" quotePrefix="0" xfId="0">
      <alignment horizontal="left" vertical="center"/>
    </xf>
    <xf numFmtId="0" fontId="65" fillId="0" borderId="0" applyAlignment="1" pivotButton="0" quotePrefix="0" xfId="0">
      <alignment horizontal="left" vertical="center"/>
    </xf>
    <xf numFmtId="0" fontId="65" fillId="0" borderId="41" applyAlignment="1" pivotButton="0" quotePrefix="0" xfId="0">
      <alignment horizontal="left" vertical="center"/>
    </xf>
    <xf numFmtId="0" fontId="65" fillId="0" borderId="113" applyAlignment="1" pivotButton="0" quotePrefix="0" xfId="0">
      <alignment horizontal="left" vertical="center"/>
    </xf>
    <xf numFmtId="0" fontId="65" fillId="0" borderId="118" applyAlignment="1" pivotButton="0" quotePrefix="0" xfId="0">
      <alignment horizontal="left" vertical="center"/>
    </xf>
    <xf numFmtId="0" fontId="252" fillId="0" borderId="73" applyAlignment="1" pivotButton="0" quotePrefix="0" xfId="0">
      <alignment horizontal="left" vertical="top" wrapText="1"/>
    </xf>
    <xf numFmtId="0" fontId="253" fillId="0" borderId="1" applyAlignment="1" pivotButton="0" quotePrefix="0" xfId="0">
      <alignment horizontal="left" vertical="top" wrapText="1"/>
    </xf>
    <xf numFmtId="0" fontId="253" fillId="0" borderId="113" applyAlignment="1" pivotButton="0" quotePrefix="0" xfId="0">
      <alignment horizontal="left" vertical="top" wrapText="1"/>
    </xf>
    <xf numFmtId="0" fontId="255" fillId="0" borderId="73" applyAlignment="1" pivotButton="0" quotePrefix="0" xfId="0">
      <alignment horizontal="left" vertical="top" wrapText="1"/>
    </xf>
    <xf numFmtId="0" fontId="253" fillId="0" borderId="123" applyAlignment="1" pivotButton="0" quotePrefix="0" xfId="0">
      <alignment horizontal="left" vertical="top" wrapText="1"/>
    </xf>
    <xf numFmtId="0" fontId="253" fillId="0" borderId="124" applyAlignment="1" pivotButton="0" quotePrefix="0" xfId="0">
      <alignment horizontal="left" vertical="top" wrapText="1"/>
    </xf>
    <xf numFmtId="0" fontId="253" fillId="0" borderId="0" applyAlignment="1" pivotButton="0" quotePrefix="0" xfId="0">
      <alignment horizontal="left" vertical="top" wrapText="1"/>
    </xf>
    <xf numFmtId="0" fontId="253" fillId="0" borderId="41" applyAlignment="1" pivotButton="0" quotePrefix="0" xfId="0">
      <alignment horizontal="left" vertical="top" wrapText="1"/>
    </xf>
    <xf numFmtId="0" fontId="253" fillId="0" borderId="122" applyAlignment="1" pivotButton="0" quotePrefix="0" xfId="0">
      <alignment horizontal="left" vertical="top" wrapText="1"/>
    </xf>
    <xf numFmtId="0" fontId="253" fillId="0" borderId="118" applyAlignment="1" pivotButton="0" quotePrefix="0" xfId="0">
      <alignment horizontal="left" vertical="top" wrapText="1"/>
    </xf>
    <xf numFmtId="0" fontId="20" fillId="0" borderId="113" applyAlignment="1" pivotButton="0" quotePrefix="0" xfId="0">
      <alignment horizontal="center" vertical="center"/>
    </xf>
    <xf numFmtId="0" fontId="20" fillId="0" borderId="122" applyAlignment="1" pivotButton="0" quotePrefix="0" xfId="0">
      <alignment horizontal="center" vertical="center"/>
    </xf>
    <xf numFmtId="0" fontId="20" fillId="0" borderId="118" applyAlignment="1" pivotButton="0" quotePrefix="0" xfId="0">
      <alignment horizontal="center" vertical="center"/>
    </xf>
    <xf numFmtId="0" fontId="20" fillId="0" borderId="89" applyAlignment="1" pivotButton="0" quotePrefix="0" xfId="0">
      <alignment horizontal="center" vertical="center"/>
    </xf>
    <xf numFmtId="0" fontId="20" fillId="0" borderId="88" applyAlignment="1" pivotButton="0" quotePrefix="0" xfId="0">
      <alignment horizontal="center" vertical="center"/>
    </xf>
    <xf numFmtId="0" fontId="20" fillId="0" borderId="87" applyAlignment="1" pivotButton="0" quotePrefix="0" xfId="0">
      <alignment horizontal="center" vertical="center"/>
    </xf>
    <xf numFmtId="0" fontId="169" fillId="0" borderId="0" applyAlignment="1" pivotButton="0" quotePrefix="0" xfId="0">
      <alignment horizontal="left" vertical="center"/>
    </xf>
    <xf numFmtId="0" fontId="10" fillId="0" borderId="0" applyAlignment="1" pivotButton="0" quotePrefix="0" xfId="0">
      <alignment horizontal="left" vertical="center"/>
    </xf>
    <xf numFmtId="0" fontId="12" fillId="0" borderId="89" applyAlignment="1" pivotButton="0" quotePrefix="0" xfId="0">
      <alignment horizontal="center" vertical="center"/>
    </xf>
    <xf numFmtId="0" fontId="12" fillId="0" borderId="88" applyAlignment="1" pivotButton="0" quotePrefix="0" xfId="0">
      <alignment horizontal="center" vertical="center"/>
    </xf>
    <xf numFmtId="0" fontId="12" fillId="0" borderId="87" applyAlignment="1" pivotButton="0" quotePrefix="0" xfId="0">
      <alignment horizontal="center" vertical="center"/>
    </xf>
    <xf numFmtId="14" fontId="12" fillId="0" borderId="0" applyAlignment="1" pivotButton="0" quotePrefix="0" xfId="0">
      <alignment horizontal="center" vertical="center"/>
    </xf>
    <xf numFmtId="0" fontId="12" fillId="0" borderId="0" applyAlignment="1" pivotButton="0" quotePrefix="0" xfId="0">
      <alignment horizontal="center" vertical="center"/>
    </xf>
    <xf numFmtId="0" fontId="15" fillId="0" borderId="10" applyAlignment="1" pivotButton="0" quotePrefix="0" xfId="0">
      <alignment horizontal="left" vertical="center"/>
    </xf>
    <xf numFmtId="14" fontId="12" fillId="0" borderId="10" applyAlignment="1" pivotButton="0" quotePrefix="0" xfId="0">
      <alignment horizontal="center" vertical="center"/>
    </xf>
    <xf numFmtId="0" fontId="12" fillId="0" borderId="10" applyAlignment="1" pivotButton="0" quotePrefix="0" xfId="0">
      <alignment horizontal="center" vertical="center"/>
    </xf>
    <xf numFmtId="0" fontId="16" fillId="0" borderId="0" applyAlignment="1" pivotButton="0" quotePrefix="0" xfId="0">
      <alignment horizontal="left" vertical="center" wrapText="1"/>
    </xf>
    <xf numFmtId="0" fontId="20" fillId="0" borderId="129" applyAlignment="1" pivotButton="0" quotePrefix="0" xfId="0">
      <alignment horizontal="center" vertical="center"/>
    </xf>
    <xf numFmtId="14" fontId="244" fillId="0" borderId="0" applyAlignment="1" pivotButton="0" quotePrefix="0" xfId="0">
      <alignment horizontal="center" vertical="center"/>
    </xf>
    <xf numFmtId="0" fontId="244" fillId="0" borderId="0" applyAlignment="1" pivotButton="0" quotePrefix="0" xfId="0">
      <alignment horizontal="center" vertical="center"/>
    </xf>
    <xf numFmtId="14" fontId="278" fillId="0" borderId="0" applyAlignment="1" pivotButton="0" quotePrefix="0" xfId="0">
      <alignment horizontal="center" vertical="center"/>
    </xf>
    <xf numFmtId="0" fontId="67" fillId="0" borderId="0" applyAlignment="1" pivotButton="0" quotePrefix="0" xfId="0">
      <alignment horizontal="center" vertical="center"/>
    </xf>
    <xf numFmtId="0" fontId="68" fillId="5" borderId="74" applyAlignment="1" pivotButton="0" quotePrefix="0" xfId="0">
      <alignment horizontal="left" vertical="top" wrapText="1"/>
    </xf>
    <xf numFmtId="0" fontId="68" fillId="5" borderId="74" applyAlignment="1" pivotButton="0" quotePrefix="0" xfId="0">
      <alignment horizontal="left" vertical="top"/>
    </xf>
    <xf numFmtId="0" fontId="70" fillId="0" borderId="74" applyAlignment="1" pivotButton="0" quotePrefix="0" xfId="0">
      <alignment horizontal="left" vertical="center"/>
    </xf>
    <xf numFmtId="0" fontId="68" fillId="0" borderId="74" applyAlignment="1" pivotButton="0" quotePrefix="0" xfId="0">
      <alignment horizontal="center" vertical="center" wrapText="1"/>
    </xf>
    <xf numFmtId="0" fontId="68" fillId="0" borderId="86" applyAlignment="1" pivotButton="0" quotePrefix="0" xfId="0">
      <alignment horizontal="center" vertical="center" wrapText="1"/>
    </xf>
    <xf numFmtId="0" fontId="70" fillId="0" borderId="74" applyAlignment="1" pivotButton="0" quotePrefix="0" xfId="0">
      <alignment horizontal="left" vertical="center" wrapText="1"/>
    </xf>
    <xf numFmtId="0" fontId="70" fillId="0" borderId="86" applyAlignment="1" pivotButton="0" quotePrefix="0" xfId="0">
      <alignment horizontal="left" vertical="center" wrapText="1"/>
    </xf>
    <xf numFmtId="0" fontId="68" fillId="5" borderId="91" applyAlignment="1" pivotButton="0" quotePrefix="0" xfId="0">
      <alignment horizontal="left" vertical="center"/>
    </xf>
    <xf numFmtId="0" fontId="68" fillId="5" borderId="92" applyAlignment="1" pivotButton="0" quotePrefix="0" xfId="0">
      <alignment horizontal="left" vertical="center"/>
    </xf>
    <xf numFmtId="0" fontId="68" fillId="5" borderId="88" applyAlignment="1" pivotButton="0" quotePrefix="0" xfId="0">
      <alignment horizontal="left" vertical="center"/>
    </xf>
    <xf numFmtId="0" fontId="68" fillId="5" borderId="87" applyAlignment="1" pivotButton="0" quotePrefix="0" xfId="0">
      <alignment horizontal="left" vertical="center"/>
    </xf>
    <xf numFmtId="0" fontId="68" fillId="0" borderId="1" applyAlignment="1" pivotButton="0" quotePrefix="0" xfId="0">
      <alignment horizontal="left" vertical="center"/>
    </xf>
    <xf numFmtId="0" fontId="68" fillId="7" borderId="74" applyAlignment="1" pivotButton="0" quotePrefix="0" xfId="0">
      <alignment horizontal="left" vertical="center"/>
    </xf>
    <xf numFmtId="0" fontId="68" fillId="7" borderId="89" applyAlignment="1" pivotButton="0" quotePrefix="0" xfId="0">
      <alignment horizontal="left" vertical="center"/>
    </xf>
    <xf numFmtId="0" fontId="68" fillId="0" borderId="74" applyAlignment="1" pivotButton="0" quotePrefix="0" xfId="0">
      <alignment horizontal="right"/>
    </xf>
    <xf numFmtId="0" fontId="68" fillId="0" borderId="86" applyAlignment="1" pivotButton="0" quotePrefix="0" xfId="0">
      <alignment horizontal="right"/>
    </xf>
    <xf numFmtId="0" fontId="144" fillId="0" borderId="0" applyAlignment="1" pivotButton="0" quotePrefix="0" xfId="0">
      <alignment horizontal="center" vertical="center"/>
    </xf>
    <xf numFmtId="0" fontId="144" fillId="0" borderId="41" applyAlignment="1" pivotButton="0" quotePrefix="0" xfId="0">
      <alignment horizontal="center" vertical="center"/>
    </xf>
    <xf numFmtId="0" fontId="144" fillId="0" borderId="10" applyAlignment="1" pivotButton="0" quotePrefix="0" xfId="0">
      <alignment horizontal="center" vertical="center"/>
    </xf>
    <xf numFmtId="0" fontId="144" fillId="0" borderId="45" applyAlignment="1" pivotButton="0" quotePrefix="0" xfId="0">
      <alignment horizontal="center" vertical="center"/>
    </xf>
    <xf numFmtId="0" fontId="71" fillId="0" borderId="0" applyAlignment="1" pivotButton="0" quotePrefix="0" xfId="5">
      <alignment horizontal="center" vertical="center"/>
    </xf>
    <xf numFmtId="0" fontId="72" fillId="0" borderId="0" applyAlignment="1" pivotButton="0" quotePrefix="0" xfId="5">
      <alignment horizontal="right" vertical="center"/>
    </xf>
    <xf numFmtId="0" fontId="77" fillId="0" borderId="57" applyAlignment="1" pivotButton="0" quotePrefix="0" xfId="0">
      <alignment horizontal="center"/>
    </xf>
    <xf numFmtId="0" fontId="77" fillId="0" borderId="58" applyAlignment="1" pivotButton="0" quotePrefix="0" xfId="0">
      <alignment horizontal="center"/>
    </xf>
    <xf numFmtId="0" fontId="87" fillId="0" borderId="0" applyAlignment="1" pivotButton="0" quotePrefix="0" xfId="0">
      <alignment horizontal="center"/>
    </xf>
    <xf numFmtId="0" fontId="195" fillId="0" borderId="0" applyAlignment="1" pivotButton="0" quotePrefix="0" xfId="0">
      <alignment horizontal="center"/>
    </xf>
    <xf numFmtId="0" fontId="317" fillId="0" borderId="122" applyAlignment="1" pivotButton="0" quotePrefix="0" xfId="0">
      <alignment horizontal="left" vertical="center"/>
    </xf>
    <xf numFmtId="14" fontId="222" fillId="0" borderId="0" applyAlignment="1" pivotButton="0" quotePrefix="0" xfId="0">
      <alignment horizontal="center" vertical="center"/>
    </xf>
    <xf numFmtId="0" fontId="222" fillId="0" borderId="0" applyAlignment="1" pivotButton="0" quotePrefix="0" xfId="0">
      <alignment horizontal="center" vertical="center"/>
    </xf>
    <xf numFmtId="0" fontId="109" fillId="0" borderId="89" applyAlignment="1" pivotButton="0" quotePrefix="0" xfId="0">
      <alignment horizontal="center" vertical="center"/>
    </xf>
    <xf numFmtId="0" fontId="109" fillId="0" borderId="88" applyAlignment="1" pivotButton="0" quotePrefix="0" xfId="0">
      <alignment horizontal="center" vertical="center"/>
    </xf>
    <xf numFmtId="0" fontId="109" fillId="0" borderId="87" applyAlignment="1" pivotButton="0" quotePrefix="0" xfId="0">
      <alignment horizontal="center" vertical="center"/>
    </xf>
    <xf numFmtId="0" fontId="176" fillId="0" borderId="44" applyAlignment="1" pivotButton="0" quotePrefix="0" xfId="0">
      <alignment horizontal="center" vertical="center"/>
    </xf>
    <xf numFmtId="0" fontId="176" fillId="0" borderId="10" applyAlignment="1" pivotButton="0" quotePrefix="0" xfId="0">
      <alignment horizontal="center" vertical="center"/>
    </xf>
    <xf numFmtId="0" fontId="176" fillId="0" borderId="45" applyAlignment="1" pivotButton="0" quotePrefix="0" xfId="0">
      <alignment horizontal="center" vertical="center"/>
    </xf>
    <xf numFmtId="0" fontId="262" fillId="0" borderId="10" applyAlignment="1" pivotButton="0" quotePrefix="0" xfId="0">
      <alignment horizontal="left" vertical="center" wrapText="1"/>
    </xf>
    <xf numFmtId="0" fontId="199" fillId="0" borderId="0" applyAlignment="1" pivotButton="0" quotePrefix="0" xfId="0">
      <alignment horizontal="left" vertical="top"/>
    </xf>
    <xf numFmtId="0" fontId="176" fillId="0" borderId="0" applyAlignment="1" pivotButton="0" quotePrefix="0" xfId="0">
      <alignment horizontal="left" vertical="center"/>
    </xf>
    <xf numFmtId="14" fontId="168" fillId="0" borderId="0" applyAlignment="1" pivotButton="0" quotePrefix="0" xfId="0">
      <alignment horizontal="center" vertical="center"/>
    </xf>
    <xf numFmtId="0" fontId="168" fillId="0" borderId="0" applyAlignment="1" pivotButton="0" quotePrefix="0" xfId="0">
      <alignment horizontal="center" vertical="center"/>
    </xf>
    <xf numFmtId="0" fontId="176" fillId="0" borderId="0" applyAlignment="1" pivotButton="0" quotePrefix="0" xfId="0">
      <alignment horizontal="left" vertical="center" wrapText="1"/>
    </xf>
    <xf numFmtId="0" fontId="176" fillId="0" borderId="10" applyAlignment="1" pivotButton="0" quotePrefix="0" xfId="0">
      <alignment horizontal="left" vertical="center"/>
    </xf>
    <xf numFmtId="14" fontId="168" fillId="0" borderId="10" applyAlignment="1" pivotButton="0" quotePrefix="0" xfId="0">
      <alignment horizontal="center" vertical="center"/>
    </xf>
    <xf numFmtId="0" fontId="168" fillId="0" borderId="10" applyAlignment="1" pivotButton="0" quotePrefix="0" xfId="0">
      <alignment horizontal="center" vertical="center"/>
    </xf>
    <xf numFmtId="14" fontId="222" fillId="0" borderId="10" applyAlignment="1" pivotButton="0" quotePrefix="0" xfId="0">
      <alignment horizontal="center" vertical="center"/>
    </xf>
    <xf numFmtId="0" fontId="222" fillId="0" borderId="10" applyAlignment="1" pivotButton="0" quotePrefix="0" xfId="0">
      <alignment horizontal="center" vertical="center"/>
    </xf>
    <xf numFmtId="14" fontId="279" fillId="0" borderId="10" applyAlignment="1" pivotButton="0" quotePrefix="0" xfId="0">
      <alignment horizontal="center" vertical="center"/>
    </xf>
    <xf numFmtId="14" fontId="228" fillId="0" borderId="0" applyAlignment="1" pivotButton="0" quotePrefix="0" xfId="0">
      <alignment horizontal="center" vertical="center"/>
    </xf>
    <xf numFmtId="14" fontId="216" fillId="0" borderId="10" applyAlignment="1" pivotButton="0" quotePrefix="0" xfId="0">
      <alignment horizontal="center" vertical="center"/>
    </xf>
    <xf numFmtId="0" fontId="20" fillId="0" borderId="97" applyAlignment="1" pivotButton="0" quotePrefix="0" xfId="0">
      <alignment horizontal="center" vertical="center"/>
    </xf>
    <xf numFmtId="0" fontId="20" fillId="0" borderId="98" applyAlignment="1" pivotButton="0" quotePrefix="0" xfId="0">
      <alignment horizontal="center" vertical="center"/>
    </xf>
    <xf numFmtId="0" fontId="20" fillId="0" borderId="99" applyAlignment="1" pivotButton="0" quotePrefix="0" xfId="0">
      <alignment horizontal="center" vertical="center"/>
    </xf>
    <xf numFmtId="0" fontId="20" fillId="0" borderId="10" applyAlignment="1" pivotButton="0" quotePrefix="0" xfId="0">
      <alignment horizontal="center" vertical="center"/>
    </xf>
    <xf numFmtId="14" fontId="171" fillId="0" borderId="0" applyAlignment="1" pivotButton="0" quotePrefix="0" xfId="0">
      <alignment horizontal="center" vertical="center"/>
    </xf>
    <xf numFmtId="0" fontId="20" fillId="0" borderId="45" applyAlignment="1" pivotButton="0" quotePrefix="0" xfId="0">
      <alignment horizontal="center" vertical="center"/>
    </xf>
    <xf numFmtId="0" fontId="12" fillId="0" borderId="95" applyAlignment="1" pivotButton="0" quotePrefix="0" xfId="0">
      <alignment horizontal="center" vertical="center"/>
    </xf>
    <xf numFmtId="14" fontId="267" fillId="0" borderId="0" applyAlignment="1" pivotButton="0" quotePrefix="0" xfId="0">
      <alignment horizontal="center" vertical="center"/>
    </xf>
    <xf numFmtId="0" fontId="242" fillId="0" borderId="97" applyAlignment="1" pivotButton="0" quotePrefix="0" xfId="0">
      <alignment horizontal="center" vertical="center"/>
    </xf>
    <xf numFmtId="0" fontId="31" fillId="0" borderId="98" applyAlignment="1" pivotButton="0" quotePrefix="0" xfId="0">
      <alignment horizontal="center" vertical="center"/>
    </xf>
    <xf numFmtId="0" fontId="242" fillId="0" borderId="98" applyAlignment="1" pivotButton="0" quotePrefix="0" xfId="0">
      <alignment horizontal="center" vertical="center"/>
    </xf>
    <xf numFmtId="0" fontId="242" fillId="0" borderId="99" applyAlignment="1" pivotButton="0" quotePrefix="0" xfId="0">
      <alignment horizontal="center" vertical="center"/>
    </xf>
    <xf numFmtId="0" fontId="176" fillId="0" borderId="95" applyAlignment="1" pivotButton="0" quotePrefix="0" xfId="0">
      <alignment horizontal="center" vertical="center"/>
    </xf>
    <xf numFmtId="0" fontId="42" fillId="0" borderId="0" applyAlignment="1" pivotButton="0" quotePrefix="0" xfId="0">
      <alignment horizontal="left" vertical="center" wrapText="1"/>
    </xf>
    <xf numFmtId="14" fontId="168" fillId="0" borderId="10" applyAlignment="1" pivotButton="0" quotePrefix="0" xfId="0">
      <alignment horizontal="center" vertical="center" wrapText="1"/>
    </xf>
    <xf numFmtId="0" fontId="263" fillId="0" borderId="122" applyAlignment="1" pivotButton="0" quotePrefix="0" xfId="0">
      <alignment horizontal="center" vertical="center"/>
    </xf>
    <xf numFmtId="0" fontId="384" fillId="0" borderId="200" applyAlignment="1" pivotButton="0" quotePrefix="0" xfId="0">
      <alignment horizontal="center" vertical="center"/>
    </xf>
    <xf numFmtId="0" fontId="263" fillId="0" borderId="200" applyAlignment="1" pivotButton="0" quotePrefix="0" xfId="0">
      <alignment horizontal="center" vertical="center"/>
    </xf>
    <xf numFmtId="14" fontId="150" fillId="0" borderId="0" applyAlignment="1" pivotButton="0" quotePrefix="0" xfId="0">
      <alignment horizontal="center" vertical="center"/>
    </xf>
    <xf numFmtId="0" fontId="200" fillId="0" borderId="0" applyAlignment="1" pivotButton="0" quotePrefix="0" xfId="0">
      <alignment horizontal="left" vertical="center" wrapText="1"/>
    </xf>
    <xf numFmtId="14" fontId="279" fillId="0" borderId="0" applyAlignment="1" pivotButton="0" quotePrefix="0" xfId="0">
      <alignment horizontal="center" vertical="center"/>
    </xf>
    <xf numFmtId="0" fontId="20" fillId="0" borderId="102" applyAlignment="1" pivotButton="0" quotePrefix="0" xfId="0">
      <alignment horizontal="center" vertical="center"/>
    </xf>
    <xf numFmtId="0" fontId="20" fillId="0" borderId="103" applyAlignment="1" pivotButton="0" quotePrefix="0" xfId="0">
      <alignment horizontal="center" vertical="center"/>
    </xf>
    <xf numFmtId="0" fontId="20" fillId="0" borderId="104" applyAlignment="1" pivotButton="0" quotePrefix="0" xfId="0">
      <alignment horizontal="center" vertical="center"/>
    </xf>
    <xf numFmtId="0" fontId="20" fillId="0" borderId="44" applyAlignment="1" pivotButton="0" quotePrefix="0" xfId="0">
      <alignment horizontal="center" vertical="center"/>
    </xf>
    <xf numFmtId="14" fontId="268" fillId="0" borderId="10" applyAlignment="1" pivotButton="0" quotePrefix="0" xfId="0">
      <alignment horizontal="center" vertical="center"/>
    </xf>
    <xf numFmtId="0" fontId="20" fillId="0" borderId="42" applyAlignment="1" pivotButton="0" quotePrefix="0" xfId="0">
      <alignment horizontal="center" vertical="center"/>
    </xf>
    <xf numFmtId="0" fontId="109" fillId="0" borderId="74" applyAlignment="1" pivotButton="0" quotePrefix="0" xfId="0">
      <alignment horizontal="center" vertical="center"/>
    </xf>
    <xf numFmtId="0" fontId="176" fillId="0" borderId="89" applyAlignment="1" pivotButton="0" quotePrefix="0" xfId="0">
      <alignment horizontal="center" vertical="center"/>
    </xf>
    <xf numFmtId="0" fontId="176" fillId="0" borderId="88" applyAlignment="1" pivotButton="0" quotePrefix="0" xfId="0">
      <alignment horizontal="center" vertical="center"/>
    </xf>
    <xf numFmtId="0" fontId="176" fillId="0" borderId="87" applyAlignment="1" pivotButton="0" quotePrefix="0" xfId="0">
      <alignment horizontal="center" vertical="center"/>
    </xf>
    <xf numFmtId="14" fontId="176" fillId="0" borderId="0" applyAlignment="1" pivotButton="0" quotePrefix="0" xfId="0">
      <alignment horizontal="center" vertical="center"/>
    </xf>
    <xf numFmtId="0" fontId="176" fillId="0" borderId="0" applyAlignment="1" pivotButton="0" quotePrefix="0" xfId="0">
      <alignment horizontal="center" vertical="center"/>
    </xf>
    <xf numFmtId="14" fontId="176" fillId="0" borderId="10" applyAlignment="1" pivotButton="0" quotePrefix="0" xfId="0">
      <alignment horizontal="center" vertical="center"/>
    </xf>
    <xf numFmtId="0" fontId="229" fillId="0" borderId="122" applyAlignment="1" pivotButton="0" quotePrefix="0" xfId="0">
      <alignment horizontal="left" vertical="center" wrapText="1"/>
    </xf>
    <xf numFmtId="0" fontId="233" fillId="0" borderId="74" applyAlignment="1" pivotButton="0" quotePrefix="0" xfId="0">
      <alignment horizontal="center" vertical="center"/>
    </xf>
    <xf numFmtId="14" fontId="51" fillId="0" borderId="0" applyAlignment="1" pivotButton="0" quotePrefix="0" xfId="0">
      <alignment horizontal="left" vertical="center"/>
    </xf>
    <xf numFmtId="0" fontId="51" fillId="0" borderId="0" applyAlignment="1" pivotButton="0" quotePrefix="0" xfId="0">
      <alignment horizontal="left" vertical="center"/>
    </xf>
    <xf numFmtId="14" fontId="228" fillId="0" borderId="10" applyAlignment="1" pivotButton="0" quotePrefix="0" xfId="0">
      <alignment horizontal="left" vertical="center"/>
    </xf>
    <xf numFmtId="0" fontId="51" fillId="0" borderId="10" applyAlignment="1" pivotButton="0" quotePrefix="0" xfId="0">
      <alignment horizontal="left" vertical="center"/>
    </xf>
    <xf numFmtId="0" fontId="20" fillId="0" borderId="178" applyAlignment="1" pivotButton="0" quotePrefix="0" xfId="0">
      <alignment horizontal="center" vertical="center"/>
    </xf>
    <xf numFmtId="0" fontId="20" fillId="0" borderId="200" applyAlignment="1" pivotButton="0" quotePrefix="0" xfId="0">
      <alignment horizontal="center" vertical="center"/>
    </xf>
    <xf numFmtId="0" fontId="20" fillId="0" borderId="179" applyAlignment="1" pivotButton="0" quotePrefix="0" xfId="0">
      <alignment horizontal="center" vertical="center"/>
    </xf>
    <xf numFmtId="14" fontId="150" fillId="0" borderId="10" applyAlignment="1" pivotButton="0" quotePrefix="0" xfId="0">
      <alignment horizontal="center" vertical="center"/>
    </xf>
    <xf numFmtId="164" fontId="229" fillId="0" borderId="0" applyAlignment="1" pivotButton="0" quotePrefix="0" xfId="1">
      <alignment horizontal="center" vertical="center"/>
    </xf>
    <xf numFmtId="164" fontId="176" fillId="0" borderId="0" applyAlignment="1" pivotButton="0" quotePrefix="0" xfId="1">
      <alignment horizontal="center" vertical="center"/>
    </xf>
    <xf numFmtId="0" fontId="0" fillId="0" borderId="0" pivotButton="0" quotePrefix="0" xfId="0"/>
    <xf numFmtId="164" fontId="339" fillId="0" borderId="0" applyAlignment="1" pivotButton="0" quotePrefix="0" xfId="1">
      <alignment horizontal="center" vertical="center" wrapText="1"/>
    </xf>
    <xf numFmtId="164" fontId="269" fillId="0" borderId="0" applyAlignment="1" pivotButton="0" quotePrefix="0" xfId="1">
      <alignment horizontal="center" vertical="center" wrapText="1"/>
    </xf>
    <xf numFmtId="0" fontId="0" fillId="0" borderId="199" pivotButton="0" quotePrefix="0" xfId="0"/>
    <xf numFmtId="164" fontId="229" fillId="0" borderId="110" applyAlignment="1" pivotButton="0" quotePrefix="0" xfId="1">
      <alignment horizontal="center" vertical="center"/>
    </xf>
    <xf numFmtId="164" fontId="176" fillId="0" borderId="110" applyAlignment="1" pivotButton="0" quotePrefix="0" xfId="1">
      <alignment horizontal="center" vertical="center"/>
    </xf>
    <xf numFmtId="164" fontId="18" fillId="2" borderId="110" applyAlignment="1" pivotButton="0" quotePrefix="0" xfId="1">
      <alignment horizontal="center" vertical="center"/>
    </xf>
    <xf numFmtId="164" fontId="362" fillId="5" borderId="110" applyAlignment="1" pivotButton="0" quotePrefix="0" xfId="1">
      <alignment horizontal="center" vertical="center"/>
    </xf>
    <xf numFmtId="164" fontId="360" fillId="5" borderId="110" applyAlignment="1" pivotButton="0" quotePrefix="0" xfId="1">
      <alignment horizontal="center" vertical="center"/>
    </xf>
    <xf numFmtId="164" fontId="35" fillId="5" borderId="110" applyAlignment="1" pivotButton="0" quotePrefix="0" xfId="1">
      <alignment horizontal="center" vertical="center"/>
    </xf>
    <xf numFmtId="168" fontId="109" fillId="0" borderId="110" applyAlignment="1" pivotButton="0" quotePrefix="0" xfId="0">
      <alignment horizontal="left" vertical="center"/>
    </xf>
    <xf numFmtId="164" fontId="108" fillId="0" borderId="110" applyAlignment="1" pivotButton="0" quotePrefix="0" xfId="1">
      <alignment horizontal="center" vertical="center"/>
    </xf>
    <xf numFmtId="164" fontId="109" fillId="2" borderId="110" applyAlignment="1" pivotButton="0" quotePrefix="0" xfId="1">
      <alignment horizontal="center" vertical="center"/>
    </xf>
    <xf numFmtId="165" fontId="109" fillId="0" borderId="110" applyAlignment="1" pivotButton="0" quotePrefix="0" xfId="0">
      <alignment horizontal="center" vertical="center"/>
    </xf>
    <xf numFmtId="168" fontId="238" fillId="0" borderId="110" applyAlignment="1" pivotButton="0" quotePrefix="0" xfId="0">
      <alignment horizontal="left" vertical="center"/>
    </xf>
    <xf numFmtId="173" fontId="108" fillId="0" borderId="110" applyAlignment="1" pivotButton="0" quotePrefix="0" xfId="1">
      <alignment horizontal="center" vertical="center"/>
    </xf>
    <xf numFmtId="174" fontId="109" fillId="0" borderId="110" applyAlignment="1" pivotButton="0" quotePrefix="0" xfId="0">
      <alignment horizontal="center" vertical="center"/>
    </xf>
    <xf numFmtId="164" fontId="109" fillId="0" borderId="110" applyAlignment="1" pivotButton="0" quotePrefix="0" xfId="1">
      <alignment horizontal="center" vertical="center"/>
    </xf>
    <xf numFmtId="168" fontId="108" fillId="0" borderId="189" applyAlignment="1" pivotButton="0" quotePrefix="0" xfId="0">
      <alignment horizontal="left" vertical="center"/>
    </xf>
    <xf numFmtId="168" fontId="108" fillId="0" borderId="195" applyAlignment="1" pivotButton="0" quotePrefix="0" xfId="0">
      <alignment horizontal="left" vertical="center"/>
    </xf>
    <xf numFmtId="179" fontId="170" fillId="0" borderId="110" applyAlignment="1" pivotButton="0" quotePrefix="0" xfId="0">
      <alignment horizontal="center" vertical="center"/>
    </xf>
    <xf numFmtId="168" fontId="108" fillId="0" borderId="187" applyAlignment="1" pivotButton="0" quotePrefix="0" xfId="0">
      <alignment horizontal="left" vertical="center"/>
    </xf>
    <xf numFmtId="174" fontId="108" fillId="10" borderId="110" applyAlignment="1" pivotButton="0" quotePrefix="0" xfId="0">
      <alignment horizontal="center" vertical="center"/>
    </xf>
    <xf numFmtId="164" fontId="108" fillId="2" borderId="110" applyAlignment="1" pivotButton="0" quotePrefix="0" xfId="1">
      <alignment horizontal="center" vertical="center"/>
    </xf>
    <xf numFmtId="179" fontId="108" fillId="0" borderId="110" applyAlignment="1" pivotButton="0" quotePrefix="0" xfId="0">
      <alignment horizontal="center" vertical="center"/>
    </xf>
    <xf numFmtId="179" fontId="170" fillId="10" borderId="110" applyAlignment="1" pivotButton="0" quotePrefix="0" xfId="0">
      <alignment horizontal="center" vertical="center"/>
    </xf>
    <xf numFmtId="165" fontId="109" fillId="10" borderId="110" applyAlignment="1" pivotButton="0" quotePrefix="0" xfId="0">
      <alignment horizontal="center" vertical="center"/>
    </xf>
    <xf numFmtId="174" fontId="108" fillId="0" borderId="110" applyAlignment="1" pivotButton="0" quotePrefix="0" xfId="0">
      <alignment horizontal="center" vertical="center"/>
    </xf>
    <xf numFmtId="174" fontId="238" fillId="10" borderId="110" applyAlignment="1" pivotButton="0" quotePrefix="0" xfId="0">
      <alignment horizontal="center" vertical="center"/>
    </xf>
    <xf numFmtId="168" fontId="238" fillId="6" borderId="110" applyAlignment="1" pivotButton="0" quotePrefix="0" xfId="0">
      <alignment horizontal="left" vertical="center"/>
    </xf>
    <xf numFmtId="165" fontId="349" fillId="6" borderId="110" applyAlignment="1" pivotButton="0" quotePrefix="0" xfId="142">
      <alignment horizontal="left" vertical="center"/>
    </xf>
    <xf numFmtId="173" fontId="170" fillId="6" borderId="110" applyAlignment="1" pivotButton="0" quotePrefix="0" xfId="1">
      <alignment horizontal="center" vertical="center"/>
    </xf>
    <xf numFmtId="164" fontId="109" fillId="6" borderId="110" applyAlignment="1" pivotButton="0" quotePrefix="0" xfId="1">
      <alignment horizontal="center" vertical="center"/>
    </xf>
    <xf numFmtId="164" fontId="108" fillId="6" borderId="110" applyAlignment="1" pivotButton="0" quotePrefix="0" xfId="1">
      <alignment horizontal="center" vertical="center"/>
    </xf>
    <xf numFmtId="174" fontId="238" fillId="6" borderId="110" applyAlignment="1" pivotButton="0" quotePrefix="0" xfId="0">
      <alignment horizontal="center" vertical="center"/>
    </xf>
    <xf numFmtId="174" fontId="109" fillId="6" borderId="110" applyAlignment="1" pivotButton="0" quotePrefix="0" xfId="0">
      <alignment horizontal="center" vertical="center"/>
    </xf>
    <xf numFmtId="174" fontId="108" fillId="33" borderId="110" applyAlignment="1" pivotButton="0" quotePrefix="0" xfId="0">
      <alignment horizontal="center" vertical="center"/>
    </xf>
    <xf numFmtId="173" fontId="108" fillId="6" borderId="110" applyAlignment="1" pivotButton="0" quotePrefix="0" xfId="1">
      <alignment horizontal="center" vertical="center"/>
    </xf>
    <xf numFmtId="168" fontId="238" fillId="0" borderId="198" applyAlignment="1" pivotButton="0" quotePrefix="0" xfId="0">
      <alignment horizontal="left" vertical="center"/>
    </xf>
    <xf numFmtId="174" fontId="238" fillId="0" borderId="110" applyAlignment="1" pivotButton="0" quotePrefix="0" xfId="0">
      <alignment horizontal="center" vertical="center"/>
    </xf>
    <xf numFmtId="168" fontId="108" fillId="0" borderId="2" applyAlignment="1" pivotButton="0" quotePrefix="0" xfId="0">
      <alignment horizontal="left" vertical="center"/>
    </xf>
    <xf numFmtId="168" fontId="108" fillId="0" borderId="4" applyAlignment="1" pivotButton="0" quotePrefix="0" xfId="0">
      <alignment horizontal="left" vertical="center"/>
    </xf>
    <xf numFmtId="168" fontId="108" fillId="0" borderId="173" applyAlignment="1" pivotButton="0" quotePrefix="0" xfId="0">
      <alignment horizontal="left" vertical="center"/>
    </xf>
    <xf numFmtId="168" fontId="108" fillId="0" borderId="174" applyAlignment="1" pivotButton="0" quotePrefix="0" xfId="0">
      <alignment horizontal="left" vertical="center"/>
    </xf>
    <xf numFmtId="168" fontId="108" fillId="0" borderId="190" applyAlignment="1" pivotButton="0" quotePrefix="0" xfId="0">
      <alignment horizontal="left" vertical="center"/>
    </xf>
    <xf numFmtId="179" fontId="108" fillId="33" borderId="110" applyAlignment="1" pivotButton="0" quotePrefix="0" xfId="0">
      <alignment horizontal="center" vertical="center"/>
    </xf>
    <xf numFmtId="179" fontId="108" fillId="6" borderId="110" applyAlignment="1" pivotButton="0" quotePrefix="0" xfId="0">
      <alignment horizontal="center" vertical="center"/>
    </xf>
    <xf numFmtId="174" fontId="170" fillId="0" borderId="110" applyAlignment="1" pivotButton="0" quotePrefix="0" xfId="0">
      <alignment horizontal="center" vertical="center"/>
    </xf>
    <xf numFmtId="179" fontId="109" fillId="0" borderId="110" applyAlignment="1" pivotButton="0" quotePrefix="0" xfId="0">
      <alignment horizontal="center" vertical="center"/>
    </xf>
    <xf numFmtId="174" fontId="109" fillId="33" borderId="110" applyAlignment="1" pivotButton="0" quotePrefix="0" xfId="0">
      <alignment horizontal="center" vertical="center"/>
    </xf>
    <xf numFmtId="174" fontId="109" fillId="10" borderId="110" applyAlignment="1" pivotButton="0" quotePrefix="0" xfId="0">
      <alignment horizontal="center" vertical="center"/>
    </xf>
    <xf numFmtId="173" fontId="170" fillId="0" borderId="110" applyAlignment="1" pivotButton="0" quotePrefix="0" xfId="1">
      <alignment horizontal="center" vertical="center"/>
    </xf>
    <xf numFmtId="168" fontId="108" fillId="0" borderId="110" applyAlignment="1" pivotButton="0" quotePrefix="0" xfId="0">
      <alignment horizontal="left" vertical="center"/>
    </xf>
    <xf numFmtId="179" fontId="238" fillId="0" borderId="110" applyAlignment="1" pivotButton="0" quotePrefix="0" xfId="0">
      <alignment horizontal="center" vertical="center"/>
    </xf>
    <xf numFmtId="168" fontId="170" fillId="0" borderId="110" applyAlignment="1" pivotButton="0" quotePrefix="0" xfId="0">
      <alignment horizontal="left" vertical="center"/>
    </xf>
    <xf numFmtId="165" fontId="389" fillId="0" borderId="204" applyAlignment="1" pivotButton="0" quotePrefix="0" xfId="142">
      <alignment horizontal="right" vertical="center"/>
    </xf>
    <xf numFmtId="168" fontId="238" fillId="0" borderId="110" applyAlignment="1" pivotButton="0" quotePrefix="0" xfId="0">
      <alignment horizontal="center" vertical="center"/>
    </xf>
    <xf numFmtId="165" fontId="349" fillId="0" borderId="110" applyAlignment="1" pivotButton="0" quotePrefix="0" xfId="142">
      <alignment horizontal="right" vertical="center"/>
    </xf>
    <xf numFmtId="168" fontId="238" fillId="0" borderId="177" applyAlignment="1" pivotButton="0" quotePrefix="0" xfId="0">
      <alignment horizontal="left" vertical="center"/>
    </xf>
    <xf numFmtId="165" fontId="349" fillId="0" borderId="177" applyAlignment="1" pivotButton="0" quotePrefix="0" xfId="142">
      <alignment horizontal="right" vertical="center"/>
    </xf>
    <xf numFmtId="173" fontId="108" fillId="0" borderId="177" applyAlignment="1" pivotButton="0" quotePrefix="0" xfId="1">
      <alignment horizontal="center" vertical="center"/>
    </xf>
    <xf numFmtId="164" fontId="108" fillId="0" borderId="177" applyAlignment="1" pivotButton="0" quotePrefix="0" xfId="1">
      <alignment horizontal="center" vertical="center"/>
    </xf>
    <xf numFmtId="164" fontId="108" fillId="2" borderId="177" applyAlignment="1" pivotButton="0" quotePrefix="0" xfId="1">
      <alignment horizontal="center" vertical="center"/>
    </xf>
    <xf numFmtId="174" fontId="238" fillId="0" borderId="177" applyAlignment="1" pivotButton="0" quotePrefix="0" xfId="0">
      <alignment horizontal="center" vertical="center"/>
    </xf>
    <xf numFmtId="165" fontId="109" fillId="0" borderId="177" applyAlignment="1" pivotButton="0" quotePrefix="0" xfId="0">
      <alignment horizontal="center" vertical="center"/>
    </xf>
    <xf numFmtId="168" fontId="197" fillId="0" borderId="110" applyAlignment="1" pivotButton="0" quotePrefix="0" xfId="0">
      <alignment horizontal="left" vertical="center"/>
    </xf>
    <xf numFmtId="165" fontId="238" fillId="10" borderId="110" applyAlignment="1" pivotButton="0" quotePrefix="0" xfId="0">
      <alignment horizontal="center" vertical="center"/>
    </xf>
    <xf numFmtId="165" fontId="238" fillId="0" borderId="110" applyAlignment="1" pivotButton="0" quotePrefix="0" xfId="0">
      <alignment horizontal="center" vertical="center"/>
    </xf>
    <xf numFmtId="173" fontId="109" fillId="0" borderId="110" applyAlignment="1" pivotButton="0" quotePrefix="0" xfId="1">
      <alignment horizontal="center" vertical="center"/>
    </xf>
    <xf numFmtId="165" fontId="238" fillId="6" borderId="110" applyAlignment="1" pivotButton="0" quotePrefix="0" xfId="0">
      <alignment horizontal="center" vertical="center"/>
    </xf>
    <xf numFmtId="165" fontId="109" fillId="6" borderId="110" applyAlignment="1" pivotButton="0" quotePrefix="0" xfId="0">
      <alignment horizontal="center" vertical="center"/>
    </xf>
    <xf numFmtId="168" fontId="238" fillId="0" borderId="195" applyAlignment="1" pivotButton="0" quotePrefix="0" xfId="0">
      <alignment horizontal="left" vertical="center"/>
    </xf>
    <xf numFmtId="173" fontId="108" fillId="0" borderId="195" applyAlignment="1" pivotButton="0" quotePrefix="0" xfId="1">
      <alignment horizontal="center" vertical="center"/>
    </xf>
    <xf numFmtId="165" fontId="238" fillId="0" borderId="195" applyAlignment="1" pivotButton="0" quotePrefix="0" xfId="0">
      <alignment horizontal="center" vertical="center"/>
    </xf>
    <xf numFmtId="174" fontId="109" fillId="0" borderId="110" applyAlignment="1" pivotButton="0" quotePrefix="0" xfId="2">
      <alignment horizontal="center" vertical="center"/>
    </xf>
    <xf numFmtId="179" fontId="238" fillId="10" borderId="110" applyAlignment="1" pivotButton="0" quotePrefix="0" xfId="0">
      <alignment horizontal="center" vertical="center"/>
    </xf>
    <xf numFmtId="0" fontId="176" fillId="0" borderId="165" applyAlignment="1" pivotButton="0" quotePrefix="0" xfId="0">
      <alignment horizontal="center" vertical="center" wrapText="1"/>
    </xf>
    <xf numFmtId="0" fontId="0" fillId="0" borderId="222" pivotButton="0" quotePrefix="0" xfId="0"/>
    <xf numFmtId="165" fontId="389" fillId="0" borderId="0" applyAlignment="1" pivotButton="0" quotePrefix="0" xfId="142">
      <alignment horizontal="right" vertical="center"/>
    </xf>
    <xf numFmtId="165" fontId="286" fillId="0" borderId="110" applyAlignment="1" pivotButton="0" quotePrefix="0" xfId="142">
      <alignment horizontal="right" vertical="center"/>
    </xf>
    <xf numFmtId="168" fontId="109" fillId="0" borderId="195" applyAlignment="1" pivotButton="0" quotePrefix="0" xfId="0">
      <alignment horizontal="left" vertical="center"/>
    </xf>
    <xf numFmtId="165" fontId="286" fillId="0" borderId="195" applyAlignment="1" pivotButton="0" quotePrefix="0" xfId="142">
      <alignment horizontal="right" vertical="center"/>
    </xf>
    <xf numFmtId="174" fontId="238" fillId="0" borderId="195" applyAlignment="1" pivotButton="0" quotePrefix="0" xfId="0">
      <alignment horizontal="center" vertical="center"/>
    </xf>
    <xf numFmtId="174" fontId="109" fillId="0" borderId="195" applyAlignment="1" pivotButton="0" quotePrefix="0" xfId="0">
      <alignment horizontal="center" vertical="center"/>
    </xf>
    <xf numFmtId="165" fontId="349" fillId="0" borderId="195" applyAlignment="1" pivotButton="0" quotePrefix="0" xfId="142">
      <alignment horizontal="right" vertical="center"/>
    </xf>
    <xf numFmtId="174" fontId="238" fillId="0" borderId="110" applyAlignment="1" pivotButton="0" quotePrefix="0" xfId="2">
      <alignment horizontal="center" vertical="center"/>
    </xf>
    <xf numFmtId="165" fontId="238" fillId="0" borderId="110" applyAlignment="1" pivotButton="0" quotePrefix="0" xfId="2">
      <alignment horizontal="center" vertical="center"/>
    </xf>
    <xf numFmtId="174" fontId="170" fillId="0" borderId="110" applyAlignment="1" pivotButton="0" quotePrefix="0" xfId="2">
      <alignment horizontal="center" vertical="center"/>
    </xf>
    <xf numFmtId="165" fontId="238" fillId="6" borderId="110" applyAlignment="1" pivotButton="0" quotePrefix="0" xfId="2">
      <alignment horizontal="center" vertical="center"/>
    </xf>
    <xf numFmtId="165" fontId="170" fillId="0" borderId="110" applyAlignment="1" pivotButton="0" quotePrefix="0" xfId="2">
      <alignment horizontal="center" vertical="center"/>
    </xf>
    <xf numFmtId="174" fontId="238" fillId="6" borderId="110" applyAlignment="1" pivotButton="0" quotePrefix="0" xfId="2">
      <alignment horizontal="center" vertical="center"/>
    </xf>
    <xf numFmtId="0" fontId="109" fillId="0" borderId="216" applyAlignment="1" pivotButton="0" quotePrefix="0" xfId="0">
      <alignment horizontal="center" vertical="center"/>
    </xf>
    <xf numFmtId="0" fontId="0" fillId="0" borderId="214" pivotButton="0" quotePrefix="0" xfId="0"/>
    <xf numFmtId="0" fontId="0" fillId="0" borderId="190" pivotButton="0" quotePrefix="0" xfId="0"/>
    <xf numFmtId="165" fontId="238" fillId="34" borderId="110" applyAlignment="1" pivotButton="0" quotePrefix="0" xfId="0">
      <alignment horizontal="center" vertical="center"/>
    </xf>
    <xf numFmtId="172" fontId="109" fillId="0" borderId="110" applyAlignment="1" pivotButton="0" quotePrefix="0" xfId="0">
      <alignment horizontal="left" vertical="center"/>
    </xf>
    <xf numFmtId="0" fontId="0" fillId="0" borderId="1" pivotButton="0" quotePrefix="0" xfId="0"/>
    <xf numFmtId="164" fontId="109" fillId="0" borderId="216" applyAlignment="1" pivotButton="0" quotePrefix="0" xfId="0">
      <alignment horizontal="center" vertical="center"/>
    </xf>
    <xf numFmtId="168" fontId="109" fillId="0" borderId="168" applyAlignment="1" pivotButton="0" quotePrefix="0" xfId="0">
      <alignment horizontal="left" vertical="center"/>
    </xf>
    <xf numFmtId="168" fontId="108" fillId="0" borderId="168" applyAlignment="1" pivotButton="0" quotePrefix="0" xfId="0">
      <alignment horizontal="left" vertical="center"/>
    </xf>
    <xf numFmtId="173" fontId="170" fillId="0" borderId="168" applyAlignment="1" pivotButton="0" quotePrefix="0" xfId="1">
      <alignment horizontal="center" vertical="center"/>
    </xf>
    <xf numFmtId="164" fontId="108" fillId="0" borderId="168" applyAlignment="1" pivotButton="0" quotePrefix="0" xfId="1">
      <alignment horizontal="center" vertical="center"/>
    </xf>
    <xf numFmtId="164" fontId="109" fillId="2" borderId="168" applyAlignment="1" pivotButton="0" quotePrefix="0" xfId="1">
      <alignment horizontal="center" vertical="center"/>
    </xf>
    <xf numFmtId="164" fontId="109" fillId="41" borderId="110" applyAlignment="1" pivotButton="0" quotePrefix="0" xfId="1">
      <alignment horizontal="center" vertical="center"/>
    </xf>
    <xf numFmtId="174" fontId="109" fillId="0" borderId="168" applyAlignment="1" pivotButton="0" quotePrefix="0" xfId="0">
      <alignment horizontal="center" vertical="center"/>
    </xf>
    <xf numFmtId="174" fontId="109" fillId="41" borderId="110" applyAlignment="1" pivotButton="0" quotePrefix="0" xfId="0">
      <alignment horizontal="center" vertical="center"/>
    </xf>
    <xf numFmtId="165" fontId="349" fillId="0" borderId="110" applyAlignment="1" pivotButton="0" quotePrefix="0" xfId="142">
      <alignment horizontal="left" vertical="center"/>
    </xf>
    <xf numFmtId="179" fontId="109" fillId="10" borderId="110" applyAlignment="1" pivotButton="0" quotePrefix="0" xfId="0">
      <alignment horizontal="center" vertical="center"/>
    </xf>
    <xf numFmtId="165" fontId="349" fillId="0" borderId="168" applyAlignment="1" pivotButton="0" quotePrefix="0" xfId="142">
      <alignment horizontal="right" vertical="center"/>
    </xf>
    <xf numFmtId="173" fontId="108" fillId="0" borderId="168" applyAlignment="1" pivotButton="0" quotePrefix="0" xfId="1">
      <alignment horizontal="center" vertical="center"/>
    </xf>
    <xf numFmtId="164" fontId="108" fillId="2" borderId="168" applyAlignment="1" pivotButton="0" quotePrefix="0" xfId="1">
      <alignment horizontal="center" vertical="center"/>
    </xf>
    <xf numFmtId="165" fontId="170" fillId="10" borderId="110" applyAlignment="1" pivotButton="0" quotePrefix="0" xfId="0">
      <alignment horizontal="center" vertical="center"/>
    </xf>
    <xf numFmtId="0" fontId="163" fillId="0" borderId="165" applyAlignment="1" pivotButton="0" quotePrefix="0" xfId="0">
      <alignment horizontal="center" vertical="center" wrapText="1"/>
    </xf>
    <xf numFmtId="164" fontId="162" fillId="0" borderId="110" applyAlignment="1" pivotButton="0" quotePrefix="0" xfId="1">
      <alignment horizontal="center" vertical="center"/>
    </xf>
    <xf numFmtId="164" fontId="243" fillId="0" borderId="110" applyAlignment="1" pivotButton="0" quotePrefix="0" xfId="1">
      <alignment horizontal="center" vertical="center"/>
    </xf>
    <xf numFmtId="174" fontId="109" fillId="4" borderId="110" applyAlignment="1" pivotButton="0" quotePrefix="0" xfId="0">
      <alignment horizontal="center" vertical="center"/>
    </xf>
    <xf numFmtId="164" fontId="243" fillId="6" borderId="110" applyAlignment="1" pivotButton="0" quotePrefix="0" xfId="1">
      <alignment horizontal="center" vertical="center"/>
    </xf>
    <xf numFmtId="179" fontId="108" fillId="10" borderId="110" applyAlignment="1" pivotButton="0" quotePrefix="0" xfId="0">
      <alignment horizontal="center" vertical="center"/>
    </xf>
    <xf numFmtId="168" fontId="109" fillId="6" borderId="110" applyAlignment="1" pivotButton="0" quotePrefix="0" xfId="0">
      <alignment horizontal="left" vertical="center"/>
    </xf>
    <xf numFmtId="174" fontId="109" fillId="6" borderId="110" applyAlignment="1" pivotButton="0" quotePrefix="0" xfId="2">
      <alignment horizontal="center" vertical="center"/>
    </xf>
    <xf numFmtId="164" fontId="109" fillId="0" borderId="195" applyAlignment="1" pivotButton="0" quotePrefix="0" xfId="1">
      <alignment horizontal="center" vertical="center"/>
    </xf>
    <xf numFmtId="165" fontId="109" fillId="0" borderId="195" applyAlignment="1" pivotButton="0" quotePrefix="0" xfId="0">
      <alignment horizontal="center" vertical="center"/>
    </xf>
    <xf numFmtId="164" fontId="108" fillId="2" borderId="195" applyAlignment="1" pivotButton="0" quotePrefix="0" xfId="1">
      <alignment horizontal="center" vertical="center"/>
    </xf>
    <xf numFmtId="164" fontId="109" fillId="4" borderId="110" applyAlignment="1" pivotButton="0" quotePrefix="0" xfId="1">
      <alignment horizontal="center" vertical="center"/>
    </xf>
    <xf numFmtId="164" fontId="108" fillId="4" borderId="110" applyAlignment="1" pivotButton="0" quotePrefix="0" xfId="1">
      <alignment horizontal="center" vertical="center"/>
    </xf>
    <xf numFmtId="165" fontId="109" fillId="4" borderId="110" applyAlignment="1" pivotButton="0" quotePrefix="0" xfId="0">
      <alignment horizontal="center" vertical="center"/>
    </xf>
    <xf numFmtId="164" fontId="176" fillId="0" borderId="110" applyAlignment="1" pivotButton="0" quotePrefix="0" xfId="0">
      <alignment vertical="center" wrapText="1"/>
    </xf>
    <xf numFmtId="168" fontId="352" fillId="0" borderId="110" applyAlignment="1" pivotButton="0" quotePrefix="0" xfId="0">
      <alignment horizontal="left" vertical="center" wrapText="1"/>
    </xf>
    <xf numFmtId="165" fontId="109" fillId="0" borderId="110" applyAlignment="1" pivotButton="0" quotePrefix="0" xfId="2">
      <alignment horizontal="center" vertical="center"/>
    </xf>
    <xf numFmtId="164" fontId="109" fillId="2" borderId="195" applyAlignment="1" pivotButton="0" quotePrefix="0" xfId="1">
      <alignment horizontal="center" vertical="center"/>
    </xf>
    <xf numFmtId="174" fontId="108" fillId="33" borderId="195" applyAlignment="1" pivotButton="0" quotePrefix="0" xfId="0">
      <alignment horizontal="center" vertical="center"/>
    </xf>
    <xf numFmtId="170" fontId="109" fillId="2" borderId="110" applyAlignment="1" pivotButton="0" quotePrefix="0" xfId="2">
      <alignment horizontal="center" vertical="center"/>
    </xf>
    <xf numFmtId="170" fontId="108" fillId="2" borderId="110" applyAlignment="1" pivotButton="0" quotePrefix="0" xfId="2">
      <alignment horizontal="center" vertical="center"/>
    </xf>
    <xf numFmtId="174" fontId="108" fillId="10" borderId="168" applyAlignment="1" pivotButton="0" quotePrefix="0" xfId="0">
      <alignment horizontal="center" vertical="center"/>
    </xf>
    <xf numFmtId="164" fontId="108" fillId="10" borderId="110" applyAlignment="1" pivotButton="0" quotePrefix="0" xfId="1">
      <alignment horizontal="center" vertical="center"/>
    </xf>
    <xf numFmtId="164" fontId="109" fillId="10" borderId="110" applyAlignment="1" pivotButton="0" quotePrefix="0" xfId="1">
      <alignment horizontal="center" vertical="center"/>
    </xf>
    <xf numFmtId="168" fontId="108" fillId="0" borderId="110" applyAlignment="1" pivotButton="0" quotePrefix="0" xfId="307">
      <alignment horizontal="left" vertical="center"/>
    </xf>
    <xf numFmtId="171" fontId="109" fillId="0" borderId="110" applyAlignment="1" pivotButton="0" quotePrefix="0" xfId="2">
      <alignment horizontal="center" vertical="center"/>
    </xf>
    <xf numFmtId="168" fontId="108" fillId="6" borderId="110" applyAlignment="1" pivotButton="0" quotePrefix="0" xfId="0">
      <alignment horizontal="left" vertical="center"/>
    </xf>
    <xf numFmtId="168" fontId="170" fillId="68" borderId="110" applyAlignment="1" pivotButton="0" quotePrefix="0" xfId="0">
      <alignment horizontal="left" vertical="center"/>
    </xf>
    <xf numFmtId="164" fontId="109" fillId="10" borderId="168" applyAlignment="1" pivotButton="0" quotePrefix="0" xfId="1">
      <alignment horizontal="center" vertical="center"/>
    </xf>
    <xf numFmtId="164" fontId="108" fillId="10" borderId="195" applyAlignment="1" pivotButton="0" quotePrefix="0" xfId="1">
      <alignment horizontal="center" vertical="center"/>
    </xf>
    <xf numFmtId="164" fontId="108" fillId="0" borderId="195" applyAlignment="1" pivotButton="0" quotePrefix="0" xfId="1">
      <alignment horizontal="center" vertical="center"/>
    </xf>
    <xf numFmtId="168" fontId="109" fillId="4" borderId="195" applyAlignment="1" pivotButton="0" quotePrefix="0" xfId="0">
      <alignment horizontal="left" vertical="center"/>
    </xf>
    <xf numFmtId="164" fontId="109" fillId="4" borderId="195" applyAlignment="1" pivotButton="0" quotePrefix="0" xfId="1">
      <alignment horizontal="center" vertical="center"/>
    </xf>
    <xf numFmtId="165" fontId="109" fillId="4" borderId="195" applyAlignment="1" pivotButton="0" quotePrefix="0" xfId="0">
      <alignment horizontal="center" vertical="center"/>
    </xf>
    <xf numFmtId="0" fontId="176" fillId="0" borderId="80" applyAlignment="1" pivotButton="0" quotePrefix="0" xfId="0">
      <alignment horizontal="center" vertical="center" wrapText="1"/>
    </xf>
    <xf numFmtId="0" fontId="0" fillId="0" borderId="170" pivotButton="0" quotePrefix="0" xfId="0"/>
    <xf numFmtId="171" fontId="109" fillId="0" borderId="168" applyAlignment="1" pivotButton="0" quotePrefix="0" xfId="2">
      <alignment horizontal="center" vertical="center"/>
    </xf>
    <xf numFmtId="0" fontId="0" fillId="0" borderId="47" pivotButton="0" quotePrefix="0" xfId="0"/>
    <xf numFmtId="164" fontId="108" fillId="4" borderId="177" applyAlignment="1" pivotButton="0" quotePrefix="0" xfId="1">
      <alignment horizontal="center" vertical="center"/>
    </xf>
    <xf numFmtId="174" fontId="109" fillId="10" borderId="177" applyAlignment="1" pivotButton="0" quotePrefix="0" xfId="0">
      <alignment horizontal="center" vertical="center"/>
    </xf>
    <xf numFmtId="164" fontId="109" fillId="0" borderId="168" applyAlignment="1" pivotButton="0" quotePrefix="0" xfId="1">
      <alignment horizontal="center" vertical="center"/>
    </xf>
    <xf numFmtId="164" fontId="109" fillId="0" borderId="177" applyAlignment="1" pivotButton="0" quotePrefix="0" xfId="1">
      <alignment horizontal="center" vertical="center"/>
    </xf>
    <xf numFmtId="171" fontId="109" fillId="0" borderId="177" applyAlignment="1" pivotButton="0" quotePrefix="0" xfId="2">
      <alignment horizontal="center" vertical="center"/>
    </xf>
    <xf numFmtId="164" fontId="109" fillId="0" borderId="116" applyAlignment="1" pivotButton="0" quotePrefix="0" xfId="1">
      <alignment horizontal="center" vertical="center"/>
    </xf>
    <xf numFmtId="164" fontId="109" fillId="2" borderId="116" applyAlignment="1" pivotButton="0" quotePrefix="0" xfId="1">
      <alignment horizontal="center" vertical="center"/>
    </xf>
    <xf numFmtId="174" fontId="108" fillId="0" borderId="116" applyAlignment="1" pivotButton="0" quotePrefix="0" xfId="0">
      <alignment horizontal="center" vertical="center"/>
    </xf>
    <xf numFmtId="174" fontId="109" fillId="0" borderId="116" applyAlignment="1" pivotButton="0" quotePrefix="0" xfId="0">
      <alignment horizontal="center" vertical="center"/>
    </xf>
    <xf numFmtId="168" fontId="238" fillId="0" borderId="114" applyAlignment="1" pivotButton="0" quotePrefix="0" xfId="0">
      <alignment horizontal="left" vertical="center"/>
    </xf>
    <xf numFmtId="173" fontId="108" fillId="0" borderId="114" applyAlignment="1" pivotButton="0" quotePrefix="0" xfId="1">
      <alignment horizontal="center" vertical="center"/>
    </xf>
    <xf numFmtId="164" fontId="109" fillId="0" borderId="114" applyAlignment="1" pivotButton="0" quotePrefix="0" xfId="1">
      <alignment horizontal="center" vertical="center"/>
    </xf>
    <xf numFmtId="164" fontId="109" fillId="2" borderId="114" applyAlignment="1" pivotButton="0" quotePrefix="0" xfId="1">
      <alignment horizontal="center" vertical="center"/>
    </xf>
    <xf numFmtId="165" fontId="109" fillId="0" borderId="114" applyAlignment="1" pivotButton="0" quotePrefix="0" xfId="0">
      <alignment horizontal="center" vertical="center"/>
    </xf>
    <xf numFmtId="174" fontId="170" fillId="10" borderId="110" applyAlignment="1" pivotButton="0" quotePrefix="0" xfId="0">
      <alignment horizontal="center" vertical="center"/>
    </xf>
    <xf numFmtId="164" fontId="109" fillId="2" borderId="177" applyAlignment="1" pivotButton="0" quotePrefix="0" xfId="1">
      <alignment horizontal="center" vertical="center"/>
    </xf>
    <xf numFmtId="174" fontId="238" fillId="10" borderId="177" applyAlignment="1" pivotButton="0" quotePrefix="0" xfId="0">
      <alignment horizontal="center" vertical="center"/>
    </xf>
    <xf numFmtId="174" fontId="109" fillId="0" borderId="177" applyAlignment="1" pivotButton="0" quotePrefix="0" xfId="0">
      <alignment horizontal="center" vertical="center"/>
    </xf>
    <xf numFmtId="165" fontId="354" fillId="0" borderId="110" applyAlignment="1" pivotButton="0" quotePrefix="0" xfId="142">
      <alignment horizontal="left" vertical="center"/>
    </xf>
    <xf numFmtId="165" fontId="406" fillId="9" borderId="0" applyAlignment="1" pivotButton="0" quotePrefix="0" xfId="142">
      <alignment horizontal="center" vertical="center"/>
    </xf>
    <xf numFmtId="168" fontId="238" fillId="43" borderId="110" applyAlignment="1" pivotButton="0" quotePrefix="0" xfId="0">
      <alignment horizontal="left" vertical="center"/>
    </xf>
    <xf numFmtId="165" fontId="393" fillId="0" borderId="0" applyAlignment="1" pivotButton="0" quotePrefix="0" xfId="142">
      <alignment horizontal="right" vertical="center"/>
    </xf>
    <xf numFmtId="168" fontId="238" fillId="43" borderId="195" applyAlignment="1" pivotButton="0" quotePrefix="0" xfId="0">
      <alignment horizontal="left" vertical="center"/>
    </xf>
    <xf numFmtId="174" fontId="109" fillId="0" borderId="195" applyAlignment="1" pivotButton="0" quotePrefix="0" xfId="2">
      <alignment horizontal="center" vertical="center"/>
    </xf>
    <xf numFmtId="165" fontId="393" fillId="9" borderId="0" applyAlignment="1" pivotButton="0" quotePrefix="0" xfId="142">
      <alignment horizontal="center" vertical="center"/>
    </xf>
    <xf numFmtId="168" fontId="238" fillId="0" borderId="110" applyAlignment="1" pivotButton="0" quotePrefix="1" xfId="0">
      <alignment horizontal="left" vertical="center"/>
    </xf>
    <xf numFmtId="174" fontId="109" fillId="10" borderId="168" applyAlignment="1" pivotButton="0" quotePrefix="0" xfId="0">
      <alignment horizontal="center" vertical="center"/>
    </xf>
    <xf numFmtId="168" fontId="197" fillId="0" borderId="110" applyAlignment="1" pivotButton="0" quotePrefix="0" xfId="0">
      <alignment vertical="center"/>
    </xf>
    <xf numFmtId="164" fontId="108" fillId="10" borderId="177" applyAlignment="1" pivotButton="0" quotePrefix="0" xfId="1">
      <alignment horizontal="center" vertical="center"/>
    </xf>
    <xf numFmtId="164" fontId="242" fillId="0" borderId="110" applyAlignment="1" pivotButton="0" quotePrefix="0" xfId="0">
      <alignment horizontal="center" vertical="center"/>
    </xf>
    <xf numFmtId="164" fontId="242" fillId="2" borderId="110" applyAlignment="1" pivotButton="0" quotePrefix="0" xfId="0">
      <alignment horizontal="center" vertical="center"/>
    </xf>
    <xf numFmtId="164" fontId="242" fillId="0" borderId="0" applyAlignment="1" pivotButton="0" quotePrefix="0" xfId="0">
      <alignment horizontal="center" vertical="center"/>
    </xf>
    <xf numFmtId="165" fontId="109" fillId="0" borderId="0" applyAlignment="1" pivotButton="0" quotePrefix="0" xfId="0">
      <alignment horizontal="center" vertical="center"/>
    </xf>
    <xf numFmtId="164" fontId="243" fillId="3" borderId="3" applyAlignment="1" pivotButton="0" quotePrefix="0" xfId="0">
      <alignment horizontal="center" vertical="center"/>
    </xf>
    <xf numFmtId="164" fontId="243" fillId="2" borderId="4" applyAlignment="1" pivotButton="0" quotePrefix="0" xfId="0">
      <alignment horizontal="center" vertical="center"/>
    </xf>
    <xf numFmtId="165" fontId="108" fillId="0" borderId="0" applyAlignment="1" pivotButton="0" quotePrefix="0" xfId="0">
      <alignment horizontal="center" vertical="center"/>
    </xf>
    <xf numFmtId="164" fontId="243" fillId="0" borderId="74" applyAlignment="1" pivotButton="0" quotePrefix="0" xfId="0">
      <alignment horizontal="center" vertical="center"/>
    </xf>
    <xf numFmtId="164" fontId="243" fillId="2" borderId="80" applyAlignment="1" pivotButton="0" quotePrefix="0" xfId="0">
      <alignment horizontal="center" vertical="center"/>
    </xf>
    <xf numFmtId="164" fontId="109" fillId="0" borderId="0" applyAlignment="1" pivotButton="0" quotePrefix="0" xfId="1">
      <alignment horizontal="center" vertical="center"/>
    </xf>
    <xf numFmtId="164" fontId="242" fillId="0" borderId="90" applyAlignment="1" pivotButton="0" quotePrefix="0" xfId="0">
      <alignment horizontal="center" vertical="center"/>
    </xf>
    <xf numFmtId="164" fontId="242" fillId="2" borderId="84" applyAlignment="1" pivotButton="0" quotePrefix="0" xfId="0">
      <alignment horizontal="center" vertical="center"/>
    </xf>
    <xf numFmtId="164" fontId="229" fillId="0" borderId="0" applyAlignment="1" pivotButton="0" quotePrefix="0" xfId="0">
      <alignment horizontal="center" vertical="center"/>
    </xf>
    <xf numFmtId="174" fontId="229" fillId="0" borderId="0" applyAlignment="1" pivotButton="0" quotePrefix="0" xfId="0">
      <alignment horizontal="center" vertical="center"/>
    </xf>
    <xf numFmtId="174" fontId="109" fillId="0" borderId="0" applyAlignment="1" pivotButton="0" quotePrefix="0" xfId="0">
      <alignment horizontal="center" vertical="center"/>
    </xf>
    <xf numFmtId="164" fontId="37" fillId="0" borderId="74" applyAlignment="1" pivotButton="0" quotePrefix="0" xfId="0">
      <alignment vertical="center"/>
    </xf>
    <xf numFmtId="164" fontId="36" fillId="2" borderId="74" applyAlignment="1" pivotButton="0" quotePrefix="0" xfId="0">
      <alignment vertical="center"/>
    </xf>
    <xf numFmtId="164" fontId="37" fillId="2" borderId="74" applyAlignment="1" pivotButton="0" quotePrefix="0" xfId="0">
      <alignment vertical="center"/>
    </xf>
    <xf numFmtId="164" fontId="36" fillId="0" borderId="74" applyAlignment="1" pivotButton="0" quotePrefix="0" xfId="0">
      <alignment vertical="center"/>
    </xf>
    <xf numFmtId="164" fontId="37" fillId="37" borderId="74" applyAlignment="1" pivotButton="0" quotePrefix="0" xfId="0">
      <alignment vertical="center"/>
    </xf>
    <xf numFmtId="164" fontId="36" fillId="0" borderId="0" applyAlignment="1" pivotButton="0" quotePrefix="0" xfId="0">
      <alignment vertical="center"/>
    </xf>
    <xf numFmtId="164" fontId="178" fillId="0" borderId="74" applyAlignment="1" pivotButton="0" quotePrefix="0" xfId="0">
      <alignment vertical="center"/>
    </xf>
    <xf numFmtId="164" fontId="36" fillId="4" borderId="74" applyAlignment="1" pivotButton="0" quotePrefix="0" xfId="0">
      <alignment vertical="center"/>
    </xf>
    <xf numFmtId="164" fontId="166" fillId="0" borderId="74" applyAlignment="1" pivotButton="0" quotePrefix="0" xfId="0">
      <alignment vertical="center"/>
    </xf>
    <xf numFmtId="164" fontId="36" fillId="37" borderId="74" applyAlignment="1" pivotButton="0" quotePrefix="0" xfId="0">
      <alignment vertical="center"/>
    </xf>
    <xf numFmtId="177" fontId="36" fillId="0" borderId="0" applyAlignment="1" pivotButton="0" quotePrefix="0" xfId="0">
      <alignment vertical="center"/>
    </xf>
    <xf numFmtId="164" fontId="204" fillId="2" borderId="74" applyAlignment="1" pivotButton="0" quotePrefix="0" xfId="0">
      <alignment vertical="center"/>
    </xf>
    <xf numFmtId="164" fontId="165" fillId="0" borderId="74" applyAlignment="1" pivotButton="0" quotePrefix="0" xfId="0">
      <alignment vertical="center"/>
    </xf>
    <xf numFmtId="164" fontId="166" fillId="2" borderId="74" applyAlignment="1" pivotButton="0" quotePrefix="0" xfId="0">
      <alignment vertical="center"/>
    </xf>
    <xf numFmtId="164" fontId="178" fillId="0" borderId="110" applyAlignment="1" pivotButton="0" quotePrefix="0" xfId="0">
      <alignment vertical="center"/>
    </xf>
    <xf numFmtId="164" fontId="178" fillId="2" borderId="110" applyAlignment="1" pivotButton="0" quotePrefix="0" xfId="0">
      <alignment vertical="center"/>
    </xf>
    <xf numFmtId="164" fontId="37" fillId="0" borderId="95" applyAlignment="1" pivotButton="0" quotePrefix="0" xfId="0">
      <alignment vertical="center"/>
    </xf>
    <xf numFmtId="164" fontId="36" fillId="2" borderId="95" applyAlignment="1" pivotButton="0" quotePrefix="0" xfId="0">
      <alignment vertical="center"/>
    </xf>
    <xf numFmtId="164" fontId="37" fillId="0" borderId="130" applyAlignment="1" pivotButton="0" quotePrefix="0" xfId="0">
      <alignment vertical="center"/>
    </xf>
    <xf numFmtId="164" fontId="36" fillId="2" borderId="130" applyAlignment="1" pivotButton="0" quotePrefix="0" xfId="0">
      <alignment vertical="center"/>
    </xf>
    <xf numFmtId="164" fontId="314" fillId="0" borderId="130" applyAlignment="1" pivotButton="0" quotePrefix="0" xfId="0">
      <alignment vertical="center"/>
    </xf>
    <xf numFmtId="164" fontId="227" fillId="2" borderId="130" applyAlignment="1" pivotButton="0" quotePrefix="0" xfId="0">
      <alignment vertical="center"/>
    </xf>
    <xf numFmtId="164" fontId="314" fillId="0" borderId="144" applyAlignment="1" pivotButton="0" quotePrefix="0" xfId="0">
      <alignment vertical="center"/>
    </xf>
    <xf numFmtId="164" fontId="227" fillId="2" borderId="144" applyAlignment="1" pivotButton="0" quotePrefix="0" xfId="0">
      <alignment vertical="center"/>
    </xf>
    <xf numFmtId="164" fontId="167" fillId="0" borderId="74" applyAlignment="1" pivotButton="0" quotePrefix="0" xfId="0">
      <alignment vertical="center"/>
    </xf>
    <xf numFmtId="164" fontId="36" fillId="0" borderId="0" applyAlignment="1" pivotButton="0" quotePrefix="0" xfId="1">
      <alignment vertical="center"/>
    </xf>
    <xf numFmtId="164" fontId="37" fillId="0" borderId="74" applyAlignment="1" pivotButton="0" quotePrefix="0" xfId="1">
      <alignment vertical="center"/>
    </xf>
    <xf numFmtId="164" fontId="37" fillId="2" borderId="74" applyAlignment="1" pivotButton="0" quotePrefix="0" xfId="1">
      <alignment vertical="center"/>
    </xf>
    <xf numFmtId="0" fontId="40" fillId="0" borderId="213" applyAlignment="1" pivotButton="0" quotePrefix="0" xfId="0">
      <alignment horizontal="center" vertical="center"/>
    </xf>
    <xf numFmtId="0" fontId="0" fillId="0" borderId="200" pivotButton="0" quotePrefix="0" xfId="0"/>
    <xf numFmtId="0" fontId="0" fillId="0" borderId="104" pivotButton="0" quotePrefix="0" xfId="0"/>
    <xf numFmtId="164" fontId="37" fillId="0" borderId="125" applyAlignment="1" pivotButton="0" quotePrefix="0" xfId="1">
      <alignment vertical="center"/>
    </xf>
    <xf numFmtId="164" fontId="131" fillId="0" borderId="125" applyAlignment="1" pivotButton="0" quotePrefix="0" xfId="1">
      <alignment vertical="center"/>
    </xf>
    <xf numFmtId="164" fontId="131" fillId="0" borderId="74" applyAlignment="1" pivotButton="0" quotePrefix="0" xfId="1">
      <alignment vertical="center"/>
    </xf>
    <xf numFmtId="164" fontId="178" fillId="0" borderId="0" applyAlignment="1" pivotButton="0" quotePrefix="0" xfId="1">
      <alignment vertical="center"/>
    </xf>
    <xf numFmtId="164" fontId="37" fillId="0" borderId="0" applyAlignment="1" pivotButton="0" quotePrefix="0" xfId="0">
      <alignment vertical="center"/>
    </xf>
    <xf numFmtId="164" fontId="204" fillId="0" borderId="0" applyAlignment="1" pivotButton="0" quotePrefix="0" xfId="0">
      <alignment vertical="center"/>
    </xf>
    <xf numFmtId="170" fontId="36" fillId="0" borderId="0" applyAlignment="1" pivotButton="0" quotePrefix="0" xfId="2">
      <alignment vertical="center"/>
    </xf>
    <xf numFmtId="169" fontId="36" fillId="0" borderId="0" applyAlignment="1" pivotButton="0" quotePrefix="0" xfId="0">
      <alignment vertical="center"/>
    </xf>
    <xf numFmtId="164" fontId="223" fillId="0" borderId="74" applyAlignment="1" pivotButton="0" quotePrefix="0" xfId="0">
      <alignment vertical="center"/>
    </xf>
    <xf numFmtId="164" fontId="224" fillId="0" borderId="74" applyAlignment="1" pivotButton="0" quotePrefix="0" xfId="0">
      <alignment vertical="center"/>
    </xf>
    <xf numFmtId="164" fontId="165" fillId="2" borderId="74" applyAlignment="1" pivotButton="0" quotePrefix="0" xfId="0">
      <alignment vertical="center"/>
    </xf>
    <xf numFmtId="0" fontId="36" fillId="0" borderId="190" applyAlignment="1" pivotButton="0" quotePrefix="0" xfId="0">
      <alignment horizontal="center" vertical="center"/>
    </xf>
    <xf numFmtId="0" fontId="0" fillId="0" borderId="118" pivotButton="0" quotePrefix="0" xfId="0"/>
    <xf numFmtId="164" fontId="41" fillId="0" borderId="43" applyAlignment="1" pivotButton="0" quotePrefix="0" xfId="0">
      <alignment vertical="center"/>
    </xf>
    <xf numFmtId="164" fontId="41" fillId="2" borderId="43" applyAlignment="1" pivotButton="0" quotePrefix="0" xfId="0">
      <alignment vertical="center"/>
    </xf>
    <xf numFmtId="164" fontId="12" fillId="0" borderId="0" applyAlignment="1" pivotButton="0" quotePrefix="0" xfId="1">
      <alignment horizontal="center" vertical="center"/>
    </xf>
    <xf numFmtId="164" fontId="14" fillId="0" borderId="0" applyAlignment="1" pivotButton="0" quotePrefix="0" xfId="1">
      <alignment horizontal="center" vertical="center"/>
    </xf>
    <xf numFmtId="0" fontId="0" fillId="0" borderId="10" pivotButton="0" quotePrefix="0" xfId="0"/>
    <xf numFmtId="164" fontId="12" fillId="2" borderId="74" applyAlignment="1" pivotButton="0" quotePrefix="0" xfId="1">
      <alignment horizontal="center" vertical="center"/>
    </xf>
    <xf numFmtId="164" fontId="12" fillId="2" borderId="216" applyAlignment="1" pivotButton="0" quotePrefix="0" xfId="1">
      <alignment horizontal="center" vertical="center"/>
    </xf>
    <xf numFmtId="164" fontId="31" fillId="2" borderId="95" applyAlignment="1" pivotButton="0" quotePrefix="0" xfId="0">
      <alignment horizontal="center" vertical="center"/>
    </xf>
    <xf numFmtId="164" fontId="20" fillId="0" borderId="0" applyAlignment="1" pivotButton="0" quotePrefix="0" xfId="1">
      <alignment horizontal="center" vertical="center"/>
    </xf>
    <xf numFmtId="165" fontId="12" fillId="0" borderId="0" applyAlignment="1" pivotButton="0" quotePrefix="0" xfId="0">
      <alignment vertical="center"/>
    </xf>
    <xf numFmtId="164" fontId="12" fillId="2" borderId="76" applyAlignment="1" pivotButton="0" quotePrefix="0" xfId="1">
      <alignment horizontal="center" vertical="center"/>
    </xf>
    <xf numFmtId="164" fontId="12" fillId="0" borderId="76" applyAlignment="1" pivotButton="0" quotePrefix="0" xfId="1">
      <alignment horizontal="center" vertical="center"/>
    </xf>
    <xf numFmtId="164" fontId="12" fillId="2" borderId="217" applyAlignment="1" pivotButton="0" quotePrefix="0" xfId="1">
      <alignment horizontal="center" vertical="center"/>
    </xf>
    <xf numFmtId="164" fontId="12" fillId="0" borderId="217" applyAlignment="1" pivotButton="0" quotePrefix="0" xfId="1">
      <alignment horizontal="center" vertical="center"/>
    </xf>
    <xf numFmtId="0" fontId="0" fillId="0" borderId="219" pivotButton="0" quotePrefix="0" xfId="0"/>
    <xf numFmtId="0" fontId="0" fillId="0" borderId="220" pivotButton="0" quotePrefix="0" xfId="0"/>
    <xf numFmtId="165" fontId="20" fillId="0" borderId="95" applyAlignment="1" pivotButton="0" quotePrefix="0" xfId="0">
      <alignment horizontal="center" vertical="center"/>
    </xf>
    <xf numFmtId="164" fontId="12" fillId="2" borderId="86" applyAlignment="1" pivotButton="0" quotePrefix="0" xfId="1">
      <alignment horizontal="center" vertical="center"/>
    </xf>
    <xf numFmtId="0" fontId="410" fillId="0" borderId="238" pivotButton="0" quotePrefix="0" xfId="0"/>
    <xf numFmtId="164" fontId="20" fillId="2" borderId="74" applyAlignment="1" pivotButton="0" quotePrefix="0" xfId="1">
      <alignment horizontal="center" vertical="center"/>
    </xf>
    <xf numFmtId="164" fontId="20" fillId="2" borderId="216" applyAlignment="1" pivotButton="0" quotePrefix="0" xfId="1">
      <alignment horizontal="center" vertical="center"/>
    </xf>
    <xf numFmtId="164" fontId="340" fillId="0" borderId="74" applyAlignment="1" pivotButton="0" quotePrefix="0" xfId="0">
      <alignment horizontal="center" vertical="center"/>
    </xf>
    <xf numFmtId="164" fontId="35" fillId="0" borderId="0" applyAlignment="1" pivotButton="0" quotePrefix="0" xfId="1">
      <alignment horizontal="center" vertical="center"/>
    </xf>
    <xf numFmtId="0" fontId="0" fillId="0" borderId="122" pivotButton="0" quotePrefix="0" xfId="0"/>
    <xf numFmtId="0" fontId="65" fillId="0" borderId="225" applyAlignment="1" pivotButton="0" quotePrefix="0" xfId="0">
      <alignment horizontal="left" vertical="center" wrapText="1"/>
    </xf>
    <xf numFmtId="0" fontId="0" fillId="0" borderId="123" pivotButton="0" quotePrefix="0" xfId="0"/>
    <xf numFmtId="0" fontId="0" fillId="0" borderId="226" pivotButton="0" quotePrefix="0" xfId="0"/>
    <xf numFmtId="0" fontId="0" fillId="0" borderId="41" pivotButton="0" quotePrefix="0" xfId="0"/>
    <xf numFmtId="0" fontId="0" fillId="0" borderId="227" pivotButton="0" quotePrefix="0" xfId="0"/>
    <xf numFmtId="175" fontId="65" fillId="0" borderId="125" applyAlignment="1" pivotButton="0" quotePrefix="0" xfId="0">
      <alignment vertical="center"/>
    </xf>
    <xf numFmtId="0" fontId="252" fillId="0" borderId="228" applyAlignment="1" pivotButton="0" quotePrefix="0" xfId="0">
      <alignment horizontal="left" vertical="top" wrapText="1"/>
    </xf>
    <xf numFmtId="0" fontId="255" fillId="0" borderId="225" applyAlignment="1" pivotButton="0" quotePrefix="0" xfId="0">
      <alignment horizontal="left" vertical="top" wrapText="1"/>
    </xf>
    <xf numFmtId="0" fontId="254" fillId="0" borderId="213" applyAlignment="1" pivotButton="0" quotePrefix="0" xfId="0">
      <alignment horizontal="left" vertical="top"/>
    </xf>
    <xf numFmtId="0" fontId="0" fillId="0" borderId="124" pivotButton="0" quotePrefix="0" xfId="0"/>
    <xf numFmtId="0" fontId="0" fillId="0" borderId="223" pivotButton="0" quotePrefix="0" xfId="0"/>
    <xf numFmtId="0" fontId="0" fillId="0" borderId="224" pivotButton="0" quotePrefix="0" xfId="0"/>
    <xf numFmtId="164" fontId="12" fillId="2" borderId="214" applyAlignment="1" pivotButton="0" quotePrefix="0" xfId="1">
      <alignment horizontal="center" vertical="center"/>
    </xf>
    <xf numFmtId="0" fontId="20" fillId="0" borderId="190" applyAlignment="1" pivotButton="0" quotePrefix="0" xfId="0">
      <alignment horizontal="center" vertical="center"/>
    </xf>
    <xf numFmtId="164" fontId="31" fillId="2" borderId="114" applyAlignment="1" pivotButton="0" quotePrefix="0" xfId="0">
      <alignment horizontal="center" vertical="center"/>
    </xf>
    <xf numFmtId="164" fontId="31" fillId="2" borderId="74" applyAlignment="1" pivotButton="0" quotePrefix="0" xfId="0">
      <alignment horizontal="center" vertical="center"/>
    </xf>
    <xf numFmtId="164" fontId="12" fillId="0" borderId="74" applyAlignment="1" pivotButton="0" quotePrefix="0" xfId="1">
      <alignment horizontal="center" vertical="center"/>
    </xf>
    <xf numFmtId="164" fontId="12" fillId="0" borderId="216" applyAlignment="1" pivotButton="0" quotePrefix="0" xfId="1">
      <alignment horizontal="center" vertical="center"/>
    </xf>
    <xf numFmtId="165" fontId="20" fillId="0" borderId="74" applyAlignment="1" pivotButton="0" quotePrefix="0" xfId="0">
      <alignment horizontal="center" vertical="center"/>
    </xf>
    <xf numFmtId="164" fontId="96" fillId="2" borderId="74" applyAlignment="1" pivotButton="0" quotePrefix="0" xfId="1">
      <alignment horizontal="center" vertical="center"/>
    </xf>
    <xf numFmtId="164" fontId="96" fillId="0" borderId="86" applyAlignment="1" pivotButton="0" quotePrefix="0" xfId="1">
      <alignment horizontal="center" vertical="center"/>
    </xf>
    <xf numFmtId="164" fontId="96" fillId="2" borderId="216" applyAlignment="1" pivotButton="0" quotePrefix="0" xfId="1">
      <alignment horizontal="center" vertical="center"/>
    </xf>
    <xf numFmtId="164" fontId="96" fillId="0" borderId="217" applyAlignment="1" pivotButton="0" quotePrefix="0" xfId="1">
      <alignment horizontal="center" vertical="center"/>
    </xf>
    <xf numFmtId="164" fontId="14" fillId="2" borderId="74" applyAlignment="1" pivotButton="0" quotePrefix="0" xfId="0">
      <alignment horizontal="center" vertical="center"/>
    </xf>
    <xf numFmtId="164" fontId="12" fillId="2" borderId="129" applyAlignment="1" pivotButton="0" quotePrefix="0" xfId="1">
      <alignment horizontal="center" vertical="center"/>
    </xf>
    <xf numFmtId="164" fontId="12" fillId="2" borderId="212" applyAlignment="1" pivotButton="0" quotePrefix="0" xfId="1">
      <alignment horizontal="center" vertical="center"/>
    </xf>
    <xf numFmtId="164" fontId="12" fillId="0" borderId="101" applyAlignment="1" pivotButton="0" quotePrefix="0" xfId="1">
      <alignment horizontal="center" vertical="center"/>
    </xf>
    <xf numFmtId="164" fontId="31" fillId="2" borderId="129" applyAlignment="1" pivotButton="0" quotePrefix="0" xfId="0">
      <alignment horizontal="center" vertical="center"/>
    </xf>
    <xf numFmtId="164" fontId="31" fillId="2" borderId="213" applyAlignment="1" pivotButton="0" quotePrefix="0" xfId="0">
      <alignment horizontal="center" vertical="center"/>
    </xf>
    <xf numFmtId="164" fontId="12" fillId="2" borderId="0" applyAlignment="1" pivotButton="0" quotePrefix="0" xfId="1">
      <alignment horizontal="center" vertical="center"/>
    </xf>
    <xf numFmtId="0" fontId="144" fillId="0" borderId="118" applyAlignment="1" pivotButton="0" quotePrefix="0" xfId="0">
      <alignment horizontal="center" vertical="center"/>
    </xf>
    <xf numFmtId="0" fontId="68" fillId="0" borderId="216" applyAlignment="1" pivotButton="0" quotePrefix="0" xfId="0">
      <alignment horizontal="right"/>
    </xf>
    <xf numFmtId="0" fontId="68" fillId="0" borderId="217" applyAlignment="1" pivotButton="0" quotePrefix="0" xfId="0">
      <alignment horizontal="right"/>
    </xf>
    <xf numFmtId="0" fontId="0" fillId="0" borderId="112" pivotButton="0" quotePrefix="0" xfId="0"/>
    <xf numFmtId="0" fontId="70" fillId="0" borderId="216" applyAlignment="1" pivotButton="0" quotePrefix="0" xfId="0">
      <alignment horizontal="left" vertical="center"/>
    </xf>
    <xf numFmtId="0" fontId="68" fillId="5" borderId="216" applyAlignment="1" pivotButton="0" quotePrefix="0" xfId="0">
      <alignment horizontal="left" vertical="top" wrapText="1"/>
    </xf>
    <xf numFmtId="0" fontId="0" fillId="0" borderId="91" pivotButton="0" quotePrefix="0" xfId="0"/>
    <xf numFmtId="0" fontId="0" fillId="0" borderId="221" pivotButton="0" quotePrefix="0" xfId="0"/>
    <xf numFmtId="0" fontId="0" fillId="0" borderId="113" pivotButton="0" quotePrefix="0" xfId="0"/>
    <xf numFmtId="0" fontId="70" fillId="0" borderId="216" applyAlignment="1" pivotButton="0" quotePrefix="0" xfId="0">
      <alignment horizontal="left" vertical="center" wrapText="1"/>
    </xf>
    <xf numFmtId="0" fontId="68" fillId="0" borderId="216" applyAlignment="1" pivotButton="0" quotePrefix="0" xfId="0">
      <alignment horizontal="center" vertical="center" wrapText="1"/>
    </xf>
    <xf numFmtId="0" fontId="68" fillId="5" borderId="112" applyAlignment="1" pivotButton="0" quotePrefix="0" xfId="0">
      <alignment horizontal="left" vertical="center"/>
    </xf>
    <xf numFmtId="0" fontId="68" fillId="5" borderId="229" applyAlignment="1" pivotButton="0" quotePrefix="0" xfId="0">
      <alignment horizontal="left" vertical="center"/>
    </xf>
    <xf numFmtId="0" fontId="0" fillId="0" borderId="229" pivotButton="0" quotePrefix="0" xfId="0"/>
    <xf numFmtId="0" fontId="68" fillId="7" borderId="216" applyAlignment="1" pivotButton="0" quotePrefix="0" xfId="0">
      <alignment horizontal="left" vertical="center"/>
    </xf>
    <xf numFmtId="166" fontId="73" fillId="0" borderId="0" applyAlignment="1" pivotButton="0" quotePrefix="0" xfId="6">
      <alignment vertical="center"/>
    </xf>
    <xf numFmtId="167" fontId="74" fillId="0" borderId="0" applyAlignment="1" pivotButton="0" quotePrefix="0" xfId="5">
      <alignment horizontal="center" vertical="center"/>
    </xf>
    <xf numFmtId="166" fontId="73" fillId="0" borderId="42" applyAlignment="1" pivotButton="0" quotePrefix="0" xfId="6">
      <alignment vertical="center"/>
    </xf>
    <xf numFmtId="166" fontId="73" fillId="8" borderId="42" applyAlignment="1" pivotButton="0" quotePrefix="0" xfId="6">
      <alignment horizontal="right" vertical="center"/>
    </xf>
    <xf numFmtId="166" fontId="79" fillId="8" borderId="42" applyAlignment="1" pivotButton="0" quotePrefix="0" xfId="6">
      <alignment horizontal="right" vertical="center"/>
    </xf>
    <xf numFmtId="166" fontId="73" fillId="4" borderId="42" applyAlignment="1" pivotButton="0" quotePrefix="0" xfId="6">
      <alignment horizontal="right" vertical="center"/>
    </xf>
    <xf numFmtId="166" fontId="73" fillId="2" borderId="42" applyAlignment="1" pivotButton="0" quotePrefix="0" xfId="6">
      <alignment horizontal="right" vertical="center"/>
    </xf>
    <xf numFmtId="165" fontId="73" fillId="0" borderId="42" applyAlignment="1" pivotButton="0" quotePrefix="0" xfId="5">
      <alignment horizontal="center" vertical="center"/>
    </xf>
    <xf numFmtId="166" fontId="83" fillId="8" borderId="42" applyAlignment="1" pivotButton="0" quotePrefix="0" xfId="6">
      <alignment horizontal="right" vertical="center"/>
    </xf>
    <xf numFmtId="166" fontId="73" fillId="0" borderId="53" applyAlignment="1" pivotButton="0" quotePrefix="0" xfId="6">
      <alignment vertical="center"/>
    </xf>
    <xf numFmtId="166" fontId="73" fillId="8" borderId="53" applyAlignment="1" pivotButton="0" quotePrefix="0" xfId="6">
      <alignment horizontal="right" vertical="center"/>
    </xf>
    <xf numFmtId="166" fontId="73" fillId="38" borderId="110" applyAlignment="1" pivotButton="0" quotePrefix="0" xfId="6">
      <alignment vertical="center"/>
    </xf>
    <xf numFmtId="166" fontId="73" fillId="38" borderId="110" applyAlignment="1" pivotButton="0" quotePrefix="0" xfId="6">
      <alignment horizontal="right" vertical="center"/>
    </xf>
    <xf numFmtId="166" fontId="73" fillId="0" borderId="60" applyAlignment="1" pivotButton="0" quotePrefix="0" xfId="6">
      <alignment vertical="center"/>
    </xf>
    <xf numFmtId="166" fontId="73" fillId="8" borderId="60" applyAlignment="1" pivotButton="0" quotePrefix="0" xfId="6">
      <alignment horizontal="right" vertical="center"/>
    </xf>
    <xf numFmtId="166" fontId="73" fillId="3" borderId="176" applyAlignment="1" pivotButton="0" quotePrefix="0" xfId="6">
      <alignment vertical="center"/>
    </xf>
    <xf numFmtId="166" fontId="73" fillId="3" borderId="176" applyAlignment="1" pivotButton="0" quotePrefix="0" xfId="6">
      <alignment horizontal="right" vertical="center"/>
    </xf>
    <xf numFmtId="166" fontId="73" fillId="38" borderId="176" applyAlignment="1" pivotButton="0" quotePrefix="0" xfId="6">
      <alignment vertical="center"/>
    </xf>
    <xf numFmtId="166" fontId="73" fillId="38" borderId="176" applyAlignment="1" pivotButton="0" quotePrefix="0" xfId="6">
      <alignment horizontal="right" vertical="center"/>
    </xf>
    <xf numFmtId="166" fontId="73" fillId="0" borderId="49" applyAlignment="1" pivotButton="0" quotePrefix="0" xfId="6">
      <alignment vertical="center"/>
    </xf>
    <xf numFmtId="166" fontId="73" fillId="8" borderId="49" applyAlignment="1" pivotButton="0" quotePrefix="0" xfId="6">
      <alignment horizontal="right" vertical="center"/>
    </xf>
    <xf numFmtId="0" fontId="0" fillId="0" borderId="232" pivotButton="0" quotePrefix="0" xfId="0"/>
    <xf numFmtId="167" fontId="77" fillId="0" borderId="58" applyAlignment="1" pivotButton="0" quotePrefix="0" xfId="0">
      <alignment horizontal="center"/>
    </xf>
    <xf numFmtId="171" fontId="73" fillId="0" borderId="74" applyAlignment="1" pivotButton="0" quotePrefix="0" xfId="5">
      <alignment horizontal="center" vertical="center"/>
    </xf>
    <xf numFmtId="168" fontId="78" fillId="0" borderId="0" applyAlignment="1" pivotButton="0" quotePrefix="0" xfId="0">
      <alignment horizontal="right"/>
    </xf>
    <xf numFmtId="178" fontId="316" fillId="0" borderId="0" applyAlignment="1" pivotButton="0" quotePrefix="0" xfId="0">
      <alignment vertical="center"/>
    </xf>
    <xf numFmtId="168" fontId="316" fillId="0" borderId="0" applyAlignment="1" pivotButton="0" quotePrefix="0" xfId="0">
      <alignment vertical="center"/>
    </xf>
    <xf numFmtId="178" fontId="282" fillId="7" borderId="144" applyAlignment="1" pivotButton="0" quotePrefix="0" xfId="0">
      <alignment horizontal="center" vertical="center" wrapText="1"/>
    </xf>
    <xf numFmtId="168" fontId="282" fillId="7" borderId="144" applyAlignment="1" pivotButton="0" quotePrefix="0" xfId="0">
      <alignment horizontal="center" vertical="center" wrapText="1"/>
    </xf>
    <xf numFmtId="172" fontId="319" fillId="0" borderId="144" applyAlignment="1" pivotButton="0" quotePrefix="0" xfId="4">
      <alignment horizontal="left" vertical="center" wrapText="1"/>
    </xf>
    <xf numFmtId="168" fontId="321" fillId="0" borderId="144" applyAlignment="1" pivotButton="0" quotePrefix="0" xfId="0">
      <alignment vertical="center"/>
    </xf>
    <xf numFmtId="168" fontId="317" fillId="0" borderId="146" applyAlignment="1" pivotButton="0" quotePrefix="0" xfId="0">
      <alignment horizontal="left" vertical="center" shrinkToFit="1"/>
    </xf>
    <xf numFmtId="178" fontId="321" fillId="0" borderId="146" applyAlignment="1" pivotButton="0" quotePrefix="0" xfId="0">
      <alignment vertical="center"/>
    </xf>
    <xf numFmtId="168" fontId="321" fillId="0" borderId="146" applyAlignment="1" pivotButton="0" quotePrefix="0" xfId="0">
      <alignment vertical="center"/>
    </xf>
    <xf numFmtId="178" fontId="321" fillId="0" borderId="144" applyAlignment="1" pivotButton="0" quotePrefix="0" xfId="0">
      <alignment vertical="center"/>
    </xf>
    <xf numFmtId="172" fontId="319" fillId="0" borderId="147" applyAlignment="1" pivotButton="0" quotePrefix="0" xfId="4">
      <alignment horizontal="left" vertical="center" wrapText="1"/>
    </xf>
    <xf numFmtId="178" fontId="321" fillId="0" borderId="147" applyAlignment="1" pivotButton="0" quotePrefix="0" xfId="0">
      <alignment vertical="center"/>
    </xf>
    <xf numFmtId="178" fontId="316" fillId="0" borderId="144" applyAlignment="1" pivotButton="0" quotePrefix="0" xfId="0">
      <alignment vertical="center"/>
    </xf>
    <xf numFmtId="168" fontId="316" fillId="0" borderId="144" applyAlignment="1" pivotButton="0" quotePrefix="0" xfId="0">
      <alignment vertical="center"/>
    </xf>
    <xf numFmtId="178" fontId="283" fillId="0" borderId="0" applyAlignment="1" pivotButton="0" quotePrefix="0" xfId="0">
      <alignment vertical="center"/>
    </xf>
    <xf numFmtId="178" fontId="282" fillId="7" borderId="144" applyAlignment="1" pivotButton="0" quotePrefix="0" xfId="0">
      <alignment horizontal="center" vertical="center"/>
    </xf>
    <xf numFmtId="168" fontId="282" fillId="0" borderId="144" applyAlignment="1" pivotButton="0" quotePrefix="0" xfId="0">
      <alignment horizontal="left" vertical="center" shrinkToFit="1"/>
    </xf>
    <xf numFmtId="178" fontId="282" fillId="0" borderId="144" applyAlignment="1" pivotButton="0" quotePrefix="0" xfId="0">
      <alignment vertical="center" wrapText="1"/>
    </xf>
    <xf numFmtId="178" fontId="282" fillId="0" borderId="144" applyAlignment="1" pivotButton="0" quotePrefix="0" xfId="0">
      <alignment vertical="center"/>
    </xf>
    <xf numFmtId="164" fontId="12" fillId="0" borderId="86" applyAlignment="1" pivotButton="0" quotePrefix="0" xfId="1">
      <alignment horizontal="center" vertical="center"/>
    </xf>
    <xf numFmtId="164" fontId="20" fillId="0" borderId="86" applyAlignment="1" pivotButton="0" quotePrefix="0" xfId="1">
      <alignment horizontal="center" vertical="center"/>
    </xf>
    <xf numFmtId="164" fontId="20" fillId="0" borderId="217" applyAlignment="1" pivotButton="0" quotePrefix="0" xfId="1">
      <alignment horizontal="center" vertical="center"/>
    </xf>
    <xf numFmtId="164" fontId="176" fillId="2" borderId="74" applyAlignment="1" pivotButton="0" quotePrefix="0" xfId="1">
      <alignment horizontal="center" vertical="center"/>
    </xf>
    <xf numFmtId="164" fontId="176" fillId="2" borderId="216" applyAlignment="1" pivotButton="0" quotePrefix="0" xfId="1">
      <alignment horizontal="center" vertical="center"/>
    </xf>
    <xf numFmtId="0" fontId="109" fillId="0" borderId="213" applyAlignment="1" pivotButton="0" quotePrefix="0" xfId="0">
      <alignment horizontal="center" vertical="center"/>
    </xf>
    <xf numFmtId="164" fontId="242" fillId="2" borderId="74" applyAlignment="1" pivotButton="0" quotePrefix="0" xfId="0">
      <alignment horizontal="center" vertical="center"/>
    </xf>
    <xf numFmtId="164" fontId="109" fillId="2" borderId="74" applyAlignment="1" pivotButton="0" quotePrefix="0" xfId="1">
      <alignment horizontal="center" vertical="center"/>
    </xf>
    <xf numFmtId="164" fontId="109" fillId="2" borderId="216" applyAlignment="1" pivotButton="0" quotePrefix="0" xfId="1">
      <alignment horizontal="center" vertical="center"/>
    </xf>
    <xf numFmtId="0" fontId="176" fillId="0" borderId="190" applyAlignment="1" pivotButton="0" quotePrefix="0" xfId="0">
      <alignment horizontal="center" vertical="center"/>
    </xf>
    <xf numFmtId="164" fontId="229" fillId="2" borderId="74" applyAlignment="1" pivotButton="0" quotePrefix="0" xfId="0">
      <alignment horizontal="center" vertical="center"/>
    </xf>
    <xf numFmtId="164" fontId="12" fillId="2" borderId="101" applyAlignment="1" pivotButton="0" quotePrefix="0" xfId="1">
      <alignment horizontal="center" vertical="center"/>
    </xf>
    <xf numFmtId="172" fontId="20" fillId="0" borderId="100" applyAlignment="1" pivotButton="0" quotePrefix="0" xfId="0">
      <alignment horizontal="left" vertical="center"/>
    </xf>
    <xf numFmtId="164" fontId="20" fillId="2" borderId="95" applyAlignment="1" pivotButton="0" quotePrefix="0" xfId="1">
      <alignment horizontal="center" vertical="center"/>
    </xf>
    <xf numFmtId="164" fontId="12" fillId="2" borderId="95" applyAlignment="1" pivotButton="0" quotePrefix="0" xfId="1">
      <alignment horizontal="center" vertical="center"/>
    </xf>
    <xf numFmtId="164" fontId="12" fillId="2" borderId="213" applyAlignment="1" pivotButton="0" quotePrefix="0" xfId="1">
      <alignment horizontal="center" vertical="center"/>
    </xf>
    <xf numFmtId="164" fontId="12" fillId="2" borderId="96" applyAlignment="1" pivotButton="0" quotePrefix="0" xfId="1">
      <alignment horizontal="center" vertical="center"/>
    </xf>
    <xf numFmtId="164" fontId="12" fillId="0" borderId="96" applyAlignment="1" pivotButton="0" quotePrefix="0" xfId="1">
      <alignment horizontal="center" vertical="center"/>
    </xf>
    <xf numFmtId="164" fontId="12" fillId="0" borderId="212" applyAlignment="1" pivotButton="0" quotePrefix="0" xfId="1">
      <alignment horizontal="center" vertical="center"/>
    </xf>
    <xf numFmtId="164" fontId="20" fillId="2" borderId="213" applyAlignment="1" pivotButton="0" quotePrefix="0" xfId="1">
      <alignment horizontal="center" vertical="center"/>
    </xf>
    <xf numFmtId="164" fontId="14" fillId="2" borderId="95" applyAlignment="1" pivotButton="0" quotePrefix="0" xfId="0">
      <alignment horizontal="center" vertical="center"/>
    </xf>
    <xf numFmtId="0" fontId="20" fillId="0" borderId="233" applyAlignment="1" pivotButton="0" quotePrefix="0" xfId="0">
      <alignment horizontal="center" vertical="center"/>
    </xf>
    <xf numFmtId="0" fontId="0" fillId="0" borderId="234" pivotButton="0" quotePrefix="0" xfId="0"/>
    <xf numFmtId="165" fontId="176" fillId="0" borderId="0" applyAlignment="1" pivotButton="0" quotePrefix="0" xfId="0">
      <alignment vertical="center"/>
    </xf>
    <xf numFmtId="164" fontId="176" fillId="2" borderId="95" applyAlignment="1" pivotButton="0" quotePrefix="0" xfId="1">
      <alignment horizontal="center" vertical="center"/>
    </xf>
    <xf numFmtId="164" fontId="176" fillId="2" borderId="213" applyAlignment="1" pivotButton="0" quotePrefix="0" xfId="1">
      <alignment horizontal="center" vertical="center"/>
    </xf>
    <xf numFmtId="0" fontId="242" fillId="0" borderId="213" applyAlignment="1" pivotButton="0" quotePrefix="0" xfId="0">
      <alignment horizontal="center" vertical="center"/>
    </xf>
    <xf numFmtId="176" fontId="243" fillId="0" borderId="95" applyAlignment="1" pivotButton="0" quotePrefix="0" xfId="0">
      <alignment horizontal="center" vertical="center"/>
    </xf>
    <xf numFmtId="164" fontId="243" fillId="0" borderId="95" applyAlignment="1" pivotButton="0" quotePrefix="0" xfId="0">
      <alignment horizontal="center" vertical="center"/>
    </xf>
    <xf numFmtId="164" fontId="186" fillId="0" borderId="0" applyAlignment="1" pivotButton="0" quotePrefix="0" xfId="1">
      <alignment horizontal="center" vertical="center"/>
    </xf>
    <xf numFmtId="0" fontId="20" fillId="0" borderId="165" applyAlignment="1" pivotButton="0" quotePrefix="0" xfId="0">
      <alignment horizontal="center" vertical="center"/>
    </xf>
    <xf numFmtId="168" fontId="23" fillId="0" borderId="95" applyAlignment="1" pivotButton="0" quotePrefix="0" xfId="0">
      <alignment horizontal="left" vertical="center"/>
    </xf>
    <xf numFmtId="168" fontId="23" fillId="0" borderId="213" applyAlignment="1" pivotButton="0" quotePrefix="0" xfId="0">
      <alignment horizontal="left" vertical="center"/>
    </xf>
    <xf numFmtId="164" fontId="12" fillId="2" borderId="190" applyAlignment="1" pivotButton="0" quotePrefix="0" xfId="1">
      <alignment horizontal="center" vertical="center"/>
    </xf>
    <xf numFmtId="165" fontId="23" fillId="0" borderId="95" applyAlignment="1" pivotButton="0" quotePrefix="0" xfId="0">
      <alignment horizontal="center" vertical="center"/>
    </xf>
    <xf numFmtId="172" fontId="20" fillId="0" borderId="215" applyAlignment="1" pivotButton="0" quotePrefix="0" xfId="0">
      <alignment horizontal="left" vertical="center"/>
    </xf>
    <xf numFmtId="165" fontId="23" fillId="0" borderId="216" applyAlignment="1" pivotButton="0" quotePrefix="0" xfId="0">
      <alignment horizontal="center" vertical="center"/>
    </xf>
    <xf numFmtId="165" fontId="20" fillId="0" borderId="216" applyAlignment="1" pivotButton="0" quotePrefix="0" xfId="0">
      <alignment horizontal="center" vertical="center"/>
    </xf>
    <xf numFmtId="0" fontId="0" fillId="0" borderId="237" pivotButton="0" quotePrefix="0" xfId="0"/>
    <xf numFmtId="0" fontId="0" fillId="0" borderId="52" pivotButton="0" quotePrefix="0" xfId="0"/>
    <xf numFmtId="164" fontId="31" fillId="2" borderId="42" applyAlignment="1" pivotButton="0" quotePrefix="0" xfId="0">
      <alignment horizontal="center" vertical="center"/>
    </xf>
    <xf numFmtId="164" fontId="176" fillId="0" borderId="74" applyAlignment="1" pivotButton="0" quotePrefix="0" xfId="1">
      <alignment horizontal="center" vertical="center"/>
    </xf>
    <xf numFmtId="164" fontId="176" fillId="0" borderId="216" applyAlignment="1" pivotButton="0" quotePrefix="0" xfId="1">
      <alignment horizontal="center" vertical="center"/>
    </xf>
    <xf numFmtId="165" fontId="109" fillId="0" borderId="74" applyAlignment="1" pivotButton="0" quotePrefix="0" xfId="0">
      <alignment horizontal="center" vertical="center"/>
    </xf>
    <xf numFmtId="164" fontId="176" fillId="0" borderId="86" applyAlignment="1" pivotButton="0" quotePrefix="0" xfId="1">
      <alignment horizontal="center" vertical="center"/>
    </xf>
    <xf numFmtId="164" fontId="176" fillId="0" borderId="217" applyAlignment="1" pivotButton="0" quotePrefix="0" xfId="1">
      <alignment horizontal="center" vertical="center"/>
    </xf>
    <xf numFmtId="164" fontId="234" fillId="2" borderId="74" applyAlignment="1" pivotButton="0" quotePrefix="0" xfId="1">
      <alignment horizontal="center" vertical="center"/>
    </xf>
    <xf numFmtId="164" fontId="234" fillId="2" borderId="216" applyAlignment="1" pivotButton="0" quotePrefix="0" xfId="1">
      <alignment horizontal="center" vertical="center"/>
    </xf>
    <xf numFmtId="0" fontId="233" fillId="0" borderId="216" applyAlignment="1" pivotButton="0" quotePrefix="0" xfId="0">
      <alignment horizontal="center" vertical="center"/>
    </xf>
  </cellXfs>
  <cellStyles count="20440">
    <cellStyle name="標準" xfId="0" builtinId="0"/>
    <cellStyle name="通貨" xfId="1" builtinId="7"/>
    <cellStyle name="パーセント" xfId="2" builtinId="5"/>
    <cellStyle name="ハイパーリンク" xfId="3" builtinId="8"/>
    <cellStyle name="桁区切り" xfId="4" builtinId="6"/>
    <cellStyle name="標準 2" xfId="5"/>
    <cellStyle name="桁区切り 2" xfId="6"/>
    <cellStyle name="Excel Built-in Normal" xfId="7"/>
    <cellStyle name="標準 5" xfId="8"/>
    <cellStyle name="Обычный 3" xfId="9"/>
    <cellStyle name="??_x000c_鞜_x0007__x000d_槉U_x0001_??_x0007__x0001__x0001_" xfId="10"/>
    <cellStyle name="20% - Акцент1" xfId="11"/>
    <cellStyle name="20% - Акцент2" xfId="12"/>
    <cellStyle name="20% - Акцент3" xfId="13"/>
    <cellStyle name="20% - Акцент4" xfId="14"/>
    <cellStyle name="20% - Акцент5" xfId="15"/>
    <cellStyle name="20% - Акцент6" xfId="16"/>
    <cellStyle name="40% - Акцент1" xfId="17"/>
    <cellStyle name="40% - Акцент2" xfId="18"/>
    <cellStyle name="40% - Акцент3" xfId="19"/>
    <cellStyle name="40% - Акцент4" xfId="20"/>
    <cellStyle name="40% - Акцент5" xfId="21"/>
    <cellStyle name="40% - Акцент6" xfId="22"/>
    <cellStyle name="60% - Акцент1" xfId="23"/>
    <cellStyle name="60% - Акцент2" xfId="24"/>
    <cellStyle name="60% - Акцент3" xfId="25"/>
    <cellStyle name="60% - Акцент4" xfId="26"/>
    <cellStyle name="60% - Акцент5" xfId="27"/>
    <cellStyle name="60% - Акцент6" xfId="28"/>
    <cellStyle name="Акцент1 2" xfId="29"/>
    <cellStyle name="Акцент2 2" xfId="30"/>
    <cellStyle name="Акцент3 2" xfId="31"/>
    <cellStyle name="Акцент4 2" xfId="32"/>
    <cellStyle name="Акцент5 2" xfId="33"/>
    <cellStyle name="Акцент6 2" xfId="34"/>
    <cellStyle name="Ввод  2" xfId="35"/>
    <cellStyle name="Вывод 2" xfId="36"/>
    <cellStyle name="Вычисление 2" xfId="37"/>
    <cellStyle name="Заголовок 1 2" xfId="38"/>
    <cellStyle name="Заголовок 2 2" xfId="39"/>
    <cellStyle name="Заголовок 3 2" xfId="40"/>
    <cellStyle name="Заголовок 4 2" xfId="41"/>
    <cellStyle name="Итог 2" xfId="42"/>
    <cellStyle name="Контрольная ячейка 2" xfId="43"/>
    <cellStyle name="Название 2" xfId="44"/>
    <cellStyle name="Нейтральный 2" xfId="45"/>
    <cellStyle name="Обычный 2" xfId="46"/>
    <cellStyle name="Плохой 2" xfId="47"/>
    <cellStyle name="Пояснение 2" xfId="48"/>
    <cellStyle name="Примечание 2" xfId="49"/>
    <cellStyle name="Связанная ячейка 2" xfId="50"/>
    <cellStyle name="Текст предупреждения 2" xfId="51"/>
    <cellStyle name="Хороший 2" xfId="52"/>
    <cellStyle name="パーセント 2" xfId="53"/>
    <cellStyle name="パーセント 3" xfId="54"/>
    <cellStyle name="パーセント 4" xfId="55"/>
    <cellStyle name="桁区切り 2 3" xfId="56"/>
    <cellStyle name="桁区切り 2 2" xfId="57"/>
    <cellStyle name="桁区切り 2_160901梱包サイズフォーマット" xfId="58"/>
    <cellStyle name="桁区切り 3" xfId="59"/>
    <cellStyle name="桁区切り 4" xfId="60"/>
    <cellStyle name="通貨 2" xfId="61"/>
    <cellStyle name="標準 2 2" xfId="62"/>
    <cellStyle name="標準 3" xfId="63"/>
    <cellStyle name="標準 4" xfId="64"/>
    <cellStyle name="標準 6" xfId="65"/>
    <cellStyle name="Ввод  3" xfId="66"/>
    <cellStyle name="Вывод 3" xfId="67"/>
    <cellStyle name="Вычисление 3" xfId="68"/>
    <cellStyle name="Итог 3" xfId="69"/>
    <cellStyle name="Примечание 3" xfId="70"/>
    <cellStyle name="通貨 3" xfId="71"/>
    <cellStyle name="Ввод  2 2" xfId="72"/>
    <cellStyle name="Вывод 2 2" xfId="73"/>
    <cellStyle name="Вычисление 2 2" xfId="74"/>
    <cellStyle name="Итог 2 2" xfId="75"/>
    <cellStyle name="Примечание 2 2" xfId="76"/>
    <cellStyle name="Ввод  3 2" xfId="77"/>
    <cellStyle name="Вывод 3 2" xfId="78"/>
    <cellStyle name="Вычисление 3 2" xfId="79"/>
    <cellStyle name="Итог 3 2" xfId="80"/>
    <cellStyle name="Примечание 3 2" xfId="81"/>
    <cellStyle name="Вывод 2 5" xfId="82"/>
    <cellStyle name="Ввод  2 4" xfId="83"/>
    <cellStyle name="Итог 2 5" xfId="84"/>
    <cellStyle name="Итог 2 4" xfId="85"/>
    <cellStyle name="Ввод  2 5" xfId="86"/>
    <cellStyle name="Примечание 2 4" xfId="87"/>
    <cellStyle name="Вычисление 2 4" xfId="88"/>
    <cellStyle name="Вывод 2 4" xfId="89"/>
    <cellStyle name="Ввод  2 3" xfId="90"/>
    <cellStyle name="Вывод 2 3" xfId="91"/>
    <cellStyle name="Вычисление 2 3" xfId="92"/>
    <cellStyle name="Вычисление 2 5" xfId="93"/>
    <cellStyle name="Итог 2 3" xfId="94"/>
    <cellStyle name="Примечание 2 5" xfId="95"/>
    <cellStyle name="Примечание 2 3" xfId="96"/>
    <cellStyle name="Ввод  3 3" xfId="97"/>
    <cellStyle name="Вывод 3 3" xfId="98"/>
    <cellStyle name="Вычисление 3 3" xfId="99"/>
    <cellStyle name="Итог 3 3" xfId="100"/>
    <cellStyle name="Примечание 3 3" xfId="101"/>
    <cellStyle name="Ввод  2 2 2" xfId="102"/>
    <cellStyle name="Вывод 2 2 2" xfId="103"/>
    <cellStyle name="Вычисление 2 2 2" xfId="104"/>
    <cellStyle name="Итог 2 2 2" xfId="105"/>
    <cellStyle name="Примечание 2 2 2" xfId="106"/>
    <cellStyle name="Ввод  3 2 2" xfId="107"/>
    <cellStyle name="Вывод 3 2 2" xfId="108"/>
    <cellStyle name="Вычисление 3 2 2" xfId="109"/>
    <cellStyle name="Итог 3 2 2" xfId="110"/>
    <cellStyle name="Примечание 3 2 2" xfId="111"/>
    <cellStyle name="Ввод  3 4" xfId="112"/>
    <cellStyle name="Вывод 3 4" xfId="113"/>
    <cellStyle name="Вычисление 3 4" xfId="114"/>
    <cellStyle name="Итог 3 4" xfId="115"/>
    <cellStyle name="Примечание 3 4" xfId="116"/>
    <cellStyle name="Ввод  2 2 3" xfId="117"/>
    <cellStyle name="Вывод 2 2 3" xfId="118"/>
    <cellStyle name="Вычисление 2 2 3" xfId="119"/>
    <cellStyle name="Итог 2 2 3" xfId="120"/>
    <cellStyle name="Примечание 2 2 3" xfId="121"/>
    <cellStyle name="Ввод  3 2 3" xfId="122"/>
    <cellStyle name="Вывод 3 2 3" xfId="123"/>
    <cellStyle name="Вычисление 3 2 3" xfId="124"/>
    <cellStyle name="Итог 3 2 3" xfId="125"/>
    <cellStyle name="Примечание 3 2 3" xfId="126"/>
    <cellStyle name="Ввод  3 5" xfId="127"/>
    <cellStyle name="Вывод 3 5" xfId="128"/>
    <cellStyle name="Вычисление 3 5" xfId="129"/>
    <cellStyle name="Итог 3 5" xfId="130"/>
    <cellStyle name="Примечание 3 5" xfId="131"/>
    <cellStyle name="Ввод  2 2 4" xfId="132"/>
    <cellStyle name="Вывод 2 2 4" xfId="133"/>
    <cellStyle name="Вычисление 2 2 4" xfId="134"/>
    <cellStyle name="Итог 2 2 4" xfId="135"/>
    <cellStyle name="Примечание 2 2 4" xfId="136"/>
    <cellStyle name="Ввод  3 2 4" xfId="137"/>
    <cellStyle name="Вывод 3 2 4" xfId="138"/>
    <cellStyle name="Вычисление 3 2 4" xfId="139"/>
    <cellStyle name="Итог 3 2 4" xfId="140"/>
    <cellStyle name="Примечание 3 2 4" xfId="141"/>
    <cellStyle name="標準_モスクワ輸出０８０６" xfId="142"/>
    <cellStyle name="Обычный 5" xfId="143"/>
    <cellStyle name="通貨 4" xfId="144"/>
    <cellStyle name="Примечание 2 7" xfId="145"/>
    <cellStyle name="Итог 2 7" xfId="146"/>
    <cellStyle name="Вычисление 2 7" xfId="147"/>
    <cellStyle name="Вывод 2 7" xfId="148"/>
    <cellStyle name="Ввод  2 7" xfId="149"/>
    <cellStyle name="Ввод  2 6" xfId="150"/>
    <cellStyle name="Вывод 2 6" xfId="151"/>
    <cellStyle name="Вычисление 2 6" xfId="152"/>
    <cellStyle name="Итог 2 6" xfId="153"/>
    <cellStyle name="Примечание 2 6" xfId="154"/>
    <cellStyle name="Ввод  3 6" xfId="155"/>
    <cellStyle name="Вывод 3 6" xfId="156"/>
    <cellStyle name="Вычисление 3 6" xfId="157"/>
    <cellStyle name="Итог 3 6" xfId="158"/>
    <cellStyle name="Примечание 3 6" xfId="159"/>
    <cellStyle name="通貨 3 2" xfId="160"/>
    <cellStyle name="Ввод  2 2 5" xfId="161"/>
    <cellStyle name="Вывод 2 2 5" xfId="162"/>
    <cellStyle name="Вычисление 2 2 5" xfId="163"/>
    <cellStyle name="Итог 2 2 5" xfId="164"/>
    <cellStyle name="Примечание 2 2 5" xfId="165"/>
    <cellStyle name="Ввод  3 2 5" xfId="166"/>
    <cellStyle name="Вывод 3 2 5" xfId="167"/>
    <cellStyle name="Вычисление 3 2 5" xfId="168"/>
    <cellStyle name="Итог 3 2 5" xfId="169"/>
    <cellStyle name="Примечание 3 2 5" xfId="170"/>
    <cellStyle name="Вывод 2 5 2" xfId="171"/>
    <cellStyle name="Ввод  2 4 2" xfId="172"/>
    <cellStyle name="Итог 2 5 2" xfId="173"/>
    <cellStyle name="Итог 2 4 2" xfId="174"/>
    <cellStyle name="Ввод  2 5 2" xfId="175"/>
    <cellStyle name="Примечание 2 4 2" xfId="176"/>
    <cellStyle name="Вычисление 2 4 2" xfId="177"/>
    <cellStyle name="Вывод 2 4 2" xfId="178"/>
    <cellStyle name="Ввод  2 3 2" xfId="179"/>
    <cellStyle name="Вывод 2 3 2" xfId="180"/>
    <cellStyle name="Вычисление 2 3 2" xfId="181"/>
    <cellStyle name="Вычисление 2 5 2" xfId="182"/>
    <cellStyle name="Итог 2 3 2" xfId="183"/>
    <cellStyle name="Примечание 2 5 2" xfId="184"/>
    <cellStyle name="Примечание 2 3 2" xfId="185"/>
    <cellStyle name="Ввод  3 3 2" xfId="186"/>
    <cellStyle name="Вывод 3 3 2" xfId="187"/>
    <cellStyle name="Вычисление 3 3 2" xfId="188"/>
    <cellStyle name="Итог 3 3 2" xfId="189"/>
    <cellStyle name="Примечание 3 3 2" xfId="190"/>
    <cellStyle name="Ввод  2 2 2 2" xfId="191"/>
    <cellStyle name="Вывод 2 2 2 2" xfId="192"/>
    <cellStyle name="Вычисление 2 2 2 2" xfId="193"/>
    <cellStyle name="Итог 2 2 2 2" xfId="194"/>
    <cellStyle name="Примечание 2 2 2 2" xfId="195"/>
    <cellStyle name="Ввод  3 2 2 2" xfId="196"/>
    <cellStyle name="Вывод 3 2 2 2" xfId="197"/>
    <cellStyle name="Вычисление 3 2 2 2" xfId="198"/>
    <cellStyle name="Итог 3 2 2 2" xfId="199"/>
    <cellStyle name="Примечание 3 2 2 2" xfId="200"/>
    <cellStyle name="Ввод  3 4 2" xfId="201"/>
    <cellStyle name="Вывод 3 4 2" xfId="202"/>
    <cellStyle name="Вычисление 3 4 2" xfId="203"/>
    <cellStyle name="Итог 3 4 2" xfId="204"/>
    <cellStyle name="Примечание 3 4 2" xfId="205"/>
    <cellStyle name="Ввод  2 2 3 2" xfId="206"/>
    <cellStyle name="Вывод 2 2 3 2" xfId="207"/>
    <cellStyle name="Вычисление 2 2 3 2" xfId="208"/>
    <cellStyle name="Итог 2 2 3 2" xfId="209"/>
    <cellStyle name="Примечание 2 2 3 2" xfId="210"/>
    <cellStyle name="Ввод  3 2 3 2" xfId="211"/>
    <cellStyle name="Вывод 3 2 3 2" xfId="212"/>
    <cellStyle name="Вычисление 3 2 3 2" xfId="213"/>
    <cellStyle name="Итог 3 2 3 2" xfId="214"/>
    <cellStyle name="Примечание 3 2 3 2" xfId="215"/>
    <cellStyle name="Ввод  3 5 2" xfId="216"/>
    <cellStyle name="Вывод 3 5 2" xfId="217"/>
    <cellStyle name="Вычисление 3 5 2" xfId="218"/>
    <cellStyle name="Итог 3 5 2" xfId="219"/>
    <cellStyle name="Примечание 3 5 2" xfId="220"/>
    <cellStyle name="Ввод  2 2 4 2" xfId="221"/>
    <cellStyle name="Вывод 2 2 4 2" xfId="222"/>
    <cellStyle name="Вычисление 2 2 4 2" xfId="223"/>
    <cellStyle name="Итог 2 2 4 2" xfId="224"/>
    <cellStyle name="Примечание 2 2 4 2" xfId="225"/>
    <cellStyle name="Ввод  3 2 4 2" xfId="226"/>
    <cellStyle name="Вывод 3 2 4 2" xfId="227"/>
    <cellStyle name="Вычисление 3 2 4 2" xfId="228"/>
    <cellStyle name="Итог 3 2 4 2" xfId="229"/>
    <cellStyle name="Примечание 3 2 4 2" xfId="230"/>
    <cellStyle name="Обычный 5 2" xfId="231"/>
    <cellStyle name="Ввод  3 7" xfId="232"/>
    <cellStyle name="Вывод 3 7" xfId="233"/>
    <cellStyle name="Вычисление 3 7" xfId="234"/>
    <cellStyle name="Итог 3 7" xfId="235"/>
    <cellStyle name="Примечание 3 7" xfId="236"/>
    <cellStyle name="Ввод  2 2 6" xfId="237"/>
    <cellStyle name="Вывод 2 2 6" xfId="238"/>
    <cellStyle name="Вычисление 2 2 6" xfId="239"/>
    <cellStyle name="Итог 2 2 6" xfId="240"/>
    <cellStyle name="Примечание 2 2 6" xfId="241"/>
    <cellStyle name="Ввод  3 2 6" xfId="242"/>
    <cellStyle name="Вывод 3 2 6" xfId="243"/>
    <cellStyle name="Вычисление 3 2 6" xfId="244"/>
    <cellStyle name="Итог 3 2 6" xfId="245"/>
    <cellStyle name="Примечание 3 2 6" xfId="246"/>
    <cellStyle name="Вывод 2 5 3" xfId="247"/>
    <cellStyle name="Ввод  2 4 3" xfId="248"/>
    <cellStyle name="Итог 2 5 3" xfId="249"/>
    <cellStyle name="Итог 2 4 3" xfId="250"/>
    <cellStyle name="Ввод  2 5 3" xfId="251"/>
    <cellStyle name="Примечание 2 4 3" xfId="252"/>
    <cellStyle name="Вычисление 2 4 3" xfId="253"/>
    <cellStyle name="Вывод 2 4 3" xfId="254"/>
    <cellStyle name="Ввод  2 3 3" xfId="255"/>
    <cellStyle name="Вывод 2 3 3" xfId="256"/>
    <cellStyle name="Вычисление 2 3 3" xfId="257"/>
    <cellStyle name="Вычисление 2 5 3" xfId="258"/>
    <cellStyle name="Итог 2 3 3" xfId="259"/>
    <cellStyle name="Примечание 2 5 3" xfId="260"/>
    <cellStyle name="Примечание 2 3 3" xfId="261"/>
    <cellStyle name="Ввод  3 3 3" xfId="262"/>
    <cellStyle name="Вывод 3 3 3" xfId="263"/>
    <cellStyle name="Вычисление 3 3 3" xfId="264"/>
    <cellStyle name="Итог 3 3 3" xfId="265"/>
    <cellStyle name="Примечание 3 3 3" xfId="266"/>
    <cellStyle name="Ввод  2 2 2 3" xfId="267"/>
    <cellStyle name="Вывод 2 2 2 3" xfId="268"/>
    <cellStyle name="Вычисление 2 2 2 3" xfId="269"/>
    <cellStyle name="Итог 2 2 2 3" xfId="270"/>
    <cellStyle name="Примечание 2 2 2 3" xfId="271"/>
    <cellStyle name="Ввод  3 2 2 3" xfId="272"/>
    <cellStyle name="Вывод 3 2 2 3" xfId="273"/>
    <cellStyle name="Вычисление 3 2 2 3" xfId="274"/>
    <cellStyle name="Итог 3 2 2 3" xfId="275"/>
    <cellStyle name="Примечание 3 2 2 3" xfId="276"/>
    <cellStyle name="Ввод  3 4 3" xfId="277"/>
    <cellStyle name="Вывод 3 4 3" xfId="278"/>
    <cellStyle name="Вычисление 3 4 3" xfId="279"/>
    <cellStyle name="Итог 3 4 3" xfId="280"/>
    <cellStyle name="Примечание 3 4 3" xfId="281"/>
    <cellStyle name="Ввод  2 2 3 3" xfId="282"/>
    <cellStyle name="Вывод 2 2 3 3" xfId="283"/>
    <cellStyle name="Вычисление 2 2 3 3" xfId="284"/>
    <cellStyle name="Итог 2 2 3 3" xfId="285"/>
    <cellStyle name="Примечание 2 2 3 3" xfId="286"/>
    <cellStyle name="Ввод  3 2 3 3" xfId="287"/>
    <cellStyle name="Вывод 3 2 3 3" xfId="288"/>
    <cellStyle name="Вычисление 3 2 3 3" xfId="289"/>
    <cellStyle name="Итог 3 2 3 3" xfId="290"/>
    <cellStyle name="Примечание 3 2 3 3" xfId="291"/>
    <cellStyle name="Ввод  3 5 3" xfId="292"/>
    <cellStyle name="Вывод 3 5 3" xfId="293"/>
    <cellStyle name="Вычисление 3 5 3" xfId="294"/>
    <cellStyle name="Итог 3 5 3" xfId="295"/>
    <cellStyle name="Примечание 3 5 3" xfId="296"/>
    <cellStyle name="Ввод  2 2 4 3" xfId="297"/>
    <cellStyle name="Вывод 2 2 4 3" xfId="298"/>
    <cellStyle name="Вычисление 2 2 4 3" xfId="299"/>
    <cellStyle name="Итог 2 2 4 3" xfId="300"/>
    <cellStyle name="Примечание 2 2 4 3" xfId="301"/>
    <cellStyle name="Ввод  3 2 4 3" xfId="302"/>
    <cellStyle name="Вывод 3 2 4 3" xfId="303"/>
    <cellStyle name="Вычисление 3 2 4 3" xfId="304"/>
    <cellStyle name="Итог 3 2 4 3" xfId="305"/>
    <cellStyle name="Примечание 3 2 4 3" xfId="306"/>
    <cellStyle name="標準 7" xfId="307"/>
    <cellStyle name="標準 8" xfId="308"/>
    <cellStyle name="パーセント 5" xfId="309"/>
    <cellStyle name="桁区切り 3 3" xfId="310"/>
    <cellStyle name="桁区切り 4 3" xfId="311"/>
    <cellStyle name="20% - Акцент1 3" xfId="312"/>
    <cellStyle name="20% - Акцент2 3" xfId="313"/>
    <cellStyle name="20% - Акцент3 3" xfId="314"/>
    <cellStyle name="20% - Акцент4 3" xfId="315"/>
    <cellStyle name="20% - Акцент5 3" xfId="316"/>
    <cellStyle name="20% - Акцент6 3" xfId="317"/>
    <cellStyle name="40% - Акцент1 3" xfId="318"/>
    <cellStyle name="40% - Акцент2 3" xfId="319"/>
    <cellStyle name="40% - Акцент3 3" xfId="320"/>
    <cellStyle name="40% - Акцент4 3" xfId="321"/>
    <cellStyle name="40% - Акцент5 3" xfId="322"/>
    <cellStyle name="40% - Акцент6 3" xfId="323"/>
    <cellStyle name="60% - Акцент1 3" xfId="324"/>
    <cellStyle name="60% - Акцент2 3" xfId="325"/>
    <cellStyle name="60% - Акцент3 3" xfId="326"/>
    <cellStyle name="60% - Акцент4 3" xfId="327"/>
    <cellStyle name="60% - Акцент5 3" xfId="328"/>
    <cellStyle name="60% - Акцент6 3" xfId="329"/>
    <cellStyle name="Акцент1" xfId="330"/>
    <cellStyle name="Акцент2" xfId="331"/>
    <cellStyle name="Акцент3" xfId="332"/>
    <cellStyle name="Акцент4" xfId="333"/>
    <cellStyle name="Акцент5" xfId="334"/>
    <cellStyle name="Акцент6" xfId="335"/>
    <cellStyle name="Ввод " xfId="336"/>
    <cellStyle name="Вывод" xfId="337"/>
    <cellStyle name="Вычисление" xfId="338"/>
    <cellStyle name="Заголовок 1" xfId="339"/>
    <cellStyle name="Заголовок 2" xfId="340"/>
    <cellStyle name="Заголовок 3" xfId="341"/>
    <cellStyle name="Заголовок 4" xfId="342"/>
    <cellStyle name="Итог" xfId="343"/>
    <cellStyle name="Контрольная ячейка" xfId="344"/>
    <cellStyle name="Название" xfId="345"/>
    <cellStyle name="Нейтральный" xfId="346"/>
    <cellStyle name="Обычный 2 3" xfId="347"/>
    <cellStyle name="Плохой" xfId="348"/>
    <cellStyle name="Пояснение" xfId="349"/>
    <cellStyle name="Примечание" xfId="350"/>
    <cellStyle name="Связанная ячейка" xfId="351"/>
    <cellStyle name="Текст предупреждения" xfId="352"/>
    <cellStyle name="Хороший" xfId="353"/>
    <cellStyle name="桁区切り 2 5" xfId="354"/>
    <cellStyle name="通貨 2 3" xfId="355"/>
    <cellStyle name="Обычный 3 3" xfId="356"/>
    <cellStyle name="標準 22" xfId="357"/>
    <cellStyle name="パーセント 5 2" xfId="358"/>
    <cellStyle name="桁区切り 5" xfId="359"/>
    <cellStyle name="桁区切り 2 3 3" xfId="360"/>
    <cellStyle name="桁区切り 3 2" xfId="361"/>
    <cellStyle name="通貨 3 5" xfId="362"/>
    <cellStyle name="標準 2 3" xfId="363"/>
    <cellStyle name="標準 2 2 3" xfId="364"/>
    <cellStyle name="桁区切り 3_160901梱包サイズフォーマット" xfId="365"/>
    <cellStyle name="通貨 5" xfId="366"/>
    <cellStyle name="通貨 4 2" xfId="367"/>
    <cellStyle name="Обычный 4" xfId="368"/>
    <cellStyle name="20% - Акцент1 2" xfId="369"/>
    <cellStyle name="20% - Акцент2 2" xfId="370"/>
    <cellStyle name="20% - Акцент3 2" xfId="371"/>
    <cellStyle name="20% - Акцент4 2" xfId="372"/>
    <cellStyle name="20% - Акцент5 2" xfId="373"/>
    <cellStyle name="20% - Акцент6 2" xfId="374"/>
    <cellStyle name="40% - Акцент1 2" xfId="375"/>
    <cellStyle name="40% - Акцент2 2" xfId="376"/>
    <cellStyle name="40% - Акцент3 2" xfId="377"/>
    <cellStyle name="40% - Акцент4 2" xfId="378"/>
    <cellStyle name="40% - Акцент5 2" xfId="379"/>
    <cellStyle name="40% - Акцент6 2" xfId="380"/>
    <cellStyle name="60% - Акцент1 2" xfId="381"/>
    <cellStyle name="60% - Акцент2 2" xfId="382"/>
    <cellStyle name="60% - Акцент3 2" xfId="383"/>
    <cellStyle name="60% - Акцент4 2" xfId="384"/>
    <cellStyle name="60% - Акцент5 2" xfId="385"/>
    <cellStyle name="60% - Акцент6 2" xfId="386"/>
    <cellStyle name="Вычисление 6" xfId="387"/>
    <cellStyle name="Вывод 6" xfId="388"/>
    <cellStyle name="Ввод  6" xfId="389"/>
    <cellStyle name="Ввод  2 17" xfId="390"/>
    <cellStyle name="Вывод 2 17" xfId="391"/>
    <cellStyle name="Вычисление 2 17" xfId="392"/>
    <cellStyle name="Заголовок 3 2 4" xfId="393"/>
    <cellStyle name="Итог 2 17" xfId="394"/>
    <cellStyle name="Обычный 2 2" xfId="395"/>
    <cellStyle name="桁区切り 2 4" xfId="396"/>
    <cellStyle name="桁区切り 4 2" xfId="397"/>
    <cellStyle name="桁区切り 4_160901梱包サイズフォーマット" xfId="398"/>
    <cellStyle name="通貨 2 2" xfId="399"/>
    <cellStyle name="パーセント 7" xfId="400"/>
    <cellStyle name="Процентный 2" xfId="401"/>
    <cellStyle name="Финансовый [0] 2" xfId="402"/>
    <cellStyle name="Обычный 3 2" xfId="403"/>
    <cellStyle name="Примечание 2 6 7" xfId="404"/>
    <cellStyle name="Итог 2 6 7" xfId="405"/>
    <cellStyle name="Вычисление 2 6 7" xfId="406"/>
    <cellStyle name="Вывод 2 6 7" xfId="407"/>
    <cellStyle name="Ввод  2 6 7" xfId="408"/>
    <cellStyle name="Примечание 2 17" xfId="409"/>
    <cellStyle name="桁区切り 2 3 2" xfId="410"/>
    <cellStyle name="標準 2 2 2" xfId="411"/>
    <cellStyle name="Ввод  3 17" xfId="412"/>
    <cellStyle name="Вывод 3 17" xfId="413"/>
    <cellStyle name="Вычисление 3 17" xfId="414"/>
    <cellStyle name="Итог 3 17" xfId="415"/>
    <cellStyle name="Примечание 3 17" xfId="416"/>
    <cellStyle name="Ввод  2 2 16" xfId="417"/>
    <cellStyle name="Вывод 2 2 16" xfId="418"/>
    <cellStyle name="Вычисление 2 2 16" xfId="419"/>
    <cellStyle name="Итог 2 2 16" xfId="420"/>
    <cellStyle name="Примечание 2 2 16" xfId="421"/>
    <cellStyle name="Ввод  3 2 16" xfId="422"/>
    <cellStyle name="Вывод 3 2 16" xfId="423"/>
    <cellStyle name="Вычисление 3 2 16" xfId="424"/>
    <cellStyle name="Итог 3 2 16" xfId="425"/>
    <cellStyle name="Примечание 3 2 16" xfId="426"/>
    <cellStyle name="Вывод 2 5 12" xfId="427"/>
    <cellStyle name="Ввод  2 4 12" xfId="428"/>
    <cellStyle name="Итог 2 5 12" xfId="429"/>
    <cellStyle name="Итог 2 4 12" xfId="430"/>
    <cellStyle name="Ввод  2 5 12" xfId="431"/>
    <cellStyle name="Примечание 2 4 12" xfId="432"/>
    <cellStyle name="Вычисление 2 4 12" xfId="433"/>
    <cellStyle name="Вывод 2 4 12" xfId="434"/>
    <cellStyle name="Ввод  2 3 12" xfId="435"/>
    <cellStyle name="Вывод 2 3 12" xfId="436"/>
    <cellStyle name="Вычисление 2 3 12" xfId="437"/>
    <cellStyle name="Вычисление 2 5 12" xfId="438"/>
    <cellStyle name="Итог 2 3 12" xfId="439"/>
    <cellStyle name="Примечание 2 5 12" xfId="440"/>
    <cellStyle name="Примечание 2 3 12" xfId="441"/>
    <cellStyle name="Ввод  3 3 12" xfId="442"/>
    <cellStyle name="Вывод 3 3 12" xfId="443"/>
    <cellStyle name="Вычисление 3 3 12" xfId="444"/>
    <cellStyle name="Итог 3 3 12" xfId="445"/>
    <cellStyle name="Примечание 3 3 12" xfId="446"/>
    <cellStyle name="Ввод  2 2 2 12" xfId="447"/>
    <cellStyle name="Вывод 2 2 2 12" xfId="448"/>
    <cellStyle name="Вычисление 2 2 2 12" xfId="449"/>
    <cellStyle name="Итог 2 2 2 12" xfId="450"/>
    <cellStyle name="Примечание 2 2 2 12" xfId="451"/>
    <cellStyle name="Ввод  3 2 2 12" xfId="452"/>
    <cellStyle name="Вывод 3 2 2 12" xfId="453"/>
    <cellStyle name="Вычисление 3 2 2 12" xfId="454"/>
    <cellStyle name="Итог 3 2 2 12" xfId="455"/>
    <cellStyle name="Примечание 3 2 2 12" xfId="456"/>
    <cellStyle name="Ввод  3 4 12" xfId="457"/>
    <cellStyle name="Вывод 3 4 12" xfId="458"/>
    <cellStyle name="Вычисление 3 4 12" xfId="459"/>
    <cellStyle name="Итог 3 4 12" xfId="460"/>
    <cellStyle name="Примечание 3 4 12" xfId="461"/>
    <cellStyle name="Ввод  2 2 3 12" xfId="462"/>
    <cellStyle name="Вывод 2 2 3 12" xfId="463"/>
    <cellStyle name="Вычисление 2 2 3 12" xfId="464"/>
    <cellStyle name="Итог 2 2 3 12" xfId="465"/>
    <cellStyle name="Примечание 2 2 3 12" xfId="466"/>
    <cellStyle name="Ввод  3 2 3 12" xfId="467"/>
    <cellStyle name="Вывод 3 2 3 12" xfId="468"/>
    <cellStyle name="Вычисление 3 2 3 12" xfId="469"/>
    <cellStyle name="Итог 3 2 3 12" xfId="470"/>
    <cellStyle name="Примечание 3 2 3 12" xfId="471"/>
    <cellStyle name="Ввод  3 5 12" xfId="472"/>
    <cellStyle name="Вывод 3 5 12" xfId="473"/>
    <cellStyle name="Вычисление 3 5 12" xfId="474"/>
    <cellStyle name="Итог 3 5 12" xfId="475"/>
    <cellStyle name="Примечание 3 5 12" xfId="476"/>
    <cellStyle name="Ввод  2 2 4 12" xfId="477"/>
    <cellStyle name="Вывод 2 2 4 12" xfId="478"/>
    <cellStyle name="Вычисление 2 2 4 12" xfId="479"/>
    <cellStyle name="Итог 2 2 4 12" xfId="480"/>
    <cellStyle name="Примечание 2 2 4 12" xfId="481"/>
    <cellStyle name="Ввод  3 2 4 12" xfId="482"/>
    <cellStyle name="Вывод 3 2 4 12" xfId="483"/>
    <cellStyle name="Вычисление 3 2 4 12" xfId="484"/>
    <cellStyle name="Итог 3 2 4 12" xfId="485"/>
    <cellStyle name="Примечание 3 2 4 12" xfId="486"/>
    <cellStyle name="Ввод  3 6 7" xfId="487"/>
    <cellStyle name="Вывод 3 6 7" xfId="488"/>
    <cellStyle name="Вычисление 3 6 7" xfId="489"/>
    <cellStyle name="Итог 3 6 7" xfId="490"/>
    <cellStyle name="Примечание 3 6 7" xfId="491"/>
    <cellStyle name="Ввод  2 2 5 7" xfId="492"/>
    <cellStyle name="Вывод 2 2 5 7" xfId="493"/>
    <cellStyle name="Вычисление 2 2 5 7" xfId="494"/>
    <cellStyle name="Итог 2 2 5 7" xfId="495"/>
    <cellStyle name="Примечание 2 2 5 7" xfId="496"/>
    <cellStyle name="Ввод  3 2 5 7" xfId="497"/>
    <cellStyle name="Вывод 3 2 5 7" xfId="498"/>
    <cellStyle name="Вычисление 3 2 5 7" xfId="499"/>
    <cellStyle name="Итог 3 2 5 7" xfId="500"/>
    <cellStyle name="Примечание 3 2 5 7" xfId="501"/>
    <cellStyle name="Вывод 2 5 2 7" xfId="502"/>
    <cellStyle name="Ввод  2 4 2 7" xfId="503"/>
    <cellStyle name="Итог 2 5 2 7" xfId="504"/>
    <cellStyle name="Итог 2 4 2 7" xfId="505"/>
    <cellStyle name="Ввод  2 5 2 7" xfId="506"/>
    <cellStyle name="Примечание 2 4 2 7" xfId="507"/>
    <cellStyle name="Вычисление 2 4 2 7" xfId="508"/>
    <cellStyle name="Вывод 2 4 2 7" xfId="509"/>
    <cellStyle name="Ввод  2 3 2 7" xfId="510"/>
    <cellStyle name="Вывод 2 3 2 7" xfId="511"/>
    <cellStyle name="Вычисление 2 3 2 7" xfId="512"/>
    <cellStyle name="Вычисление 2 5 2 7" xfId="513"/>
    <cellStyle name="Итог 2 3 2 7" xfId="514"/>
    <cellStyle name="Примечание 2 5 2 7" xfId="515"/>
    <cellStyle name="Примечание 2 3 2 7" xfId="516"/>
    <cellStyle name="Ввод  3 3 2 7" xfId="517"/>
    <cellStyle name="Вывод 3 3 2 7" xfId="518"/>
    <cellStyle name="Вычисление 3 3 2 7" xfId="519"/>
    <cellStyle name="Итог 3 3 2 7" xfId="520"/>
    <cellStyle name="Примечание 3 3 2 7" xfId="521"/>
    <cellStyle name="Ввод  2 2 2 2 7" xfId="522"/>
    <cellStyle name="Вывод 2 2 2 2 7" xfId="523"/>
    <cellStyle name="Вычисление 2 2 2 2 7" xfId="524"/>
    <cellStyle name="Итог 2 2 2 2 7" xfId="525"/>
    <cellStyle name="Примечание 2 2 2 2 7" xfId="526"/>
    <cellStyle name="Ввод  3 2 2 2 7" xfId="527"/>
    <cellStyle name="Вывод 3 2 2 2 7" xfId="528"/>
    <cellStyle name="Вычисление 3 2 2 2 7" xfId="529"/>
    <cellStyle name="Итог 3 2 2 2 7" xfId="530"/>
    <cellStyle name="Примечание 3 2 2 2 7" xfId="531"/>
    <cellStyle name="Ввод  3 4 2 7" xfId="532"/>
    <cellStyle name="Вывод 3 4 2 7" xfId="533"/>
    <cellStyle name="Вычисление 3 4 2 7" xfId="534"/>
    <cellStyle name="Итог 3 4 2 7" xfId="535"/>
    <cellStyle name="Примечание 3 4 2 7" xfId="536"/>
    <cellStyle name="Ввод  2 2 3 2 7" xfId="537"/>
    <cellStyle name="Вывод 2 2 3 2 7" xfId="538"/>
    <cellStyle name="Вычисление 2 2 3 2 7" xfId="539"/>
    <cellStyle name="Итог 2 2 3 2 7" xfId="540"/>
    <cellStyle name="Примечание 2 2 3 2 7" xfId="541"/>
    <cellStyle name="Ввод  3 2 3 2 7" xfId="542"/>
    <cellStyle name="Вывод 3 2 3 2 7" xfId="543"/>
    <cellStyle name="Вычисление 3 2 3 2 7" xfId="544"/>
    <cellStyle name="Итог 3 2 3 2 7" xfId="545"/>
    <cellStyle name="Примечание 3 2 3 2 7" xfId="546"/>
    <cellStyle name="Ввод  3 5 2 7" xfId="547"/>
    <cellStyle name="Вывод 3 5 2 7" xfId="548"/>
    <cellStyle name="Вычисление 3 5 2 7" xfId="549"/>
    <cellStyle name="Итог 3 5 2 7" xfId="550"/>
    <cellStyle name="Примечание 3 5 2 7" xfId="551"/>
    <cellStyle name="Ввод  2 2 4 2 7" xfId="552"/>
    <cellStyle name="Вывод 2 2 4 2 7" xfId="553"/>
    <cellStyle name="Вычисление 2 2 4 2 7" xfId="554"/>
    <cellStyle name="Итог 2 2 4 2 7" xfId="555"/>
    <cellStyle name="Примечание 2 2 4 2 7" xfId="556"/>
    <cellStyle name="Ввод  3 2 4 2 7" xfId="557"/>
    <cellStyle name="Вывод 3 2 4 2 7" xfId="558"/>
    <cellStyle name="Вычисление 3 2 4 2 7" xfId="559"/>
    <cellStyle name="Итог 3 2 4 2 7" xfId="560"/>
    <cellStyle name="Примечание 3 2 4 2 7" xfId="561"/>
    <cellStyle name="Ввод  2 7 7" xfId="562"/>
    <cellStyle name="Вывод 2 7 7" xfId="563"/>
    <cellStyle name="Вычисление 2 7 7" xfId="564"/>
    <cellStyle name="Итог 2 7 7" xfId="565"/>
    <cellStyle name="Примечание 2 7 7" xfId="566"/>
    <cellStyle name="Ввод  3 7 7" xfId="567"/>
    <cellStyle name="Вывод 3 7 7" xfId="568"/>
    <cellStyle name="Вычисление 3 7 7" xfId="569"/>
    <cellStyle name="Итог 3 7 7" xfId="570"/>
    <cellStyle name="Примечание 3 7 7" xfId="571"/>
    <cellStyle name="Ввод  2 2 6 7" xfId="572"/>
    <cellStyle name="Вывод 2 2 6 7" xfId="573"/>
    <cellStyle name="Вычисление 2 2 6 7" xfId="574"/>
    <cellStyle name="Итог 2 2 6 7" xfId="575"/>
    <cellStyle name="Примечание 2 2 6 7" xfId="576"/>
    <cellStyle name="Ввод  3 2 6 7" xfId="577"/>
    <cellStyle name="Вывод 3 2 6 7" xfId="578"/>
    <cellStyle name="Вычисление 3 2 6 7" xfId="579"/>
    <cellStyle name="Итог 3 2 6 7" xfId="580"/>
    <cellStyle name="Примечание 3 2 6 7" xfId="581"/>
    <cellStyle name="Вывод 2 5 3 7" xfId="582"/>
    <cellStyle name="Ввод  2 4 3 7" xfId="583"/>
    <cellStyle name="Итог 2 5 3 7" xfId="584"/>
    <cellStyle name="Итог 2 4 3 7" xfId="585"/>
    <cellStyle name="Ввод  2 5 3 7" xfId="586"/>
    <cellStyle name="Примечание 2 4 3 7" xfId="587"/>
    <cellStyle name="Вычисление 2 4 3 7" xfId="588"/>
    <cellStyle name="Вывод 2 4 3 7" xfId="589"/>
    <cellStyle name="Ввод  2 3 3 7" xfId="590"/>
    <cellStyle name="Вывод 2 3 3 7" xfId="591"/>
    <cellStyle name="Вычисление 2 3 3 7" xfId="592"/>
    <cellStyle name="Вычисление 2 5 3 7" xfId="593"/>
    <cellStyle name="Итог 2 3 3 7" xfId="594"/>
    <cellStyle name="Примечание 2 5 3 7" xfId="595"/>
    <cellStyle name="Примечание 2 3 3 7" xfId="596"/>
    <cellStyle name="Ввод  3 3 3 7" xfId="597"/>
    <cellStyle name="Вывод 3 3 3 7" xfId="598"/>
    <cellStyle name="Вычисление 3 3 3 7" xfId="599"/>
    <cellStyle name="Итог 3 3 3 7" xfId="600"/>
    <cellStyle name="Примечание 3 3 3 7" xfId="601"/>
    <cellStyle name="Ввод  2 2 2 3 7" xfId="602"/>
    <cellStyle name="Вывод 2 2 2 3 7" xfId="603"/>
    <cellStyle name="Вычисление 2 2 2 3 7" xfId="604"/>
    <cellStyle name="Итог 2 2 2 3 7" xfId="605"/>
    <cellStyle name="Примечание 2 2 2 3 7" xfId="606"/>
    <cellStyle name="Ввод  3 2 2 3 7" xfId="607"/>
    <cellStyle name="Вывод 3 2 2 3 7" xfId="608"/>
    <cellStyle name="Вычисление 3 2 2 3 7" xfId="609"/>
    <cellStyle name="Итог 3 2 2 3 7" xfId="610"/>
    <cellStyle name="Примечание 3 2 2 3 7" xfId="611"/>
    <cellStyle name="Ввод  3 4 3 7" xfId="612"/>
    <cellStyle name="Вывод 3 4 3 7" xfId="613"/>
    <cellStyle name="Вычисление 3 4 3 7" xfId="614"/>
    <cellStyle name="Итог 3 4 3 7" xfId="615"/>
    <cellStyle name="Примечание 3 4 3 7" xfId="616"/>
    <cellStyle name="Ввод  2 2 3 3 7" xfId="617"/>
    <cellStyle name="Вывод 2 2 3 3 7" xfId="618"/>
    <cellStyle name="Вычисление 2 2 3 3 7" xfId="619"/>
    <cellStyle name="Итог 2 2 3 3 7" xfId="620"/>
    <cellStyle name="Примечание 2 2 3 3 7" xfId="621"/>
    <cellStyle name="Ввод  3 2 3 3 7" xfId="622"/>
    <cellStyle name="Вывод 3 2 3 3 7" xfId="623"/>
    <cellStyle name="Вычисление 3 2 3 3 7" xfId="624"/>
    <cellStyle name="Итог 3 2 3 3 7" xfId="625"/>
    <cellStyle name="Примечание 3 2 3 3 7" xfId="626"/>
    <cellStyle name="Ввод  3 5 3 7" xfId="627"/>
    <cellStyle name="Вывод 3 5 3 7" xfId="628"/>
    <cellStyle name="Вычисление 3 5 3 7" xfId="629"/>
    <cellStyle name="Итог 3 5 3 7" xfId="630"/>
    <cellStyle name="Примечание 3 5 3 7" xfId="631"/>
    <cellStyle name="Ввод  2 2 4 3 7" xfId="632"/>
    <cellStyle name="Вывод 2 2 4 3 7" xfId="633"/>
    <cellStyle name="Вычисление 2 2 4 3 7" xfId="634"/>
    <cellStyle name="Итог 2 2 4 3 7" xfId="635"/>
    <cellStyle name="Примечание 2 2 4 3 7" xfId="636"/>
    <cellStyle name="Ввод  3 2 4 3 7" xfId="637"/>
    <cellStyle name="Вывод 3 2 4 3 7" xfId="638"/>
    <cellStyle name="Вычисление 3 2 4 3 7" xfId="639"/>
    <cellStyle name="Итог 3 2 4 3 7" xfId="640"/>
    <cellStyle name="Примечание 3 2 4 3 7" xfId="641"/>
    <cellStyle name="Ввод  2 8" xfId="642"/>
    <cellStyle name="Вывод 2 8" xfId="643"/>
    <cellStyle name="Вычисление 2 8" xfId="644"/>
    <cellStyle name="Итог 2 8" xfId="645"/>
    <cellStyle name="Примечание 2 8" xfId="646"/>
    <cellStyle name="Ввод  3 8" xfId="647"/>
    <cellStyle name="Вывод 3 8" xfId="648"/>
    <cellStyle name="Вычисление 3 8" xfId="649"/>
    <cellStyle name="Итог 3 8" xfId="650"/>
    <cellStyle name="Примечание 3 8" xfId="651"/>
    <cellStyle name="Ввод  2 2 7" xfId="652"/>
    <cellStyle name="Вывод 2 2 7" xfId="653"/>
    <cellStyle name="Вычисление 2 2 7" xfId="654"/>
    <cellStyle name="Итог 2 2 7" xfId="655"/>
    <cellStyle name="Примечание 2 2 7" xfId="656"/>
    <cellStyle name="Ввод  3 2 7" xfId="657"/>
    <cellStyle name="Вывод 3 2 7" xfId="658"/>
    <cellStyle name="Вычисление 3 2 7" xfId="659"/>
    <cellStyle name="Итог 3 2 7" xfId="660"/>
    <cellStyle name="Примечание 3 2 7" xfId="661"/>
    <cellStyle name="Вывод 2 5 4" xfId="662"/>
    <cellStyle name="Ввод  2 4 4" xfId="663"/>
    <cellStyle name="Итог 2 5 4" xfId="664"/>
    <cellStyle name="Итог 2 4 4" xfId="665"/>
    <cellStyle name="Ввод  2 5 4" xfId="666"/>
    <cellStyle name="Примечание 2 4 4" xfId="667"/>
    <cellStyle name="Вычисление 2 4 4" xfId="668"/>
    <cellStyle name="Вывод 2 4 4" xfId="669"/>
    <cellStyle name="Ввод  2 3 4" xfId="670"/>
    <cellStyle name="Вывод 2 3 4" xfId="671"/>
    <cellStyle name="Вычисление 2 3 4" xfId="672"/>
    <cellStyle name="Вычисление 2 5 4" xfId="673"/>
    <cellStyle name="Итог 2 3 4" xfId="674"/>
    <cellStyle name="Примечание 2 5 4" xfId="675"/>
    <cellStyle name="Примечание 2 3 4" xfId="676"/>
    <cellStyle name="Ввод  3 3 4" xfId="677"/>
    <cellStyle name="Вывод 3 3 4" xfId="678"/>
    <cellStyle name="Вычисление 3 3 4" xfId="679"/>
    <cellStyle name="Итог 3 3 4" xfId="680"/>
    <cellStyle name="Примечание 3 3 4" xfId="681"/>
    <cellStyle name="Ввод  2 2 2 4" xfId="682"/>
    <cellStyle name="Вывод 2 2 2 4" xfId="683"/>
    <cellStyle name="Вычисление 2 2 2 4" xfId="684"/>
    <cellStyle name="Итог 2 2 2 4" xfId="685"/>
    <cellStyle name="Примечание 2 2 2 4" xfId="686"/>
    <cellStyle name="Ввод  3 2 2 4" xfId="687"/>
    <cellStyle name="Вывод 3 2 2 4" xfId="688"/>
    <cellStyle name="Вычисление 3 2 2 4" xfId="689"/>
    <cellStyle name="Итог 3 2 2 4" xfId="690"/>
    <cellStyle name="Примечание 3 2 2 4" xfId="691"/>
    <cellStyle name="Ввод  3 4 4" xfId="692"/>
    <cellStyle name="Вывод 3 4 4" xfId="693"/>
    <cellStyle name="Вычисление 3 4 4" xfId="694"/>
    <cellStyle name="Итог 3 4 4" xfId="695"/>
    <cellStyle name="Примечание 3 4 4" xfId="696"/>
    <cellStyle name="Ввод  2 2 3 4" xfId="697"/>
    <cellStyle name="Вывод 2 2 3 4" xfId="698"/>
    <cellStyle name="Вычисление 2 2 3 4" xfId="699"/>
    <cellStyle name="Итог 2 2 3 4" xfId="700"/>
    <cellStyle name="Примечание 2 2 3 4" xfId="701"/>
    <cellStyle name="Ввод  3 2 3 4" xfId="702"/>
    <cellStyle name="Вывод 3 2 3 4" xfId="703"/>
    <cellStyle name="Вычисление 3 2 3 4" xfId="704"/>
    <cellStyle name="Итог 3 2 3 4" xfId="705"/>
    <cellStyle name="Примечание 3 2 3 4" xfId="706"/>
    <cellStyle name="Ввод  3 5 4" xfId="707"/>
    <cellStyle name="Вывод 3 5 4" xfId="708"/>
    <cellStyle name="Вычисление 3 5 4" xfId="709"/>
    <cellStyle name="Итог 3 5 4" xfId="710"/>
    <cellStyle name="Примечание 3 5 4" xfId="711"/>
    <cellStyle name="Ввод  2 2 4 4" xfId="712"/>
    <cellStyle name="Вывод 2 2 4 4" xfId="713"/>
    <cellStyle name="Вычисление 2 2 4 4" xfId="714"/>
    <cellStyle name="Итог 2 2 4 4" xfId="715"/>
    <cellStyle name="Примечание 2 2 4 4" xfId="716"/>
    <cellStyle name="Ввод  3 2 4 4" xfId="717"/>
    <cellStyle name="Вывод 3 2 4 4" xfId="718"/>
    <cellStyle name="Вычисление 3 2 4 4" xfId="719"/>
    <cellStyle name="Итог 3 2 4 4" xfId="720"/>
    <cellStyle name="Примечание 3 2 4 4" xfId="721"/>
    <cellStyle name="Вычисление 2 12" xfId="722"/>
    <cellStyle name="Вычисление 2 11" xfId="723"/>
    <cellStyle name="Вывод 2 11" xfId="724"/>
    <cellStyle name="Вывод 2 2 3 7" xfId="725"/>
    <cellStyle name="Итог 3 3 7" xfId="726"/>
    <cellStyle name="Итог 3 2 2 7" xfId="727"/>
    <cellStyle name="Вывод 2 13" xfId="728"/>
    <cellStyle name="Ввод  2 13" xfId="729"/>
    <cellStyle name="Вывод 2 12" xfId="730"/>
    <cellStyle name="Примечание 2 2 3 7" xfId="731"/>
    <cellStyle name="Вычисление 2 2 3 7" xfId="732"/>
    <cellStyle name="Итог 2 2 3 7" xfId="733"/>
    <cellStyle name="Ввод  2 2 3 7" xfId="734"/>
    <cellStyle name="Примечание 3 4 7" xfId="735"/>
    <cellStyle name="Итог 3 4 7" xfId="736"/>
    <cellStyle name="Вычисление 3 4 7" xfId="737"/>
    <cellStyle name="Ввод  3 4 7" xfId="738"/>
    <cellStyle name="Примечание 3 2 2 7" xfId="739"/>
    <cellStyle name="Примечание 2 10" xfId="740"/>
    <cellStyle name="Вычисление 3 2 2 7" xfId="741"/>
    <cellStyle name="Вывод 3 2 2 7" xfId="742"/>
    <cellStyle name="Примечание 2 2 2 7" xfId="743"/>
    <cellStyle name="Вычисление 2 2 2 7" xfId="744"/>
    <cellStyle name="Вывод 2 2 2 7" xfId="745"/>
    <cellStyle name="Примечание 3 3 7" xfId="746"/>
    <cellStyle name="Итог 2 10" xfId="747"/>
    <cellStyle name="Вычисление 3 3 7" xfId="748"/>
    <cellStyle name="Вывод 3 3 7" xfId="749"/>
    <cellStyle name="Ввод  3 3 7" xfId="750"/>
    <cellStyle name="Вычисление 2 10" xfId="751"/>
    <cellStyle name="Вывод 2 10" xfId="752"/>
    <cellStyle name="Ввод  2 10" xfId="753"/>
    <cellStyle name="Ввод  2 9" xfId="754"/>
    <cellStyle name="Вывод 2 9" xfId="755"/>
    <cellStyle name="Вычисление 2 9" xfId="756"/>
    <cellStyle name="Итог 2 9" xfId="757"/>
    <cellStyle name="Ввод  2 12" xfId="758"/>
    <cellStyle name="Примечание 2 11" xfId="759"/>
    <cellStyle name="Примечание 2 9" xfId="760"/>
    <cellStyle name="Ввод  3 2 2 7" xfId="761"/>
    <cellStyle name="Итог 2 11" xfId="762"/>
    <cellStyle name="Итог 2 2 2 7" xfId="763"/>
    <cellStyle name="Ввод  2 2 2 7" xfId="764"/>
    <cellStyle name="Вывод 3 4 7" xfId="765"/>
    <cellStyle name="Ввод  2 11" xfId="766"/>
    <cellStyle name="Примечание 2 3 7" xfId="767"/>
    <cellStyle name="Ввод  3 9" xfId="768"/>
    <cellStyle name="Вывод 3 9" xfId="769"/>
    <cellStyle name="Вычисление 3 9" xfId="770"/>
    <cellStyle name="Итог 3 9" xfId="771"/>
    <cellStyle name="Примечание 3 9" xfId="772"/>
    <cellStyle name="Ввод  2 2 8" xfId="773"/>
    <cellStyle name="Вывод 2 2 8" xfId="774"/>
    <cellStyle name="Вычисление 2 2 8" xfId="775"/>
    <cellStyle name="Итог 2 2 8" xfId="776"/>
    <cellStyle name="Примечание 2 2 8" xfId="777"/>
    <cellStyle name="Ввод  3 2 8" xfId="778"/>
    <cellStyle name="Вывод 3 2 8" xfId="779"/>
    <cellStyle name="Вычисление 3 2 8" xfId="780"/>
    <cellStyle name="Итог 3 2 8" xfId="781"/>
    <cellStyle name="Примечание 3 2 8" xfId="782"/>
    <cellStyle name="Вывод 2 5 5" xfId="783"/>
    <cellStyle name="Ввод  2 4 5" xfId="784"/>
    <cellStyle name="Итог 2 5 5" xfId="785"/>
    <cellStyle name="Итог 2 4 5" xfId="786"/>
    <cellStyle name="Ввод  2 5 5" xfId="787"/>
    <cellStyle name="Примечание 2 4 5" xfId="788"/>
    <cellStyle name="Вычисление 2 4 5" xfId="789"/>
    <cellStyle name="Вывод 2 4 5" xfId="790"/>
    <cellStyle name="Ввод  2 3 5" xfId="791"/>
    <cellStyle name="Вывод 2 3 5" xfId="792"/>
    <cellStyle name="Вычисление 2 3 5" xfId="793"/>
    <cellStyle name="Вычисление 2 5 5" xfId="794"/>
    <cellStyle name="Итог 2 3 5" xfId="795"/>
    <cellStyle name="Примечание 2 5 5" xfId="796"/>
    <cellStyle name="Примечание 2 3 5" xfId="797"/>
    <cellStyle name="Ввод  3 3 5" xfId="798"/>
    <cellStyle name="Вывод 3 3 5" xfId="799"/>
    <cellStyle name="Вычисление 3 3 5" xfId="800"/>
    <cellStyle name="Итог 3 3 5" xfId="801"/>
    <cellStyle name="Примечание 3 3 5" xfId="802"/>
    <cellStyle name="Ввод  2 2 2 5" xfId="803"/>
    <cellStyle name="Вывод 2 2 2 5" xfId="804"/>
    <cellStyle name="Вычисление 2 2 2 5" xfId="805"/>
    <cellStyle name="Итог 2 2 2 5" xfId="806"/>
    <cellStyle name="Примечание 2 2 2 5" xfId="807"/>
    <cellStyle name="Ввод  3 2 2 5" xfId="808"/>
    <cellStyle name="Вывод 3 2 2 5" xfId="809"/>
    <cellStyle name="Вычисление 3 2 2 5" xfId="810"/>
    <cellStyle name="Итог 3 2 2 5" xfId="811"/>
    <cellStyle name="Примечание 3 2 2 5" xfId="812"/>
    <cellStyle name="Ввод  3 4 5" xfId="813"/>
    <cellStyle name="Вывод 3 4 5" xfId="814"/>
    <cellStyle name="Вычисление 3 4 5" xfId="815"/>
    <cellStyle name="Итог 3 4 5" xfId="816"/>
    <cellStyle name="Примечание 3 4 5" xfId="817"/>
    <cellStyle name="Ввод  2 2 3 5" xfId="818"/>
    <cellStyle name="Вывод 2 2 3 5" xfId="819"/>
    <cellStyle name="Вычисление 2 2 3 5" xfId="820"/>
    <cellStyle name="Итог 2 2 3 5" xfId="821"/>
    <cellStyle name="Примечание 2 2 3 5" xfId="822"/>
    <cellStyle name="Ввод  3 2 3 5" xfId="823"/>
    <cellStyle name="Вывод 3 2 3 5" xfId="824"/>
    <cellStyle name="Вычисление 3 2 3 5" xfId="825"/>
    <cellStyle name="Итог 3 2 3 5" xfId="826"/>
    <cellStyle name="Примечание 3 2 3 5" xfId="827"/>
    <cellStyle name="Ввод  3 5 5" xfId="828"/>
    <cellStyle name="Вывод 3 5 5" xfId="829"/>
    <cellStyle name="Вычисление 3 5 5" xfId="830"/>
    <cellStyle name="Итог 3 5 5" xfId="831"/>
    <cellStyle name="Примечание 3 5 5" xfId="832"/>
    <cellStyle name="Ввод  2 2 4 5" xfId="833"/>
    <cellStyle name="Вывод 2 2 4 5" xfId="834"/>
    <cellStyle name="Вычисление 2 2 4 5" xfId="835"/>
    <cellStyle name="Итог 2 2 4 5" xfId="836"/>
    <cellStyle name="Примечание 2 2 4 5" xfId="837"/>
    <cellStyle name="Ввод  3 2 4 5" xfId="838"/>
    <cellStyle name="Вывод 3 2 4 5" xfId="839"/>
    <cellStyle name="Вычисление 3 2 4 5" xfId="840"/>
    <cellStyle name="Итог 3 2 4 5" xfId="841"/>
    <cellStyle name="Примечание 3 2 4 5" xfId="842"/>
    <cellStyle name="Итог 2 13" xfId="843"/>
    <cellStyle name="Ввод  3 10" xfId="844"/>
    <cellStyle name="Вывод 3 10" xfId="845"/>
    <cellStyle name="Вычисление 3 10" xfId="846"/>
    <cellStyle name="Итог 3 10" xfId="847"/>
    <cellStyle name="Примечание 3 10" xfId="848"/>
    <cellStyle name="Ввод  2 2 9" xfId="849"/>
    <cellStyle name="Вывод 2 2 9" xfId="850"/>
    <cellStyle name="Вычисление 2 2 9" xfId="851"/>
    <cellStyle name="Итог 2 2 9" xfId="852"/>
    <cellStyle name="Примечание 2 2 9" xfId="853"/>
    <cellStyle name="Ввод  3 2 9" xfId="854"/>
    <cellStyle name="Вывод 3 2 9" xfId="855"/>
    <cellStyle name="Вычисление 3 2 9" xfId="856"/>
    <cellStyle name="Итог 3 2 9" xfId="857"/>
    <cellStyle name="Примечание 3 2 9" xfId="858"/>
    <cellStyle name="Вывод 2 5 6" xfId="859"/>
    <cellStyle name="Ввод  2 4 6" xfId="860"/>
    <cellStyle name="Итог 2 5 6" xfId="861"/>
    <cellStyle name="Итог 2 4 6" xfId="862"/>
    <cellStyle name="Ввод  2 5 6" xfId="863"/>
    <cellStyle name="Примечание 2 4 6" xfId="864"/>
    <cellStyle name="Вычисление 2 4 6" xfId="865"/>
    <cellStyle name="Вывод 2 4 6" xfId="866"/>
    <cellStyle name="Ввод  2 3 6" xfId="867"/>
    <cellStyle name="Вывод 2 3 6" xfId="868"/>
    <cellStyle name="Вычисление 2 3 6" xfId="869"/>
    <cellStyle name="Вычисление 2 5 6" xfId="870"/>
    <cellStyle name="Итог 2 3 6" xfId="871"/>
    <cellStyle name="Примечание 2 5 6" xfId="872"/>
    <cellStyle name="Примечание 2 3 6" xfId="873"/>
    <cellStyle name="Ввод  3 3 6" xfId="874"/>
    <cellStyle name="Вывод 3 3 6" xfId="875"/>
    <cellStyle name="Вычисление 3 3 6" xfId="876"/>
    <cellStyle name="Итог 3 3 6" xfId="877"/>
    <cellStyle name="Примечание 3 3 6" xfId="878"/>
    <cellStyle name="Ввод  2 2 2 6" xfId="879"/>
    <cellStyle name="Вывод 2 2 2 6" xfId="880"/>
    <cellStyle name="Вычисление 2 2 2 6" xfId="881"/>
    <cellStyle name="Итог 2 2 2 6" xfId="882"/>
    <cellStyle name="Примечание 2 2 2 6" xfId="883"/>
    <cellStyle name="Ввод  3 2 2 6" xfId="884"/>
    <cellStyle name="Вывод 3 2 2 6" xfId="885"/>
    <cellStyle name="Вычисление 3 2 2 6" xfId="886"/>
    <cellStyle name="Итог 3 2 2 6" xfId="887"/>
    <cellStyle name="Примечание 3 2 2 6" xfId="888"/>
    <cellStyle name="Ввод  3 4 6" xfId="889"/>
    <cellStyle name="Вывод 3 4 6" xfId="890"/>
    <cellStyle name="Вычисление 3 4 6" xfId="891"/>
    <cellStyle name="Итог 3 4 6" xfId="892"/>
    <cellStyle name="Примечание 3 4 6" xfId="893"/>
    <cellStyle name="Ввод  2 2 3 6" xfId="894"/>
    <cellStyle name="Вывод 2 2 3 6" xfId="895"/>
    <cellStyle name="Вычисление 2 2 3 6" xfId="896"/>
    <cellStyle name="Итог 2 2 3 6" xfId="897"/>
    <cellStyle name="Примечание 2 2 3 6" xfId="898"/>
    <cellStyle name="Ввод  3 2 3 6" xfId="899"/>
    <cellStyle name="Вывод 3 2 3 6" xfId="900"/>
    <cellStyle name="Вычисление 3 2 3 6" xfId="901"/>
    <cellStyle name="Итог 3 2 3 6" xfId="902"/>
    <cellStyle name="Примечание 3 2 3 6" xfId="903"/>
    <cellStyle name="Ввод  3 5 6" xfId="904"/>
    <cellStyle name="Вывод 3 5 6" xfId="905"/>
    <cellStyle name="Вычисление 3 5 6" xfId="906"/>
    <cellStyle name="Итог 3 5 6" xfId="907"/>
    <cellStyle name="Примечание 3 5 6" xfId="908"/>
    <cellStyle name="Ввод  2 2 4 6" xfId="909"/>
    <cellStyle name="Вывод 2 2 4 6" xfId="910"/>
    <cellStyle name="Вычисление 2 2 4 6" xfId="911"/>
    <cellStyle name="Итог 2 2 4 6" xfId="912"/>
    <cellStyle name="Примечание 2 2 4 6" xfId="913"/>
    <cellStyle name="Ввод  3 2 4 6" xfId="914"/>
    <cellStyle name="Вывод 3 2 4 6" xfId="915"/>
    <cellStyle name="Вычисление 3 2 4 6" xfId="916"/>
    <cellStyle name="Итог 3 2 4 6" xfId="917"/>
    <cellStyle name="Примечание 3 2 4 6" xfId="918"/>
    <cellStyle name="Ввод  3 11" xfId="919"/>
    <cellStyle name="Вывод 3 11" xfId="920"/>
    <cellStyle name="Вычисление 3 11" xfId="921"/>
    <cellStyle name="Итог 3 11" xfId="922"/>
    <cellStyle name="Примечание 3 11" xfId="923"/>
    <cellStyle name="Ввод  2 2 10" xfId="924"/>
    <cellStyle name="Вывод 2 2 10" xfId="925"/>
    <cellStyle name="Вычисление 2 2 10" xfId="926"/>
    <cellStyle name="Итог 2 2 10" xfId="927"/>
    <cellStyle name="Примечание 2 2 10" xfId="928"/>
    <cellStyle name="Ввод  3 2 10" xfId="929"/>
    <cellStyle name="Вывод 3 2 10" xfId="930"/>
    <cellStyle name="Вычисление 3 2 10" xfId="931"/>
    <cellStyle name="Итог 3 2 10" xfId="932"/>
    <cellStyle name="Примечание 3 2 10" xfId="933"/>
    <cellStyle name="Вывод 3 2 11" xfId="934"/>
    <cellStyle name="Вывод 2 3 7" xfId="935"/>
    <cellStyle name="Примечание 2 12" xfId="936"/>
    <cellStyle name="Ввод  2 3 7" xfId="937"/>
    <cellStyle name="Вывод 3 12" xfId="938"/>
    <cellStyle name="Вычисление 3 2 11" xfId="939"/>
    <cellStyle name="Вычисление 2 3 7" xfId="940"/>
    <cellStyle name="Итог 3 2 11" xfId="941"/>
    <cellStyle name="Вычисление 3 12" xfId="942"/>
    <cellStyle name="Ввод  3 12" xfId="943"/>
    <cellStyle name="Ввод  2 5 7" xfId="944"/>
    <cellStyle name="Вычисление 2 2 11" xfId="945"/>
    <cellStyle name="Примечание 2 5 7" xfId="946"/>
    <cellStyle name="Ввод  2 4 7" xfId="947"/>
    <cellStyle name="Вычисление 2 13" xfId="948"/>
    <cellStyle name="Вывод 2 4 7" xfId="949"/>
    <cellStyle name="Ввод  3 2 11" xfId="950"/>
    <cellStyle name="Итог 2 4 7" xfId="951"/>
    <cellStyle name="Вывод 2 2 11" xfId="952"/>
    <cellStyle name="Итог 2 3 7" xfId="953"/>
    <cellStyle name="Вывод 2 5 7" xfId="954"/>
    <cellStyle name="Примечание 3 12" xfId="955"/>
    <cellStyle name="Вычисление 2 4 7" xfId="956"/>
    <cellStyle name="Примечание 2 2 11" xfId="957"/>
    <cellStyle name="Итог 2 5 7" xfId="958"/>
    <cellStyle name="Ввод  2 2 11" xfId="959"/>
    <cellStyle name="Итог 2 12" xfId="960"/>
    <cellStyle name="Примечание 2 13" xfId="961"/>
    <cellStyle name="Вычисление 2 5 7" xfId="962"/>
    <cellStyle name="Примечание 3 2 11" xfId="963"/>
    <cellStyle name="Итог 3 12" xfId="964"/>
    <cellStyle name="Примечание 2 4 7" xfId="965"/>
    <cellStyle name="Итог 2 2 11" xfId="966"/>
    <cellStyle name="Ввод  3 2 3 7" xfId="967"/>
    <cellStyle name="Вывод 3 2 3 7" xfId="968"/>
    <cellStyle name="Вычисление 3 2 3 7" xfId="969"/>
    <cellStyle name="Итог 3 2 3 7" xfId="970"/>
    <cellStyle name="Примечание 3 2 3 7" xfId="971"/>
    <cellStyle name="Ввод  3 5 7" xfId="972"/>
    <cellStyle name="Вывод 3 5 7" xfId="973"/>
    <cellStyle name="Вычисление 3 5 7" xfId="974"/>
    <cellStyle name="Итог 3 5 7" xfId="975"/>
    <cellStyle name="Примечание 3 5 7" xfId="976"/>
    <cellStyle name="Ввод  2 2 4 7" xfId="977"/>
    <cellStyle name="Вывод 2 2 4 7" xfId="978"/>
    <cellStyle name="Вычисление 2 2 4 7" xfId="979"/>
    <cellStyle name="Итог 2 2 4 7" xfId="980"/>
    <cellStyle name="Примечание 2 2 4 7" xfId="981"/>
    <cellStyle name="Ввод  3 2 4 7" xfId="982"/>
    <cellStyle name="Вывод 3 2 4 7" xfId="983"/>
    <cellStyle name="Вычисление 3 2 4 7" xfId="984"/>
    <cellStyle name="Итог 3 2 4 7" xfId="985"/>
    <cellStyle name="Примечание 3 2 4 7" xfId="986"/>
    <cellStyle name="Ввод  3 13" xfId="987"/>
    <cellStyle name="Вывод 3 13" xfId="988"/>
    <cellStyle name="Вычисление 3 13" xfId="989"/>
    <cellStyle name="Итог 3 13" xfId="990"/>
    <cellStyle name="Примечание 3 13" xfId="991"/>
    <cellStyle name="Ввод  2 2 12" xfId="992"/>
    <cellStyle name="Вывод 2 2 12" xfId="993"/>
    <cellStyle name="Вычисление 2 2 12" xfId="994"/>
    <cellStyle name="Итог 2 2 12" xfId="995"/>
    <cellStyle name="Примечание 2 2 12" xfId="996"/>
    <cellStyle name="Ввод  3 2 12" xfId="997"/>
    <cellStyle name="Вывод 3 2 12" xfId="998"/>
    <cellStyle name="Вычисление 3 2 12" xfId="999"/>
    <cellStyle name="Итог 3 2 12" xfId="1000"/>
    <cellStyle name="Примечание 3 2 12" xfId="1001"/>
    <cellStyle name="Вывод 2 5 8" xfId="1002"/>
    <cellStyle name="Ввод  2 4 8" xfId="1003"/>
    <cellStyle name="Итог 2 5 8" xfId="1004"/>
    <cellStyle name="Итог 2 4 8" xfId="1005"/>
    <cellStyle name="Ввод  2 5 8" xfId="1006"/>
    <cellStyle name="Примечание 2 4 8" xfId="1007"/>
    <cellStyle name="Вычисление 2 4 8" xfId="1008"/>
    <cellStyle name="Вывод 2 4 8" xfId="1009"/>
    <cellStyle name="Ввод  2 3 8" xfId="1010"/>
    <cellStyle name="Вывод 2 3 8" xfId="1011"/>
    <cellStyle name="Вычисление 2 3 8" xfId="1012"/>
    <cellStyle name="Вычисление 2 5 8" xfId="1013"/>
    <cellStyle name="Итог 2 3 8" xfId="1014"/>
    <cellStyle name="Примечание 2 5 8" xfId="1015"/>
    <cellStyle name="Примечание 2 3 8" xfId="1016"/>
    <cellStyle name="Ввод  3 3 8" xfId="1017"/>
    <cellStyle name="Вывод 3 3 8" xfId="1018"/>
    <cellStyle name="Вычисление 3 3 8" xfId="1019"/>
    <cellStyle name="Итог 3 3 8" xfId="1020"/>
    <cellStyle name="Примечание 3 3 8" xfId="1021"/>
    <cellStyle name="Ввод  2 2 2 8" xfId="1022"/>
    <cellStyle name="Вывод 2 2 2 8" xfId="1023"/>
    <cellStyle name="Вычисление 2 2 2 8" xfId="1024"/>
    <cellStyle name="Итог 2 2 2 8" xfId="1025"/>
    <cellStyle name="Примечание 2 2 2 8" xfId="1026"/>
    <cellStyle name="Ввод  3 2 2 8" xfId="1027"/>
    <cellStyle name="Вывод 3 2 2 8" xfId="1028"/>
    <cellStyle name="Вычисление 3 2 2 8" xfId="1029"/>
    <cellStyle name="Итог 3 2 2 8" xfId="1030"/>
    <cellStyle name="Примечание 3 2 2 8" xfId="1031"/>
    <cellStyle name="Ввод  3 4 8" xfId="1032"/>
    <cellStyle name="Вывод 3 4 8" xfId="1033"/>
    <cellStyle name="Вычисление 3 4 8" xfId="1034"/>
    <cellStyle name="Итог 3 4 8" xfId="1035"/>
    <cellStyle name="Примечание 3 4 8" xfId="1036"/>
    <cellStyle name="Ввод  2 2 3 8" xfId="1037"/>
    <cellStyle name="Вывод 2 2 3 8" xfId="1038"/>
    <cellStyle name="Вычисление 2 2 3 8" xfId="1039"/>
    <cellStyle name="Итог 2 2 3 8" xfId="1040"/>
    <cellStyle name="Примечание 2 2 3 8" xfId="1041"/>
    <cellStyle name="Ввод  3 2 3 8" xfId="1042"/>
    <cellStyle name="Вывод 3 2 3 8" xfId="1043"/>
    <cellStyle name="Вычисление 3 2 3 8" xfId="1044"/>
    <cellStyle name="Итог 3 2 3 8" xfId="1045"/>
    <cellStyle name="Примечание 3 2 3 8" xfId="1046"/>
    <cellStyle name="Ввод  3 5 8" xfId="1047"/>
    <cellStyle name="Вывод 3 5 8" xfId="1048"/>
    <cellStyle name="Вычисление 3 5 8" xfId="1049"/>
    <cellStyle name="Итог 3 5 8" xfId="1050"/>
    <cellStyle name="Примечание 3 5 8" xfId="1051"/>
    <cellStyle name="Ввод  2 2 4 8" xfId="1052"/>
    <cellStyle name="Вывод 2 2 4 8" xfId="1053"/>
    <cellStyle name="Вычисление 2 2 4 8" xfId="1054"/>
    <cellStyle name="Итог 2 2 4 8" xfId="1055"/>
    <cellStyle name="Примечание 2 2 4 8" xfId="1056"/>
    <cellStyle name="Ввод  3 2 4 8" xfId="1057"/>
    <cellStyle name="Вывод 3 2 4 8" xfId="1058"/>
    <cellStyle name="Вычисление 3 2 4 8" xfId="1059"/>
    <cellStyle name="Итог 3 2 4 8" xfId="1060"/>
    <cellStyle name="Примечание 3 2 4 8" xfId="1061"/>
    <cellStyle name="Ввод  5" xfId="1062"/>
    <cellStyle name="Вывод 5" xfId="1063"/>
    <cellStyle name="Вычисление 5" xfId="1064"/>
    <cellStyle name="Итог 5" xfId="1065"/>
    <cellStyle name="通貨 7" xfId="1066"/>
    <cellStyle name="通貨 4 4" xfId="1067"/>
    <cellStyle name="通貨 5 3" xfId="1068"/>
    <cellStyle name="通貨 4 2 3" xfId="1069"/>
    <cellStyle name="Примечание 2 6 4" xfId="1070"/>
    <cellStyle name="Итог 2 6 4" xfId="1071"/>
    <cellStyle name="Вычисление 2 6 4" xfId="1072"/>
    <cellStyle name="Вывод 2 6 4" xfId="1073"/>
    <cellStyle name="Ввод  2 6 4" xfId="1074"/>
    <cellStyle name="通貨 3 2 3" xfId="1075"/>
    <cellStyle name="Ввод  3 6 4" xfId="1076"/>
    <cellStyle name="Вывод 3 6 4" xfId="1077"/>
    <cellStyle name="Вычисление 3 6 4" xfId="1078"/>
    <cellStyle name="Итог 3 6 4" xfId="1079"/>
    <cellStyle name="Примечание 3 6 4" xfId="1080"/>
    <cellStyle name="Ввод  2 2 5 4" xfId="1081"/>
    <cellStyle name="Вывод 2 2 5 4" xfId="1082"/>
    <cellStyle name="Вычисление 2 2 5 4" xfId="1083"/>
    <cellStyle name="Итог 2 2 5 4" xfId="1084"/>
    <cellStyle name="Примечание 2 2 5 4" xfId="1085"/>
    <cellStyle name="Ввод  3 2 5 4" xfId="1086"/>
    <cellStyle name="Вывод 3 2 5 4" xfId="1087"/>
    <cellStyle name="Вычисление 3 2 5 4" xfId="1088"/>
    <cellStyle name="Итог 3 2 5 4" xfId="1089"/>
    <cellStyle name="Примечание 3 2 5 4" xfId="1090"/>
    <cellStyle name="Вывод 2 5 2 4" xfId="1091"/>
    <cellStyle name="Ввод  2 4 2 4" xfId="1092"/>
    <cellStyle name="Итог 2 5 2 4" xfId="1093"/>
    <cellStyle name="Итог 2 4 2 4" xfId="1094"/>
    <cellStyle name="Ввод  2 5 2 4" xfId="1095"/>
    <cellStyle name="Примечание 2 4 2 4" xfId="1096"/>
    <cellStyle name="Вычисление 2 4 2 4" xfId="1097"/>
    <cellStyle name="Вывод 2 4 2 4" xfId="1098"/>
    <cellStyle name="Ввод  2 3 2 4" xfId="1099"/>
    <cellStyle name="Вывод 2 3 2 4" xfId="1100"/>
    <cellStyle name="Вычисление 2 3 2 4" xfId="1101"/>
    <cellStyle name="Вычисление 2 5 2 4" xfId="1102"/>
    <cellStyle name="Итог 2 3 2 4" xfId="1103"/>
    <cellStyle name="Примечание 2 5 2 4" xfId="1104"/>
    <cellStyle name="Примечание 2 3 2 4" xfId="1105"/>
    <cellStyle name="Ввод  3 3 2 4" xfId="1106"/>
    <cellStyle name="Вывод 3 3 2 4" xfId="1107"/>
    <cellStyle name="Вычисление 3 3 2 4" xfId="1108"/>
    <cellStyle name="Итог 3 3 2 4" xfId="1109"/>
    <cellStyle name="Примечание 3 3 2 4" xfId="1110"/>
    <cellStyle name="Ввод  2 2 2 2 4" xfId="1111"/>
    <cellStyle name="Вывод 2 2 2 2 4" xfId="1112"/>
    <cellStyle name="Вычисление 2 2 2 2 4" xfId="1113"/>
    <cellStyle name="Итог 2 2 2 2 4" xfId="1114"/>
    <cellStyle name="Примечание 2 2 2 2 4" xfId="1115"/>
    <cellStyle name="Ввод  3 2 2 2 4" xfId="1116"/>
    <cellStyle name="Вывод 3 2 2 2 4" xfId="1117"/>
    <cellStyle name="Вычисление 3 2 2 2 4" xfId="1118"/>
    <cellStyle name="Итог 3 2 2 2 4" xfId="1119"/>
    <cellStyle name="Примечание 3 2 2 2 4" xfId="1120"/>
    <cellStyle name="Ввод  3 4 2 4" xfId="1121"/>
    <cellStyle name="Вывод 3 4 2 4" xfId="1122"/>
    <cellStyle name="Вычисление 3 4 2 4" xfId="1123"/>
    <cellStyle name="Итог 3 4 2 4" xfId="1124"/>
    <cellStyle name="Примечание 3 4 2 4" xfId="1125"/>
    <cellStyle name="Ввод  2 2 3 2 4" xfId="1126"/>
    <cellStyle name="Вывод 2 2 3 2 4" xfId="1127"/>
    <cellStyle name="Вычисление 2 2 3 2 4" xfId="1128"/>
    <cellStyle name="Итог 2 2 3 2 4" xfId="1129"/>
    <cellStyle name="Примечание 2 2 3 2 4" xfId="1130"/>
    <cellStyle name="Ввод  3 2 3 2 4" xfId="1131"/>
    <cellStyle name="Вывод 3 2 3 2 4" xfId="1132"/>
    <cellStyle name="Вычисление 3 2 3 2 4" xfId="1133"/>
    <cellStyle name="Итог 3 2 3 2 4" xfId="1134"/>
    <cellStyle name="Примечание 3 2 3 2 4" xfId="1135"/>
    <cellStyle name="Ввод  3 5 2 4" xfId="1136"/>
    <cellStyle name="Вывод 3 5 2 4" xfId="1137"/>
    <cellStyle name="Вычисление 3 5 2 4" xfId="1138"/>
    <cellStyle name="Итог 3 5 2 4" xfId="1139"/>
    <cellStyle name="Примечание 3 5 2 4" xfId="1140"/>
    <cellStyle name="Ввод  2 2 4 2 4" xfId="1141"/>
    <cellStyle name="Вывод 2 2 4 2 4" xfId="1142"/>
    <cellStyle name="Вычисление 2 2 4 2 4" xfId="1143"/>
    <cellStyle name="Итог 2 2 4 2 4" xfId="1144"/>
    <cellStyle name="Примечание 2 2 4 2 4" xfId="1145"/>
    <cellStyle name="Ввод  3 2 4 2 4" xfId="1146"/>
    <cellStyle name="Вывод 3 2 4 2 4" xfId="1147"/>
    <cellStyle name="Вычисление 3 2 4 2 4" xfId="1148"/>
    <cellStyle name="Итог 3 2 4 2 4" xfId="1149"/>
    <cellStyle name="Примечание 3 2 4 2 4" xfId="1150"/>
    <cellStyle name="Ввод  2 7 4" xfId="1151"/>
    <cellStyle name="Вывод 2 7 4" xfId="1152"/>
    <cellStyle name="Вычисление 2 7 4" xfId="1153"/>
    <cellStyle name="Итог 2 7 4" xfId="1154"/>
    <cellStyle name="Примечание 2 7 4" xfId="1155"/>
    <cellStyle name="Ввод  3 7 4" xfId="1156"/>
    <cellStyle name="Вывод 3 7 4" xfId="1157"/>
    <cellStyle name="Вычисление 3 7 4" xfId="1158"/>
    <cellStyle name="Итог 3 7 4" xfId="1159"/>
    <cellStyle name="Примечание 3 7 4" xfId="1160"/>
    <cellStyle name="Ввод  2 2 6 4" xfId="1161"/>
    <cellStyle name="Вывод 2 2 6 4" xfId="1162"/>
    <cellStyle name="Вычисление 2 2 6 4" xfId="1163"/>
    <cellStyle name="Итог 2 2 6 4" xfId="1164"/>
    <cellStyle name="Примечание 2 2 6 4" xfId="1165"/>
    <cellStyle name="Ввод  3 2 6 4" xfId="1166"/>
    <cellStyle name="Вывод 3 2 6 4" xfId="1167"/>
    <cellStyle name="Вычисление 3 2 6 4" xfId="1168"/>
    <cellStyle name="Итог 3 2 6 4" xfId="1169"/>
    <cellStyle name="Примечание 3 2 6 4" xfId="1170"/>
    <cellStyle name="Вывод 2 5 3 4" xfId="1171"/>
    <cellStyle name="Ввод  2 4 3 4" xfId="1172"/>
    <cellStyle name="Итог 2 5 3 4" xfId="1173"/>
    <cellStyle name="Итог 2 4 3 4" xfId="1174"/>
    <cellStyle name="Ввод  2 5 3 4" xfId="1175"/>
    <cellStyle name="Примечание 2 4 3 4" xfId="1176"/>
    <cellStyle name="Вычисление 2 4 3 4" xfId="1177"/>
    <cellStyle name="Вывод 2 4 3 4" xfId="1178"/>
    <cellStyle name="Ввод  2 3 3 4" xfId="1179"/>
    <cellStyle name="Вывод 2 3 3 4" xfId="1180"/>
    <cellStyle name="Вычисление 2 3 3 4" xfId="1181"/>
    <cellStyle name="Вычисление 2 5 3 4" xfId="1182"/>
    <cellStyle name="Итог 2 3 3 4" xfId="1183"/>
    <cellStyle name="Примечание 2 5 3 4" xfId="1184"/>
    <cellStyle name="Примечание 2 3 3 4" xfId="1185"/>
    <cellStyle name="Ввод  3 3 3 4" xfId="1186"/>
    <cellStyle name="Вывод 3 3 3 4" xfId="1187"/>
    <cellStyle name="Вычисление 3 3 3 4" xfId="1188"/>
    <cellStyle name="Итог 3 3 3 4" xfId="1189"/>
    <cellStyle name="Примечание 3 3 3 4" xfId="1190"/>
    <cellStyle name="Ввод  2 2 2 3 4" xfId="1191"/>
    <cellStyle name="Вывод 2 2 2 3 4" xfId="1192"/>
    <cellStyle name="Вычисление 2 2 2 3 4" xfId="1193"/>
    <cellStyle name="Итог 2 2 2 3 4" xfId="1194"/>
    <cellStyle name="Примечание 2 2 2 3 4" xfId="1195"/>
    <cellStyle name="Ввод  3 2 2 3 4" xfId="1196"/>
    <cellStyle name="Вывод 3 2 2 3 4" xfId="1197"/>
    <cellStyle name="Вычисление 3 2 2 3 4" xfId="1198"/>
    <cellStyle name="Итог 3 2 2 3 4" xfId="1199"/>
    <cellStyle name="Примечание 3 2 2 3 4" xfId="1200"/>
    <cellStyle name="Ввод  3 4 3 4" xfId="1201"/>
    <cellStyle name="Вывод 3 4 3 4" xfId="1202"/>
    <cellStyle name="Вычисление 3 4 3 4" xfId="1203"/>
    <cellStyle name="Итог 3 4 3 4" xfId="1204"/>
    <cellStyle name="Примечание 3 4 3 4" xfId="1205"/>
    <cellStyle name="Ввод  2 2 3 3 4" xfId="1206"/>
    <cellStyle name="Вывод 2 2 3 3 4" xfId="1207"/>
    <cellStyle name="Вычисление 2 2 3 3 4" xfId="1208"/>
    <cellStyle name="Итог 2 2 3 3 4" xfId="1209"/>
    <cellStyle name="Примечание 2 2 3 3 4" xfId="1210"/>
    <cellStyle name="Ввод  3 2 3 3 4" xfId="1211"/>
    <cellStyle name="Вывод 3 2 3 3 4" xfId="1212"/>
    <cellStyle name="Вычисление 3 2 3 3 4" xfId="1213"/>
    <cellStyle name="Итог 3 2 3 3 4" xfId="1214"/>
    <cellStyle name="Примечание 3 2 3 3 4" xfId="1215"/>
    <cellStyle name="Ввод  3 5 3 4" xfId="1216"/>
    <cellStyle name="Вывод 3 5 3 4" xfId="1217"/>
    <cellStyle name="Вычисление 3 5 3 4" xfId="1218"/>
    <cellStyle name="Итог 3 5 3 4" xfId="1219"/>
    <cellStyle name="Примечание 3 5 3 4" xfId="1220"/>
    <cellStyle name="Ввод  2 2 4 3 4" xfId="1221"/>
    <cellStyle name="Вывод 2 2 4 3 4" xfId="1222"/>
    <cellStyle name="Вычисление 2 2 4 3 4" xfId="1223"/>
    <cellStyle name="Итог 2 2 4 3 4" xfId="1224"/>
    <cellStyle name="Примечание 2 2 4 3 4" xfId="1225"/>
    <cellStyle name="Ввод  3 2 4 3 4" xfId="1226"/>
    <cellStyle name="Вывод 3 2 4 3 4" xfId="1227"/>
    <cellStyle name="Вычисление 3 2 4 3 4" xfId="1228"/>
    <cellStyle name="Итог 3 2 4 3 4" xfId="1229"/>
    <cellStyle name="Примечание 3 2 4 3 4" xfId="1230"/>
    <cellStyle name="Ввод  2 8 3" xfId="1231"/>
    <cellStyle name="Вывод 2 8 3" xfId="1232"/>
    <cellStyle name="Вычисление 2 8 3" xfId="1233"/>
    <cellStyle name="Итог 2 8 3" xfId="1234"/>
    <cellStyle name="Примечание 2 8 3" xfId="1235"/>
    <cellStyle name="Ввод  3 8 3" xfId="1236"/>
    <cellStyle name="Вывод 3 8 3" xfId="1237"/>
    <cellStyle name="Вычисление 3 8 3" xfId="1238"/>
    <cellStyle name="Итог 3 8 3" xfId="1239"/>
    <cellStyle name="Примечание 3 8 3" xfId="1240"/>
    <cellStyle name="Ввод  2 2 7 3" xfId="1241"/>
    <cellStyle name="Вывод 2 2 7 3" xfId="1242"/>
    <cellStyle name="Вычисление 2 2 7 3" xfId="1243"/>
    <cellStyle name="Итог 2 2 7 3" xfId="1244"/>
    <cellStyle name="Примечание 2 2 7 3" xfId="1245"/>
    <cellStyle name="Ввод  3 2 7 3" xfId="1246"/>
    <cellStyle name="Вывод 3 2 7 3" xfId="1247"/>
    <cellStyle name="Вычисление 3 2 7 3" xfId="1248"/>
    <cellStyle name="Итог 3 2 7 3" xfId="1249"/>
    <cellStyle name="Примечание 3 2 7 3" xfId="1250"/>
    <cellStyle name="Вывод 2 5 4 3" xfId="1251"/>
    <cellStyle name="Ввод  2 4 4 3" xfId="1252"/>
    <cellStyle name="Итог 2 5 4 3" xfId="1253"/>
    <cellStyle name="Итог 2 4 4 3" xfId="1254"/>
    <cellStyle name="Ввод  2 5 4 3" xfId="1255"/>
    <cellStyle name="Примечание 2 4 4 3" xfId="1256"/>
    <cellStyle name="Вычисление 2 4 4 3" xfId="1257"/>
    <cellStyle name="Вывод 2 4 4 3" xfId="1258"/>
    <cellStyle name="Ввод  2 3 4 3" xfId="1259"/>
    <cellStyle name="Вывод 2 3 4 3" xfId="1260"/>
    <cellStyle name="Вычисление 2 3 4 3" xfId="1261"/>
    <cellStyle name="Вычисление 2 5 4 3" xfId="1262"/>
    <cellStyle name="Итог 2 3 4 3" xfId="1263"/>
    <cellStyle name="Примечание 2 5 4 3" xfId="1264"/>
    <cellStyle name="Примечание 2 3 4 3" xfId="1265"/>
    <cellStyle name="Ввод  3 3 4 3" xfId="1266"/>
    <cellStyle name="Вывод 3 3 4 3" xfId="1267"/>
    <cellStyle name="Вычисление 3 3 4 3" xfId="1268"/>
    <cellStyle name="Итог 3 3 4 3" xfId="1269"/>
    <cellStyle name="Примечание 3 3 4 3" xfId="1270"/>
    <cellStyle name="Ввод  2 2 2 4 3" xfId="1271"/>
    <cellStyle name="Вывод 2 2 2 4 3" xfId="1272"/>
    <cellStyle name="Вычисление 2 2 2 4 3" xfId="1273"/>
    <cellStyle name="Итог 2 2 2 4 3" xfId="1274"/>
    <cellStyle name="Примечание 2 2 2 4 3" xfId="1275"/>
    <cellStyle name="Ввод  3 2 2 4 3" xfId="1276"/>
    <cellStyle name="Вывод 3 2 2 4 3" xfId="1277"/>
    <cellStyle name="Вычисление 3 2 2 4 3" xfId="1278"/>
    <cellStyle name="Итог 3 2 2 4 3" xfId="1279"/>
    <cellStyle name="Примечание 3 2 2 4 3" xfId="1280"/>
    <cellStyle name="Ввод  3 4 4 3" xfId="1281"/>
    <cellStyle name="Вывод 3 4 4 3" xfId="1282"/>
    <cellStyle name="Вычисление 3 4 4 3" xfId="1283"/>
    <cellStyle name="Итог 3 4 4 3" xfId="1284"/>
    <cellStyle name="Примечание 3 4 4 3" xfId="1285"/>
    <cellStyle name="Ввод  2 2 3 4 3" xfId="1286"/>
    <cellStyle name="Вывод 2 2 3 4 3" xfId="1287"/>
    <cellStyle name="Вычисление 2 2 3 4 3" xfId="1288"/>
    <cellStyle name="Итог 2 2 3 4 3" xfId="1289"/>
    <cellStyle name="Примечание 2 2 3 4 3" xfId="1290"/>
    <cellStyle name="Ввод  3 2 3 4 3" xfId="1291"/>
    <cellStyle name="Вывод 3 2 3 4 3" xfId="1292"/>
    <cellStyle name="Вычисление 3 2 3 4 3" xfId="1293"/>
    <cellStyle name="Итог 3 2 3 4 3" xfId="1294"/>
    <cellStyle name="Примечание 3 2 3 4 3" xfId="1295"/>
    <cellStyle name="Ввод  3 5 4 3" xfId="1296"/>
    <cellStyle name="Вывод 3 5 4 3" xfId="1297"/>
    <cellStyle name="Вычисление 3 5 4 3" xfId="1298"/>
    <cellStyle name="Итог 3 5 4 3" xfId="1299"/>
    <cellStyle name="Примечание 3 5 4 3" xfId="1300"/>
    <cellStyle name="Ввод  2 2 4 4 3" xfId="1301"/>
    <cellStyle name="Вывод 2 2 4 4 3" xfId="1302"/>
    <cellStyle name="Вычисление 2 2 4 4 3" xfId="1303"/>
    <cellStyle name="Итог 2 2 4 4 3" xfId="1304"/>
    <cellStyle name="Примечание 2 2 4 4 3" xfId="1305"/>
    <cellStyle name="Ввод  3 2 4 4 3" xfId="1306"/>
    <cellStyle name="Вывод 3 2 4 4 3" xfId="1307"/>
    <cellStyle name="Вычисление 3 2 4 4 3" xfId="1308"/>
    <cellStyle name="Итог 3 2 4 4 3" xfId="1309"/>
    <cellStyle name="Примечание 3 2 4 4 3" xfId="1310"/>
    <cellStyle name="Вычисление 2 12 3" xfId="1311"/>
    <cellStyle name="Вычисление 2 11 3" xfId="1312"/>
    <cellStyle name="Вывод 2 11 3" xfId="1313"/>
    <cellStyle name="Вывод 2 2 3 7 3" xfId="1314"/>
    <cellStyle name="Итог 3 3 7 3" xfId="1315"/>
    <cellStyle name="Итог 3 2 2 7 3" xfId="1316"/>
    <cellStyle name="Вывод 2 13 3" xfId="1317"/>
    <cellStyle name="Ввод  2 13 3" xfId="1318"/>
    <cellStyle name="Вывод 2 12 3" xfId="1319"/>
    <cellStyle name="Примечание 2 2 3 7 3" xfId="1320"/>
    <cellStyle name="Вычисление 2 2 3 7 3" xfId="1321"/>
    <cellStyle name="Итог 2 2 3 7 3" xfId="1322"/>
    <cellStyle name="Ввод  2 2 3 7 3" xfId="1323"/>
    <cellStyle name="Примечание 3 4 7 3" xfId="1324"/>
    <cellStyle name="Итог 3 4 7 3" xfId="1325"/>
    <cellStyle name="Вычисление 3 4 7 3" xfId="1326"/>
    <cellStyle name="Ввод  3 4 7 3" xfId="1327"/>
    <cellStyle name="Примечание 3 2 2 7 3" xfId="1328"/>
    <cellStyle name="Примечание 2 10 3" xfId="1329"/>
    <cellStyle name="Вычисление 3 2 2 7 3" xfId="1330"/>
    <cellStyle name="Вывод 3 2 2 7 3" xfId="1331"/>
    <cellStyle name="Примечание 2 2 2 7 3" xfId="1332"/>
    <cellStyle name="Вычисление 2 2 2 7 3" xfId="1333"/>
    <cellStyle name="Вывод 2 2 2 7 3" xfId="1334"/>
    <cellStyle name="Примечание 3 3 7 3" xfId="1335"/>
    <cellStyle name="Итог 2 10 3" xfId="1336"/>
    <cellStyle name="Вычисление 3 3 7 3" xfId="1337"/>
    <cellStyle name="Вывод 3 3 7 3" xfId="1338"/>
    <cellStyle name="Ввод  3 3 7 3" xfId="1339"/>
    <cellStyle name="Вычисление 2 10 3" xfId="1340"/>
    <cellStyle name="Вывод 2 10 3" xfId="1341"/>
    <cellStyle name="Ввод  2 10 3" xfId="1342"/>
    <cellStyle name="Ввод  2 9 3" xfId="1343"/>
    <cellStyle name="Вывод 2 9 3" xfId="1344"/>
    <cellStyle name="Вычисление 2 9 3" xfId="1345"/>
    <cellStyle name="Итог 2 9 3" xfId="1346"/>
    <cellStyle name="Ввод  2 12 3" xfId="1347"/>
    <cellStyle name="Примечание 2 11 3" xfId="1348"/>
    <cellStyle name="Примечание 2 9 3" xfId="1349"/>
    <cellStyle name="Ввод  3 2 2 7 3" xfId="1350"/>
    <cellStyle name="Итог 2 11 3" xfId="1351"/>
    <cellStyle name="Итог 2 2 2 7 3" xfId="1352"/>
    <cellStyle name="Ввод  2 2 2 7 3" xfId="1353"/>
    <cellStyle name="Вывод 3 4 7 3" xfId="1354"/>
    <cellStyle name="Ввод  2 11 3" xfId="1355"/>
    <cellStyle name="Примечание 2 3 7 3" xfId="1356"/>
    <cellStyle name="Ввод  3 9 3" xfId="1357"/>
    <cellStyle name="Вывод 3 9 3" xfId="1358"/>
    <cellStyle name="Вычисление 3 9 3" xfId="1359"/>
    <cellStyle name="Итог 3 9 3" xfId="1360"/>
    <cellStyle name="Примечание 3 9 3" xfId="1361"/>
    <cellStyle name="Ввод  2 2 8 3" xfId="1362"/>
    <cellStyle name="Вывод 2 2 8 3" xfId="1363"/>
    <cellStyle name="Вычисление 2 2 8 3" xfId="1364"/>
    <cellStyle name="Итог 2 2 8 3" xfId="1365"/>
    <cellStyle name="Примечание 2 2 8 3" xfId="1366"/>
    <cellStyle name="Ввод  3 2 8 3" xfId="1367"/>
    <cellStyle name="Вывод 3 2 8 3" xfId="1368"/>
    <cellStyle name="Вычисление 3 2 8 3" xfId="1369"/>
    <cellStyle name="Итог 3 2 8 3" xfId="1370"/>
    <cellStyle name="Примечание 3 2 8 3" xfId="1371"/>
    <cellStyle name="Вывод 2 5 5 3" xfId="1372"/>
    <cellStyle name="Ввод  2 4 5 3" xfId="1373"/>
    <cellStyle name="Итог 2 5 5 3" xfId="1374"/>
    <cellStyle name="Итог 2 4 5 3" xfId="1375"/>
    <cellStyle name="Ввод  2 5 5 3" xfId="1376"/>
    <cellStyle name="Примечание 2 4 5 3" xfId="1377"/>
    <cellStyle name="Вычисление 2 4 5 3" xfId="1378"/>
    <cellStyle name="Вывод 2 4 5 3" xfId="1379"/>
    <cellStyle name="Ввод  2 3 5 3" xfId="1380"/>
    <cellStyle name="Вывод 2 3 5 3" xfId="1381"/>
    <cellStyle name="Вычисление 2 3 5 3" xfId="1382"/>
    <cellStyle name="Вычисление 2 5 5 3" xfId="1383"/>
    <cellStyle name="Итог 2 3 5 3" xfId="1384"/>
    <cellStyle name="Примечание 2 5 5 3" xfId="1385"/>
    <cellStyle name="Примечание 2 3 5 3" xfId="1386"/>
    <cellStyle name="Ввод  3 3 5 3" xfId="1387"/>
    <cellStyle name="Вывод 3 3 5 3" xfId="1388"/>
    <cellStyle name="Вычисление 3 3 5 3" xfId="1389"/>
    <cellStyle name="Итог 3 3 5 3" xfId="1390"/>
    <cellStyle name="Примечание 3 3 5 3" xfId="1391"/>
    <cellStyle name="Ввод  2 2 2 5 3" xfId="1392"/>
    <cellStyle name="Вывод 2 2 2 5 3" xfId="1393"/>
    <cellStyle name="Вычисление 2 2 2 5 3" xfId="1394"/>
    <cellStyle name="Итог 2 2 2 5 3" xfId="1395"/>
    <cellStyle name="Примечание 2 2 2 5 3" xfId="1396"/>
    <cellStyle name="Ввод  3 2 2 5 3" xfId="1397"/>
    <cellStyle name="Вывод 3 2 2 5 3" xfId="1398"/>
    <cellStyle name="Вычисление 3 2 2 5 3" xfId="1399"/>
    <cellStyle name="Итог 3 2 2 5 3" xfId="1400"/>
    <cellStyle name="Примечание 3 2 2 5 3" xfId="1401"/>
    <cellStyle name="Ввод  3 4 5 3" xfId="1402"/>
    <cellStyle name="Вывод 3 4 5 3" xfId="1403"/>
    <cellStyle name="Вычисление 3 4 5 3" xfId="1404"/>
    <cellStyle name="Итог 3 4 5 3" xfId="1405"/>
    <cellStyle name="Примечание 3 4 5 3" xfId="1406"/>
    <cellStyle name="Ввод  2 2 3 5 3" xfId="1407"/>
    <cellStyle name="Вывод 2 2 3 5 3" xfId="1408"/>
    <cellStyle name="Вычисление 2 2 3 5 3" xfId="1409"/>
    <cellStyle name="Итог 2 2 3 5 3" xfId="1410"/>
    <cellStyle name="Примечание 2 2 3 5 3" xfId="1411"/>
    <cellStyle name="Ввод  3 2 3 5 3" xfId="1412"/>
    <cellStyle name="Вывод 3 2 3 5 3" xfId="1413"/>
    <cellStyle name="Вычисление 3 2 3 5 3" xfId="1414"/>
    <cellStyle name="Итог 3 2 3 5 3" xfId="1415"/>
    <cellStyle name="Примечание 3 2 3 5 3" xfId="1416"/>
    <cellStyle name="Ввод  3 5 5 3" xfId="1417"/>
    <cellStyle name="Вывод 3 5 5 3" xfId="1418"/>
    <cellStyle name="Вычисление 3 5 5 3" xfId="1419"/>
    <cellStyle name="Итог 3 5 5 3" xfId="1420"/>
    <cellStyle name="Примечание 3 5 5 3" xfId="1421"/>
    <cellStyle name="Ввод  2 2 4 5 3" xfId="1422"/>
    <cellStyle name="Вывод 2 2 4 5 3" xfId="1423"/>
    <cellStyle name="Вычисление 2 2 4 5 3" xfId="1424"/>
    <cellStyle name="Итог 2 2 4 5 3" xfId="1425"/>
    <cellStyle name="Примечание 2 2 4 5 3" xfId="1426"/>
    <cellStyle name="Ввод  3 2 4 5 3" xfId="1427"/>
    <cellStyle name="Вывод 3 2 4 5 3" xfId="1428"/>
    <cellStyle name="Вычисление 3 2 4 5 3" xfId="1429"/>
    <cellStyle name="Итог 3 2 4 5 3" xfId="1430"/>
    <cellStyle name="Примечание 3 2 4 5 3" xfId="1431"/>
    <cellStyle name="Итог 2 13 3" xfId="1432"/>
    <cellStyle name="Ввод  3 10 3" xfId="1433"/>
    <cellStyle name="Вывод 3 10 3" xfId="1434"/>
    <cellStyle name="Вычисление 3 10 3" xfId="1435"/>
    <cellStyle name="Итог 3 10 3" xfId="1436"/>
    <cellStyle name="Примечание 3 10 3" xfId="1437"/>
    <cellStyle name="Ввод  2 2 9 3" xfId="1438"/>
    <cellStyle name="Вывод 2 2 9 3" xfId="1439"/>
    <cellStyle name="Вычисление 2 2 9 3" xfId="1440"/>
    <cellStyle name="Итог 2 2 9 3" xfId="1441"/>
    <cellStyle name="Примечание 2 2 9 3" xfId="1442"/>
    <cellStyle name="Ввод  3 2 9 3" xfId="1443"/>
    <cellStyle name="Вывод 3 2 9 3" xfId="1444"/>
    <cellStyle name="Вычисление 3 2 9 3" xfId="1445"/>
    <cellStyle name="Итог 3 2 9 3" xfId="1446"/>
    <cellStyle name="Примечание 3 2 9 3" xfId="1447"/>
    <cellStyle name="Вывод 2 5 6 3" xfId="1448"/>
    <cellStyle name="Ввод  2 4 6 3" xfId="1449"/>
    <cellStyle name="Итог 2 5 6 3" xfId="1450"/>
    <cellStyle name="Итог 2 4 6 3" xfId="1451"/>
    <cellStyle name="Ввод  2 5 6 3" xfId="1452"/>
    <cellStyle name="Примечание 2 4 6 3" xfId="1453"/>
    <cellStyle name="Вычисление 2 4 6 3" xfId="1454"/>
    <cellStyle name="Вывод 2 4 6 3" xfId="1455"/>
    <cellStyle name="Ввод  2 3 6 3" xfId="1456"/>
    <cellStyle name="Вывод 2 3 6 3" xfId="1457"/>
    <cellStyle name="Вычисление 2 3 6 3" xfId="1458"/>
    <cellStyle name="Вычисление 2 5 6 3" xfId="1459"/>
    <cellStyle name="Итог 2 3 6 3" xfId="1460"/>
    <cellStyle name="Примечание 2 5 6 3" xfId="1461"/>
    <cellStyle name="Примечание 2 3 6 3" xfId="1462"/>
    <cellStyle name="Ввод  3 3 6 3" xfId="1463"/>
    <cellStyle name="Вывод 3 3 6 3" xfId="1464"/>
    <cellStyle name="Вычисление 3 3 6 3" xfId="1465"/>
    <cellStyle name="Итог 3 3 6 3" xfId="1466"/>
    <cellStyle name="Примечание 3 3 6 3" xfId="1467"/>
    <cellStyle name="Ввод  2 2 2 6 3" xfId="1468"/>
    <cellStyle name="Вывод 2 2 2 6 3" xfId="1469"/>
    <cellStyle name="Вычисление 2 2 2 6 3" xfId="1470"/>
    <cellStyle name="Итог 2 2 2 6 3" xfId="1471"/>
    <cellStyle name="Примечание 2 2 2 6 3" xfId="1472"/>
    <cellStyle name="Ввод  3 2 2 6 3" xfId="1473"/>
    <cellStyle name="Вывод 3 2 2 6 3" xfId="1474"/>
    <cellStyle name="Вычисление 3 2 2 6 3" xfId="1475"/>
    <cellStyle name="Итог 3 2 2 6 3" xfId="1476"/>
    <cellStyle name="Примечание 3 2 2 6 3" xfId="1477"/>
    <cellStyle name="Ввод  3 4 6 3" xfId="1478"/>
    <cellStyle name="Вывод 3 4 6 3" xfId="1479"/>
    <cellStyle name="Вычисление 3 4 6 3" xfId="1480"/>
    <cellStyle name="Итог 3 4 6 3" xfId="1481"/>
    <cellStyle name="Примечание 3 4 6 3" xfId="1482"/>
    <cellStyle name="Ввод  2 2 3 6 3" xfId="1483"/>
    <cellStyle name="Вывод 2 2 3 6 3" xfId="1484"/>
    <cellStyle name="Вычисление 2 2 3 6 3" xfId="1485"/>
    <cellStyle name="Итог 2 2 3 6 3" xfId="1486"/>
    <cellStyle name="Примечание 2 2 3 6 3" xfId="1487"/>
    <cellStyle name="Ввод  3 2 3 6 3" xfId="1488"/>
    <cellStyle name="Вывод 3 2 3 6 3" xfId="1489"/>
    <cellStyle name="Вычисление 3 2 3 6 3" xfId="1490"/>
    <cellStyle name="Итог 3 2 3 6 3" xfId="1491"/>
    <cellStyle name="Примечание 3 2 3 6 3" xfId="1492"/>
    <cellStyle name="Ввод  3 5 6 3" xfId="1493"/>
    <cellStyle name="Вывод 3 5 6 3" xfId="1494"/>
    <cellStyle name="Вычисление 3 5 6 3" xfId="1495"/>
    <cellStyle name="Итог 3 5 6 3" xfId="1496"/>
    <cellStyle name="Примечание 3 5 6 3" xfId="1497"/>
    <cellStyle name="Ввод  2 2 4 6 3" xfId="1498"/>
    <cellStyle name="Вывод 2 2 4 6 3" xfId="1499"/>
    <cellStyle name="Вычисление 2 2 4 6 3" xfId="1500"/>
    <cellStyle name="Итог 2 2 4 6 3" xfId="1501"/>
    <cellStyle name="Примечание 2 2 4 6 3" xfId="1502"/>
    <cellStyle name="Ввод  3 2 4 6 3" xfId="1503"/>
    <cellStyle name="Вывод 3 2 4 6 3" xfId="1504"/>
    <cellStyle name="Вычисление 3 2 4 6 3" xfId="1505"/>
    <cellStyle name="Итог 3 2 4 6 3" xfId="1506"/>
    <cellStyle name="Примечание 3 2 4 6 3" xfId="1507"/>
    <cellStyle name="Ввод  3 11 3" xfId="1508"/>
    <cellStyle name="Вывод 3 11 3" xfId="1509"/>
    <cellStyle name="Вычисление 3 11 3" xfId="1510"/>
    <cellStyle name="Итог 3 11 3" xfId="1511"/>
    <cellStyle name="Примечание 3 11 3" xfId="1512"/>
    <cellStyle name="Ввод  2 2 10 3" xfId="1513"/>
    <cellStyle name="Вывод 2 2 10 3" xfId="1514"/>
    <cellStyle name="Вычисление 2 2 10 3" xfId="1515"/>
    <cellStyle name="Итог 2 2 10 3" xfId="1516"/>
    <cellStyle name="Примечание 2 2 10 3" xfId="1517"/>
    <cellStyle name="Ввод  3 2 10 3" xfId="1518"/>
    <cellStyle name="Вывод 3 2 10 3" xfId="1519"/>
    <cellStyle name="Вычисление 3 2 10 3" xfId="1520"/>
    <cellStyle name="Итог 3 2 10 3" xfId="1521"/>
    <cellStyle name="Примечание 3 2 10 3" xfId="1522"/>
    <cellStyle name="Вывод 3 2 11 3" xfId="1523"/>
    <cellStyle name="Вывод 2 3 7 3" xfId="1524"/>
    <cellStyle name="Примечание 2 12 3" xfId="1525"/>
    <cellStyle name="Ввод  2 3 7 3" xfId="1526"/>
    <cellStyle name="Вывод 3 12 3" xfId="1527"/>
    <cellStyle name="Вычисление 3 2 11 3" xfId="1528"/>
    <cellStyle name="Вычисление 2 3 7 3" xfId="1529"/>
    <cellStyle name="Итог 3 2 11 3" xfId="1530"/>
    <cellStyle name="Вычисление 3 12 3" xfId="1531"/>
    <cellStyle name="Ввод  3 12 3" xfId="1532"/>
    <cellStyle name="Ввод  2 5 7 3" xfId="1533"/>
    <cellStyle name="Вычисление 2 2 11 3" xfId="1534"/>
    <cellStyle name="Примечание 2 5 7 3" xfId="1535"/>
    <cellStyle name="Ввод  2 4 7 3" xfId="1536"/>
    <cellStyle name="Вычисление 2 13 3" xfId="1537"/>
    <cellStyle name="Вывод 2 4 7 3" xfId="1538"/>
    <cellStyle name="Ввод  3 2 11 3" xfId="1539"/>
    <cellStyle name="Итог 2 4 7 3" xfId="1540"/>
    <cellStyle name="Вывод 2 2 11 3" xfId="1541"/>
    <cellStyle name="Итог 2 3 7 3" xfId="1542"/>
    <cellStyle name="Вывод 2 5 7 3" xfId="1543"/>
    <cellStyle name="Примечание 3 12 3" xfId="1544"/>
    <cellStyle name="Вычисление 2 4 7 3" xfId="1545"/>
    <cellStyle name="Примечание 2 2 11 3" xfId="1546"/>
    <cellStyle name="Итог 2 5 7 3" xfId="1547"/>
    <cellStyle name="Ввод  2 2 11 3" xfId="1548"/>
    <cellStyle name="Итог 2 12 3" xfId="1549"/>
    <cellStyle name="Примечание 2 13 3" xfId="1550"/>
    <cellStyle name="Вычисление 2 5 7 3" xfId="1551"/>
    <cellStyle name="Примечание 3 2 11 3" xfId="1552"/>
    <cellStyle name="Итог 3 12 3" xfId="1553"/>
    <cellStyle name="Примечание 2 4 7 3" xfId="1554"/>
    <cellStyle name="Итог 2 2 11 3" xfId="1555"/>
    <cellStyle name="Ввод  3 2 3 7 3" xfId="1556"/>
    <cellStyle name="Вывод 3 2 3 7 3" xfId="1557"/>
    <cellStyle name="Вычисление 3 2 3 7 3" xfId="1558"/>
    <cellStyle name="Итог 3 2 3 7 3" xfId="1559"/>
    <cellStyle name="Примечание 3 2 3 7 3" xfId="1560"/>
    <cellStyle name="Ввод  3 5 7 3" xfId="1561"/>
    <cellStyle name="Вывод 3 5 7 3" xfId="1562"/>
    <cellStyle name="Вычисление 3 5 7 3" xfId="1563"/>
    <cellStyle name="Итог 3 5 7 3" xfId="1564"/>
    <cellStyle name="Примечание 3 5 7 3" xfId="1565"/>
    <cellStyle name="Ввод  2 2 4 7 3" xfId="1566"/>
    <cellStyle name="Вывод 2 2 4 7 3" xfId="1567"/>
    <cellStyle name="Вычисление 2 2 4 7 3" xfId="1568"/>
    <cellStyle name="Итог 2 2 4 7 3" xfId="1569"/>
    <cellStyle name="Примечание 2 2 4 7 3" xfId="1570"/>
    <cellStyle name="Ввод  3 2 4 7 3" xfId="1571"/>
    <cellStyle name="Вывод 3 2 4 7 3" xfId="1572"/>
    <cellStyle name="Вычисление 3 2 4 7 3" xfId="1573"/>
    <cellStyle name="Итог 3 2 4 7 3" xfId="1574"/>
    <cellStyle name="Примечание 3 2 4 7 3" xfId="1575"/>
    <cellStyle name="Ввод  3 13 3" xfId="1576"/>
    <cellStyle name="Вывод 3 13 3" xfId="1577"/>
    <cellStyle name="Вычисление 3 13 3" xfId="1578"/>
    <cellStyle name="Итог 3 13 3" xfId="1579"/>
    <cellStyle name="Примечание 3 13 3" xfId="1580"/>
    <cellStyle name="Ввод  2 2 12 3" xfId="1581"/>
    <cellStyle name="Вывод 2 2 12 3" xfId="1582"/>
    <cellStyle name="Вычисление 2 2 12 3" xfId="1583"/>
    <cellStyle name="Итог 2 2 12 3" xfId="1584"/>
    <cellStyle name="Примечание 2 2 12 3" xfId="1585"/>
    <cellStyle name="Ввод  3 2 12 3" xfId="1586"/>
    <cellStyle name="Вывод 3 2 12 3" xfId="1587"/>
    <cellStyle name="Вычисление 3 2 12 3" xfId="1588"/>
    <cellStyle name="Итог 3 2 12 3" xfId="1589"/>
    <cellStyle name="Примечание 3 2 12 3" xfId="1590"/>
    <cellStyle name="通貨 6" xfId="1591"/>
    <cellStyle name="パーセント 6" xfId="1592"/>
    <cellStyle name="Примечание 3 2 2 2 3" xfId="1593"/>
    <cellStyle name="Итог 2 7 3" xfId="1594"/>
    <cellStyle name="Примечание 2 4 9" xfId="1595"/>
    <cellStyle name="Итог 2 2 4 9" xfId="1596"/>
    <cellStyle name="Вывод 3 2 2 2 3" xfId="1597"/>
    <cellStyle name="Итог 2 6 3" xfId="1598"/>
    <cellStyle name="Примечание 3 2 2 9" xfId="1599"/>
    <cellStyle name="Итог 2 5 2 3" xfId="1600"/>
    <cellStyle name="Ввод  2 2 4 2 3" xfId="1601"/>
    <cellStyle name="Примечание 2 2 13" xfId="1602"/>
    <cellStyle name="Вычисление 3 2 3 9" xfId="1603"/>
    <cellStyle name="Ввод  3 3 2 3" xfId="1604"/>
    <cellStyle name="Ввод  2 3 9" xfId="1605"/>
    <cellStyle name="Вывод 3 2 4 9" xfId="1606"/>
    <cellStyle name="通貨 5 2" xfId="1607"/>
    <cellStyle name="Ввод  2 6 3" xfId="1608"/>
    <cellStyle name="Вычисление 3 4 9" xfId="1609"/>
    <cellStyle name="Примечание 2 4 2 3" xfId="1610"/>
    <cellStyle name="Итог 2 2 4 2 3" xfId="1611"/>
    <cellStyle name="Вычисление 2 3 9" xfId="1612"/>
    <cellStyle name="Итог 3 2 4 2 3" xfId="1613"/>
    <cellStyle name="Примечание 3 2 4 2 3" xfId="1614"/>
    <cellStyle name="Ввод  2 7 3" xfId="1615"/>
    <cellStyle name="Вывод 2 7 3" xfId="1616"/>
    <cellStyle name="Примечание 2 7 3" xfId="1617"/>
    <cellStyle name="Ввод  3 7 3" xfId="1618"/>
    <cellStyle name="Вывод 3 7 3" xfId="1619"/>
    <cellStyle name="Вычисление 2 7 3" xfId="1620"/>
    <cellStyle name="Вывод 2 2 2 9" xfId="1621"/>
    <cellStyle name="通貨 4 2 2" xfId="1622"/>
    <cellStyle name="Ввод  3 14" xfId="1623"/>
    <cellStyle name="Примечание 2 2 6 3" xfId="1624"/>
    <cellStyle name="通貨 3 3" xfId="1625"/>
    <cellStyle name="Вычисление 3 2 13" xfId="1626"/>
    <cellStyle name="Примечание 2 2 3 2 3" xfId="1627"/>
    <cellStyle name="Итог 3 2 4 9" xfId="1628"/>
    <cellStyle name="Вычисление 3 7 3" xfId="1629"/>
    <cellStyle name="Примечание 2 2 5 3" xfId="1630"/>
    <cellStyle name="Примечание 2 14" xfId="1631"/>
    <cellStyle name="Вывод 3 14" xfId="1632"/>
    <cellStyle name="Ввод  3 2 6 3" xfId="1633"/>
    <cellStyle name="Ввод  3 4 2 3" xfId="1634"/>
    <cellStyle name="Ввод  3 3 9" xfId="1635"/>
    <cellStyle name="Вычисление 2 2 6 3" xfId="1636"/>
    <cellStyle name="Вычисление 3 2 4 9" xfId="1637"/>
    <cellStyle name="Вывод 2 3 9" xfId="1638"/>
    <cellStyle name="Итог 2 2 6 3" xfId="1639"/>
    <cellStyle name="Вывод 2 2 6 3" xfId="1640"/>
    <cellStyle name="Ввод  3 2 4 2 3" xfId="1641"/>
    <cellStyle name="Примечание 3 2 6 3" xfId="1642"/>
    <cellStyle name="Ввод  3 5 9" xfId="1643"/>
    <cellStyle name="Итог 3 6 3" xfId="1644"/>
    <cellStyle name="Вывод 3 4 2 3" xfId="1645"/>
    <cellStyle name="Итог 3 7 3" xfId="1646"/>
    <cellStyle name="Вычисление 3 2 3 2 3" xfId="1647"/>
    <cellStyle name="Итог 3 4 9" xfId="1648"/>
    <cellStyle name="Вычисление 3 14" xfId="1649"/>
    <cellStyle name="Вывод 3 2 6 3" xfId="1650"/>
    <cellStyle name="Вывод 2 2 3 2 3" xfId="1651"/>
    <cellStyle name="Вывод 3 2 4 2 3" xfId="1652"/>
    <cellStyle name="Вывод 2 5 3 3" xfId="1653"/>
    <cellStyle name="Итог 3 3 2 3" xfId="1654"/>
    <cellStyle name="Примечание 3 7 3" xfId="1655"/>
    <cellStyle name="Вывод 2 2 5 3" xfId="1656"/>
    <cellStyle name="Вычисление 2 4 2 3" xfId="1657"/>
    <cellStyle name="Примечание 3 4 9" xfId="1658"/>
    <cellStyle name="Вычисление 3 2 6 3" xfId="1659"/>
    <cellStyle name="Вычисление 3 2 4 2 3" xfId="1660"/>
    <cellStyle name="Ввод  2 4 3 3" xfId="1661"/>
    <cellStyle name="Итог 2 14" xfId="1662"/>
    <cellStyle name="Ввод  2 2 6 3" xfId="1663"/>
    <cellStyle name="Итог 3 3 9" xfId="1664"/>
    <cellStyle name="Примечание 2 2 4 2 3" xfId="1665"/>
    <cellStyle name="Вывод 2 4 2 3" xfId="1666"/>
    <cellStyle name="Итог 3 2 6 3" xfId="1667"/>
    <cellStyle name="通貨 4 3" xfId="1668"/>
    <cellStyle name="Примечание 2 7 2" xfId="1669"/>
    <cellStyle name="Итог 2 7 2" xfId="1670"/>
    <cellStyle name="Вычисление 2 7 2" xfId="1671"/>
    <cellStyle name="Вывод 2 7 2" xfId="1672"/>
    <cellStyle name="Ввод  2 7 2" xfId="1673"/>
    <cellStyle name="Ввод  2 6 2" xfId="1674"/>
    <cellStyle name="Вывод 2 6 2" xfId="1675"/>
    <cellStyle name="Вычисление 2 6 2" xfId="1676"/>
    <cellStyle name="Итог 2 6 2" xfId="1677"/>
    <cellStyle name="Примечание 2 6 2" xfId="1678"/>
    <cellStyle name="Ввод  3 6 2" xfId="1679"/>
    <cellStyle name="Вывод 3 6 2" xfId="1680"/>
    <cellStyle name="Вычисление 3 6 2" xfId="1681"/>
    <cellStyle name="Итог 3 6 2" xfId="1682"/>
    <cellStyle name="Примечание 3 6 2" xfId="1683"/>
    <cellStyle name="通貨 3 2 2" xfId="1684"/>
    <cellStyle name="Ввод  2 2 5 2" xfId="1685"/>
    <cellStyle name="Вывод 2 2 5 2" xfId="1686"/>
    <cellStyle name="Вычисление 2 2 5 2" xfId="1687"/>
    <cellStyle name="Итог 2 2 5 2" xfId="1688"/>
    <cellStyle name="Примечание 2 2 5 2" xfId="1689"/>
    <cellStyle name="Ввод  3 2 5 2" xfId="1690"/>
    <cellStyle name="Вывод 3 2 5 2" xfId="1691"/>
    <cellStyle name="Вычисление 3 2 5 2" xfId="1692"/>
    <cellStyle name="Итог 3 2 5 2" xfId="1693"/>
    <cellStyle name="Примечание 3 2 5 2" xfId="1694"/>
    <cellStyle name="Вывод 2 5 2 2" xfId="1695"/>
    <cellStyle name="Ввод  2 4 2 2" xfId="1696"/>
    <cellStyle name="Итог 2 5 2 2" xfId="1697"/>
    <cellStyle name="Итог 2 4 2 2" xfId="1698"/>
    <cellStyle name="Ввод  2 5 2 2" xfId="1699"/>
    <cellStyle name="Примечание 2 4 2 2" xfId="1700"/>
    <cellStyle name="Вычисление 2 4 2 2" xfId="1701"/>
    <cellStyle name="Вывод 2 4 2 2" xfId="1702"/>
    <cellStyle name="Ввод  2 3 2 2" xfId="1703"/>
    <cellStyle name="Вывод 2 3 2 2" xfId="1704"/>
    <cellStyle name="Вычисление 2 3 2 2" xfId="1705"/>
    <cellStyle name="Вычисление 2 5 2 2" xfId="1706"/>
    <cellStyle name="Итог 2 3 2 2" xfId="1707"/>
    <cellStyle name="Примечание 2 5 2 2" xfId="1708"/>
    <cellStyle name="Примечание 2 3 2 2" xfId="1709"/>
    <cellStyle name="Ввод  3 3 2 2" xfId="1710"/>
    <cellStyle name="Вывод 3 3 2 2" xfId="1711"/>
    <cellStyle name="Вычисление 3 3 2 2" xfId="1712"/>
    <cellStyle name="Итог 3 3 2 2" xfId="1713"/>
    <cellStyle name="Примечание 3 3 2 2" xfId="1714"/>
    <cellStyle name="Ввод  2 2 2 2 2" xfId="1715"/>
    <cellStyle name="Вывод 2 2 2 2 2" xfId="1716"/>
    <cellStyle name="Вычисление 2 2 2 2 2" xfId="1717"/>
    <cellStyle name="Итог 2 2 2 2 2" xfId="1718"/>
    <cellStyle name="Примечание 2 2 2 2 2" xfId="1719"/>
    <cellStyle name="Ввод  3 2 2 2 2" xfId="1720"/>
    <cellStyle name="Вывод 3 2 2 2 2" xfId="1721"/>
    <cellStyle name="Вычисление 3 2 2 2 2" xfId="1722"/>
    <cellStyle name="Итог 3 2 2 2 2" xfId="1723"/>
    <cellStyle name="Примечание 3 2 2 2 2" xfId="1724"/>
    <cellStyle name="Ввод  3 4 2 2" xfId="1725"/>
    <cellStyle name="Вывод 3 4 2 2" xfId="1726"/>
    <cellStyle name="Вычисление 3 4 2 2" xfId="1727"/>
    <cellStyle name="Итог 3 4 2 2" xfId="1728"/>
    <cellStyle name="Примечание 3 4 2 2" xfId="1729"/>
    <cellStyle name="Ввод  2 2 3 2 2" xfId="1730"/>
    <cellStyle name="Вывод 2 2 3 2 2" xfId="1731"/>
    <cellStyle name="Вычисление 2 2 3 2 2" xfId="1732"/>
    <cellStyle name="Итог 2 2 3 2 2" xfId="1733"/>
    <cellStyle name="Примечание 2 2 3 2 2" xfId="1734"/>
    <cellStyle name="Ввод  3 2 3 2 2" xfId="1735"/>
    <cellStyle name="Вывод 3 2 3 2 2" xfId="1736"/>
    <cellStyle name="Вычисление 3 2 3 2 2" xfId="1737"/>
    <cellStyle name="Итог 3 2 3 2 2" xfId="1738"/>
    <cellStyle name="Примечание 3 2 3 2 2" xfId="1739"/>
    <cellStyle name="Ввод  3 5 2 2" xfId="1740"/>
    <cellStyle name="Вывод 3 5 2 2" xfId="1741"/>
    <cellStyle name="Вычисление 3 5 2 2" xfId="1742"/>
    <cellStyle name="Итог 3 5 2 2" xfId="1743"/>
    <cellStyle name="Примечание 3 5 2 2" xfId="1744"/>
    <cellStyle name="Ввод  2 2 4 2 2" xfId="1745"/>
    <cellStyle name="Вывод 2 2 4 2 2" xfId="1746"/>
    <cellStyle name="Вычисление 2 2 4 2 2" xfId="1747"/>
    <cellStyle name="Итог 2 2 4 2 2" xfId="1748"/>
    <cellStyle name="Примечание 2 2 4 2 2" xfId="1749"/>
    <cellStyle name="Ввод  3 2 4 2 2" xfId="1750"/>
    <cellStyle name="Вывод 3 2 4 2 2" xfId="1751"/>
    <cellStyle name="Вычисление 3 2 4 2 2" xfId="1752"/>
    <cellStyle name="Итог 3 2 4 2 2" xfId="1753"/>
    <cellStyle name="Примечание 3 2 4 2 2" xfId="1754"/>
    <cellStyle name="Ввод  3 7 2" xfId="1755"/>
    <cellStyle name="Вывод 3 7 2" xfId="1756"/>
    <cellStyle name="Вычисление 3 7 2" xfId="1757"/>
    <cellStyle name="Итог 3 7 2" xfId="1758"/>
    <cellStyle name="Примечание 3 7 2" xfId="1759"/>
    <cellStyle name="Ввод  2 2 6 2" xfId="1760"/>
    <cellStyle name="Вывод 2 2 6 2" xfId="1761"/>
    <cellStyle name="Вычисление 2 2 6 2" xfId="1762"/>
    <cellStyle name="Итог 2 2 6 2" xfId="1763"/>
    <cellStyle name="Примечание 2 2 6 2" xfId="1764"/>
    <cellStyle name="Ввод  3 2 6 2" xfId="1765"/>
    <cellStyle name="Вывод 3 2 6 2" xfId="1766"/>
    <cellStyle name="Вычисление 3 2 6 2" xfId="1767"/>
    <cellStyle name="Итог 3 2 6 2" xfId="1768"/>
    <cellStyle name="Примечание 3 2 6 2" xfId="1769"/>
    <cellStyle name="Вывод 2 5 3 2" xfId="1770"/>
    <cellStyle name="Ввод  2 4 3 2" xfId="1771"/>
    <cellStyle name="Итог 2 5 3 2" xfId="1772"/>
    <cellStyle name="Итог 2 4 3 2" xfId="1773"/>
    <cellStyle name="Ввод  2 5 3 2" xfId="1774"/>
    <cellStyle name="Примечание 2 4 3 2" xfId="1775"/>
    <cellStyle name="Вычисление 2 4 3 2" xfId="1776"/>
    <cellStyle name="Вывод 2 4 3 2" xfId="1777"/>
    <cellStyle name="Ввод  2 3 3 2" xfId="1778"/>
    <cellStyle name="Вывод 2 3 3 2" xfId="1779"/>
    <cellStyle name="Вычисление 2 3 3 2" xfId="1780"/>
    <cellStyle name="Вычисление 2 5 3 2" xfId="1781"/>
    <cellStyle name="Итог 2 3 3 2" xfId="1782"/>
    <cellStyle name="Примечание 2 5 3 2" xfId="1783"/>
    <cellStyle name="Примечание 2 3 3 2" xfId="1784"/>
    <cellStyle name="Ввод  3 3 3 2" xfId="1785"/>
    <cellStyle name="Вывод 3 3 3 2" xfId="1786"/>
    <cellStyle name="Вычисление 3 3 3 2" xfId="1787"/>
    <cellStyle name="Итог 3 3 3 2" xfId="1788"/>
    <cellStyle name="Примечание 3 3 3 2" xfId="1789"/>
    <cellStyle name="Ввод  2 2 2 3 2" xfId="1790"/>
    <cellStyle name="Вывод 2 2 2 3 2" xfId="1791"/>
    <cellStyle name="Вычисление 2 2 2 3 2" xfId="1792"/>
    <cellStyle name="Итог 2 2 2 3 2" xfId="1793"/>
    <cellStyle name="Примечание 2 2 2 3 2" xfId="1794"/>
    <cellStyle name="Ввод  3 2 2 3 2" xfId="1795"/>
    <cellStyle name="Вывод 3 2 2 3 2" xfId="1796"/>
    <cellStyle name="Вычисление 3 2 2 3 2" xfId="1797"/>
    <cellStyle name="Итог 3 2 2 3 2" xfId="1798"/>
    <cellStyle name="Примечание 3 2 2 3 2" xfId="1799"/>
    <cellStyle name="Ввод  3 4 3 2" xfId="1800"/>
    <cellStyle name="Вывод 3 4 3 2" xfId="1801"/>
    <cellStyle name="Вычисление 3 4 3 2" xfId="1802"/>
    <cellStyle name="Итог 3 4 3 2" xfId="1803"/>
    <cellStyle name="Примечание 3 4 3 2" xfId="1804"/>
    <cellStyle name="Ввод  2 2 3 3 2" xfId="1805"/>
    <cellStyle name="Вывод 2 2 3 3 2" xfId="1806"/>
    <cellStyle name="Вычисление 2 2 3 3 2" xfId="1807"/>
    <cellStyle name="Итог 2 2 3 3 2" xfId="1808"/>
    <cellStyle name="Примечание 2 2 3 3 2" xfId="1809"/>
    <cellStyle name="Ввод  3 2 3 3 2" xfId="1810"/>
    <cellStyle name="Вывод 3 2 3 3 2" xfId="1811"/>
    <cellStyle name="Вычисление 3 2 3 3 2" xfId="1812"/>
    <cellStyle name="Итог 3 2 3 3 2" xfId="1813"/>
    <cellStyle name="Примечание 3 2 3 3 2" xfId="1814"/>
    <cellStyle name="Ввод  3 5 3 2" xfId="1815"/>
    <cellStyle name="Вывод 3 5 3 2" xfId="1816"/>
    <cellStyle name="Вычисление 3 5 3 2" xfId="1817"/>
    <cellStyle name="Итог 3 5 3 2" xfId="1818"/>
    <cellStyle name="Примечание 3 5 3 2" xfId="1819"/>
    <cellStyle name="Ввод  2 2 4 3 2" xfId="1820"/>
    <cellStyle name="Вывод 2 2 4 3 2" xfId="1821"/>
    <cellStyle name="Вычисление 2 2 4 3 2" xfId="1822"/>
    <cellStyle name="Итог 2 2 4 3 2" xfId="1823"/>
    <cellStyle name="Примечание 2 2 4 3 2" xfId="1824"/>
    <cellStyle name="Ввод  3 2 4 3 2" xfId="1825"/>
    <cellStyle name="Вывод 3 2 4 3 2" xfId="1826"/>
    <cellStyle name="Вычисление 3 2 4 3 2" xfId="1827"/>
    <cellStyle name="Итог 3 2 4 3 2" xfId="1828"/>
    <cellStyle name="Примечание 3 2 4 3 2" xfId="1829"/>
    <cellStyle name="Итог 2 3 2 3" xfId="1830"/>
    <cellStyle name="Примечание 2 2 3 9" xfId="1831"/>
    <cellStyle name="Вывод 2 2 13" xfId="1832"/>
    <cellStyle name="Вычисление 4" xfId="1833"/>
    <cellStyle name="Вычисление 3 5 2 3" xfId="1834"/>
    <cellStyle name="Примечание 3 2 5 3" xfId="1835"/>
    <cellStyle name="Вывод 3 2 2 9" xfId="1836"/>
    <cellStyle name="Итог 2 2 2 2 3" xfId="1837"/>
    <cellStyle name="Ввод  2 2 4 9" xfId="1838"/>
    <cellStyle name="Итог 2 5 9" xfId="1839"/>
    <cellStyle name="Ввод  2 14" xfId="1840"/>
    <cellStyle name="Вычисление 2 5 9" xfId="1841"/>
    <cellStyle name="Примечание 3 2 4 9" xfId="1842"/>
    <cellStyle name="Вычисление 3 4 2 3" xfId="1843"/>
    <cellStyle name="Итог 3 4 2 3" xfId="1844"/>
    <cellStyle name="Ввод  3 6 3" xfId="1845"/>
    <cellStyle name="Итог 2 3 9" xfId="1846"/>
    <cellStyle name="Вывод 2 3 2 3" xfId="1847"/>
    <cellStyle name="Вывод 2 2 3 9" xfId="1848"/>
    <cellStyle name="Примечание 3 14" xfId="1849"/>
    <cellStyle name="Примечание 3 2 3 2 3" xfId="1850"/>
    <cellStyle name="Вывод 3 2 5 3" xfId="1851"/>
    <cellStyle name="Итог 2 2 2 9" xfId="1852"/>
    <cellStyle name="Ввод  2 2 2 2 3" xfId="1853"/>
    <cellStyle name="Вычисление 3 5 9" xfId="1854"/>
    <cellStyle name="Примечание 3 2 13" xfId="1855"/>
    <cellStyle name="Вычисление 3 6 3" xfId="1856"/>
    <cellStyle name="Итог 2 2 3 2 3" xfId="1857"/>
    <cellStyle name="Ввод  2 2 3 2 3" xfId="1858"/>
    <cellStyle name="Вычисление 3 3 9" xfId="1859"/>
    <cellStyle name="Ввод  2 2 5 3" xfId="1860"/>
    <cellStyle name="Вывод 3 2 3 2 3" xfId="1861"/>
    <cellStyle name="Итог 2 2 5 3" xfId="1862"/>
    <cellStyle name="Ввод  2 2 2 9" xfId="1863"/>
    <cellStyle name="Примечание 2 3 9" xfId="1864"/>
    <cellStyle name="Вычисление 3 3 2 3" xfId="1865"/>
    <cellStyle name="Примечание 3 2 3 9" xfId="1866"/>
    <cellStyle name="Вывод 3 2 13" xfId="1867"/>
    <cellStyle name="Итог 4" xfId="1868"/>
    <cellStyle name="Вычисление 2 2 4 2 3" xfId="1869"/>
    <cellStyle name="Ввод  2 5 2 3" xfId="1870"/>
    <cellStyle name="Вывод 3 4 9" xfId="1871"/>
    <cellStyle name="Вывод 2 6 3" xfId="1872"/>
    <cellStyle name="Итог 3 2 2 2 3" xfId="1873"/>
    <cellStyle name="Ввод  3 2 4 9" xfId="1874"/>
    <cellStyle name="Вывод 2 4 9" xfId="1875"/>
    <cellStyle name="Примечание 2 3 2 3" xfId="1876"/>
    <cellStyle name="Вывод 3 2 3 9" xfId="1877"/>
    <cellStyle name="Итог 2 2 13" xfId="1878"/>
    <cellStyle name="Примечание 3 5 2 3" xfId="1879"/>
    <cellStyle name="Ввод  2 4 2 3" xfId="1880"/>
    <cellStyle name="Итог 3 2 2 9" xfId="1881"/>
    <cellStyle name="Примечание 2 6 3" xfId="1882"/>
    <cellStyle name="Ввод  3 2 2 2 3" xfId="1883"/>
    <cellStyle name="Вычисление 2 2 4 9" xfId="1884"/>
    <cellStyle name="Ввод  2 5 9" xfId="1885"/>
    <cellStyle name="Вычисление 2 14" xfId="1886"/>
    <cellStyle name="Вычисление 2 5 2 3" xfId="1887"/>
    <cellStyle name="Итог 2 2 3 9" xfId="1888"/>
    <cellStyle name="Ввод  2 2 13" xfId="1889"/>
    <cellStyle name="Вывод 4" xfId="1890"/>
    <cellStyle name="Вывод 3 5 2 3" xfId="1891"/>
    <cellStyle name="Итог 3 2 5 3" xfId="1892"/>
    <cellStyle name="Ввод  3 2 2 9" xfId="1893"/>
    <cellStyle name="Вычисление 2 2 2 2 3" xfId="1894"/>
    <cellStyle name="Примечание 3 5 9" xfId="1895"/>
    <cellStyle name="Ввод  2 4 9" xfId="1896"/>
    <cellStyle name="Ввод  2 3 2 3" xfId="1897"/>
    <cellStyle name="Ввод  2 2 3 9" xfId="1898"/>
    <cellStyle name="Итог 3 14" xfId="1899"/>
    <cellStyle name="Итог 3 2 3 2 3" xfId="1900"/>
    <cellStyle name="Ввод  3 2 5 3" xfId="1901"/>
    <cellStyle name="Вычисление 2 2 2 9" xfId="1902"/>
    <cellStyle name="Примечание 3 3 2 3" xfId="1903"/>
    <cellStyle name="Вывод 3 5 9" xfId="1904"/>
    <cellStyle name="Итог 3 2 13" xfId="1905"/>
    <cellStyle name="Вывод 3 6 3" xfId="1906"/>
    <cellStyle name="Вычисление 2 2 3 2 3" xfId="1907"/>
    <cellStyle name="Примечание 3 4 2 3" xfId="1908"/>
    <cellStyle name="Вывод 3 3 9" xfId="1909"/>
    <cellStyle name="Примечание 3 6 3" xfId="1910"/>
    <cellStyle name="Ввод  3 2 3 2 3" xfId="1911"/>
    <cellStyle name="Вычисление 2 2 5 3" xfId="1912"/>
    <cellStyle name="Примечание 3 3 9" xfId="1913"/>
    <cellStyle name="Примечание 2 5 9" xfId="1914"/>
    <cellStyle name="Вывод 3 3 2 3" xfId="1915"/>
    <cellStyle name="Итог 3 2 3 9" xfId="1916"/>
    <cellStyle name="Ввод  3 2 13" xfId="1917"/>
    <cellStyle name="Вывод 2 2 4 2 3" xfId="1918"/>
    <cellStyle name="Итог 2 4 2 3" xfId="1919"/>
    <cellStyle name="Ввод  3 4 9" xfId="1920"/>
    <cellStyle name="Вычисление 2 6 3" xfId="1921"/>
    <cellStyle name="Вычисление 3 2 2 2 3" xfId="1922"/>
    <cellStyle name="Примечание 2 2 4 9" xfId="1923"/>
    <cellStyle name="Вычисление 2 4 9" xfId="1924"/>
    <cellStyle name="Примечание 2 5 2 3" xfId="1925"/>
    <cellStyle name="Ввод  3 2 3 9" xfId="1926"/>
    <cellStyle name="Вычисление 2 2 13" xfId="1927"/>
    <cellStyle name="Итог 3 5 2 3" xfId="1928"/>
    <cellStyle name="Вывод 2 5 2 3" xfId="1929"/>
    <cellStyle name="Вычисление 3 2 2 9" xfId="1930"/>
    <cellStyle name="Примечание 2 2 2 2 3" xfId="1931"/>
    <cellStyle name="Вывод 2 2 4 9" xfId="1932"/>
    <cellStyle name="Итог 2 4 9" xfId="1933"/>
    <cellStyle name="Вывод 2 14" xfId="1934"/>
    <cellStyle name="Примечание 4" xfId="1935"/>
    <cellStyle name="Вычисление 2 3 2 3" xfId="1936"/>
    <cellStyle name="Вычисление 2 2 3 9" xfId="1937"/>
    <cellStyle name="Ввод  4" xfId="1938"/>
    <cellStyle name="Ввод  3 5 2 3" xfId="1939"/>
    <cellStyle name="Вычисление 3 2 5 3" xfId="1940"/>
    <cellStyle name="Примечание 2 2 2 9" xfId="1941"/>
    <cellStyle name="Вывод 2 2 2 2 3" xfId="1942"/>
    <cellStyle name="Итог 3 5 9" xfId="1943"/>
    <cellStyle name="Вывод 2 5 9" xfId="1944"/>
    <cellStyle name="Итог 2 5 3 3" xfId="1945"/>
    <cellStyle name="Итог 2 4 3 3" xfId="1946"/>
    <cellStyle name="Ввод  2 5 3 3" xfId="1947"/>
    <cellStyle name="Примечание 2 4 3 3" xfId="1948"/>
    <cellStyle name="Вычисление 2 4 3 3" xfId="1949"/>
    <cellStyle name="Вывод 2 4 3 3" xfId="1950"/>
    <cellStyle name="Ввод  2 3 3 3" xfId="1951"/>
    <cellStyle name="Вывод 2 3 3 3" xfId="1952"/>
    <cellStyle name="Вычисление 2 3 3 3" xfId="1953"/>
    <cellStyle name="Вычисление 2 5 3 3" xfId="1954"/>
    <cellStyle name="Итог 2 3 3 3" xfId="1955"/>
    <cellStyle name="Примечание 2 5 3 3" xfId="1956"/>
    <cellStyle name="Примечание 2 3 3 3" xfId="1957"/>
    <cellStyle name="Ввод  3 3 3 3" xfId="1958"/>
    <cellStyle name="Вывод 3 3 3 3" xfId="1959"/>
    <cellStyle name="Вычисление 3 3 3 3" xfId="1960"/>
    <cellStyle name="Итог 3 3 3 3" xfId="1961"/>
    <cellStyle name="Примечание 3 3 3 3" xfId="1962"/>
    <cellStyle name="Ввод  2 2 2 3 3" xfId="1963"/>
    <cellStyle name="Вывод 2 2 2 3 3" xfId="1964"/>
    <cellStyle name="Вычисление 2 2 2 3 3" xfId="1965"/>
    <cellStyle name="Итог 2 2 2 3 3" xfId="1966"/>
    <cellStyle name="Примечание 2 2 2 3 3" xfId="1967"/>
    <cellStyle name="Ввод  3 2 2 3 3" xfId="1968"/>
    <cellStyle name="Вывод 3 2 2 3 3" xfId="1969"/>
    <cellStyle name="Вычисление 3 2 2 3 3" xfId="1970"/>
    <cellStyle name="Итог 3 2 2 3 3" xfId="1971"/>
    <cellStyle name="Примечание 3 2 2 3 3" xfId="1972"/>
    <cellStyle name="Ввод  3 4 3 3" xfId="1973"/>
    <cellStyle name="Вывод 3 4 3 3" xfId="1974"/>
    <cellStyle name="Вычисление 3 4 3 3" xfId="1975"/>
    <cellStyle name="Итог 3 4 3 3" xfId="1976"/>
    <cellStyle name="Примечание 3 4 3 3" xfId="1977"/>
    <cellStyle name="Ввод  2 2 3 3 3" xfId="1978"/>
    <cellStyle name="Вывод 2 2 3 3 3" xfId="1979"/>
    <cellStyle name="Вычисление 2 2 3 3 3" xfId="1980"/>
    <cellStyle name="Итог 2 2 3 3 3" xfId="1981"/>
    <cellStyle name="Примечание 2 2 3 3 3" xfId="1982"/>
    <cellStyle name="Ввод  3 2 3 3 3" xfId="1983"/>
    <cellStyle name="Вывод 3 2 3 3 3" xfId="1984"/>
    <cellStyle name="Вычисление 3 2 3 3 3" xfId="1985"/>
    <cellStyle name="Итог 3 2 3 3 3" xfId="1986"/>
    <cellStyle name="Примечание 3 2 3 3 3" xfId="1987"/>
    <cellStyle name="Ввод  3 5 3 3" xfId="1988"/>
    <cellStyle name="Вывод 3 5 3 3" xfId="1989"/>
    <cellStyle name="Вычисление 3 5 3 3" xfId="1990"/>
    <cellStyle name="Итог 3 5 3 3" xfId="1991"/>
    <cellStyle name="Примечание 3 5 3 3" xfId="1992"/>
    <cellStyle name="Ввод  2 2 4 3 3" xfId="1993"/>
    <cellStyle name="Вывод 2 2 4 3 3" xfId="1994"/>
    <cellStyle name="Вычисление 2 2 4 3 3" xfId="1995"/>
    <cellStyle name="Итог 2 2 4 3 3" xfId="1996"/>
    <cellStyle name="Примечание 2 2 4 3 3" xfId="1997"/>
    <cellStyle name="Ввод  3 2 4 3 3" xfId="1998"/>
    <cellStyle name="Вывод 3 2 4 3 3" xfId="1999"/>
    <cellStyle name="Вычисление 3 2 4 3 3" xfId="2000"/>
    <cellStyle name="Итог 3 2 4 3 3" xfId="2001"/>
    <cellStyle name="Примечание 3 2 4 3 3" xfId="2002"/>
    <cellStyle name="Ввод  2 8 2" xfId="2003"/>
    <cellStyle name="Вывод 2 8 2" xfId="2004"/>
    <cellStyle name="Вычисление 2 8 2" xfId="2005"/>
    <cellStyle name="Итог 2 8 2" xfId="2006"/>
    <cellStyle name="Примечание 2 8 2" xfId="2007"/>
    <cellStyle name="Ввод  3 8 2" xfId="2008"/>
    <cellStyle name="Вывод 3 8 2" xfId="2009"/>
    <cellStyle name="Вычисление 3 8 2" xfId="2010"/>
    <cellStyle name="Итог 3 8 2" xfId="2011"/>
    <cellStyle name="Примечание 3 8 2" xfId="2012"/>
    <cellStyle name="Ввод  2 2 7 2" xfId="2013"/>
    <cellStyle name="Вывод 2 2 7 2" xfId="2014"/>
    <cellStyle name="Вычисление 2 2 7 2" xfId="2015"/>
    <cellStyle name="Итог 2 2 7 2" xfId="2016"/>
    <cellStyle name="Примечание 2 2 7 2" xfId="2017"/>
    <cellStyle name="Ввод  3 2 7 2" xfId="2018"/>
    <cellStyle name="Вывод 3 2 7 2" xfId="2019"/>
    <cellStyle name="Вычисление 3 2 7 2" xfId="2020"/>
    <cellStyle name="Итог 3 2 7 2" xfId="2021"/>
    <cellStyle name="Примечание 3 2 7 2" xfId="2022"/>
    <cellStyle name="Вывод 2 5 4 2" xfId="2023"/>
    <cellStyle name="Ввод  2 4 4 2" xfId="2024"/>
    <cellStyle name="Итог 2 5 4 2" xfId="2025"/>
    <cellStyle name="Итог 2 4 4 2" xfId="2026"/>
    <cellStyle name="Ввод  2 5 4 2" xfId="2027"/>
    <cellStyle name="Примечание 2 4 4 2" xfId="2028"/>
    <cellStyle name="Вычисление 2 4 4 2" xfId="2029"/>
    <cellStyle name="Вывод 2 4 4 2" xfId="2030"/>
    <cellStyle name="Ввод  2 3 4 2" xfId="2031"/>
    <cellStyle name="Вывод 2 3 4 2" xfId="2032"/>
    <cellStyle name="Вычисление 2 3 4 2" xfId="2033"/>
    <cellStyle name="Вычисление 2 5 4 2" xfId="2034"/>
    <cellStyle name="Итог 2 3 4 2" xfId="2035"/>
    <cellStyle name="Примечание 2 5 4 2" xfId="2036"/>
    <cellStyle name="Примечание 2 3 4 2" xfId="2037"/>
    <cellStyle name="Ввод  3 3 4 2" xfId="2038"/>
    <cellStyle name="Вывод 3 3 4 2" xfId="2039"/>
    <cellStyle name="Вычисление 3 3 4 2" xfId="2040"/>
    <cellStyle name="Итог 3 3 4 2" xfId="2041"/>
    <cellStyle name="Примечание 3 3 4 2" xfId="2042"/>
    <cellStyle name="Ввод  2 2 2 4 2" xfId="2043"/>
    <cellStyle name="Вывод 2 2 2 4 2" xfId="2044"/>
    <cellStyle name="Вычисление 2 2 2 4 2" xfId="2045"/>
    <cellStyle name="Итог 2 2 2 4 2" xfId="2046"/>
    <cellStyle name="Примечание 2 2 2 4 2" xfId="2047"/>
    <cellStyle name="Ввод  3 2 2 4 2" xfId="2048"/>
    <cellStyle name="Вывод 3 2 2 4 2" xfId="2049"/>
    <cellStyle name="Вычисление 3 2 2 4 2" xfId="2050"/>
    <cellStyle name="Итог 3 2 2 4 2" xfId="2051"/>
    <cellStyle name="Примечание 3 2 2 4 2" xfId="2052"/>
    <cellStyle name="Ввод  3 4 4 2" xfId="2053"/>
    <cellStyle name="Вывод 3 4 4 2" xfId="2054"/>
    <cellStyle name="Вычисление 3 4 4 2" xfId="2055"/>
    <cellStyle name="Итог 3 4 4 2" xfId="2056"/>
    <cellStyle name="Примечание 3 4 4 2" xfId="2057"/>
    <cellStyle name="Ввод  2 2 3 4 2" xfId="2058"/>
    <cellStyle name="Вывод 2 2 3 4 2" xfId="2059"/>
    <cellStyle name="Вычисление 2 2 3 4 2" xfId="2060"/>
    <cellStyle name="Итог 2 2 3 4 2" xfId="2061"/>
    <cellStyle name="Примечание 2 2 3 4 2" xfId="2062"/>
    <cellStyle name="Ввод  3 2 3 4 2" xfId="2063"/>
    <cellStyle name="Вывод 3 2 3 4 2" xfId="2064"/>
    <cellStyle name="Вычисление 3 2 3 4 2" xfId="2065"/>
    <cellStyle name="Итог 3 2 3 4 2" xfId="2066"/>
    <cellStyle name="Примечание 3 2 3 4 2" xfId="2067"/>
    <cellStyle name="Ввод  3 5 4 2" xfId="2068"/>
    <cellStyle name="Вывод 3 5 4 2" xfId="2069"/>
    <cellStyle name="Вычисление 3 5 4 2" xfId="2070"/>
    <cellStyle name="Итог 3 5 4 2" xfId="2071"/>
    <cellStyle name="Примечание 3 5 4 2" xfId="2072"/>
    <cellStyle name="Ввод  2 2 4 4 2" xfId="2073"/>
    <cellStyle name="Вывод 2 2 4 4 2" xfId="2074"/>
    <cellStyle name="Вычисление 2 2 4 4 2" xfId="2075"/>
    <cellStyle name="Итог 2 2 4 4 2" xfId="2076"/>
    <cellStyle name="Примечание 2 2 4 4 2" xfId="2077"/>
    <cellStyle name="Ввод  3 2 4 4 2" xfId="2078"/>
    <cellStyle name="Вывод 3 2 4 4 2" xfId="2079"/>
    <cellStyle name="Вычисление 3 2 4 4 2" xfId="2080"/>
    <cellStyle name="Итог 3 2 4 4 2" xfId="2081"/>
    <cellStyle name="Примечание 3 2 4 4 2" xfId="2082"/>
    <cellStyle name="Вычисление 2 12 2" xfId="2083"/>
    <cellStyle name="Вычисление 2 11 2" xfId="2084"/>
    <cellStyle name="Вывод 2 11 2" xfId="2085"/>
    <cellStyle name="Вывод 2 2 3 7 2" xfId="2086"/>
    <cellStyle name="Итог 3 3 7 2" xfId="2087"/>
    <cellStyle name="Итог 3 2 2 7 2" xfId="2088"/>
    <cellStyle name="Вывод 2 13 2" xfId="2089"/>
    <cellStyle name="Ввод  2 13 2" xfId="2090"/>
    <cellStyle name="Вывод 2 12 2" xfId="2091"/>
    <cellStyle name="Примечание 2 2 3 7 2" xfId="2092"/>
    <cellStyle name="Вычисление 2 2 3 7 2" xfId="2093"/>
    <cellStyle name="Итог 2 2 3 7 2" xfId="2094"/>
    <cellStyle name="Ввод  2 2 3 7 2" xfId="2095"/>
    <cellStyle name="Примечание 3 4 7 2" xfId="2096"/>
    <cellStyle name="Итог 3 4 7 2" xfId="2097"/>
    <cellStyle name="Вычисление 3 4 7 2" xfId="2098"/>
    <cellStyle name="Ввод  3 4 7 2" xfId="2099"/>
    <cellStyle name="Примечание 3 2 2 7 2" xfId="2100"/>
    <cellStyle name="Примечание 2 10 2" xfId="2101"/>
    <cellStyle name="Вычисление 3 2 2 7 2" xfId="2102"/>
    <cellStyle name="Вывод 3 2 2 7 2" xfId="2103"/>
    <cellStyle name="Примечание 2 2 2 7 2" xfId="2104"/>
    <cellStyle name="Вычисление 2 2 2 7 2" xfId="2105"/>
    <cellStyle name="Вывод 2 2 2 7 2" xfId="2106"/>
    <cellStyle name="Примечание 3 3 7 2" xfId="2107"/>
    <cellStyle name="Итог 2 10 2" xfId="2108"/>
    <cellStyle name="Вычисление 3 3 7 2" xfId="2109"/>
    <cellStyle name="Вывод 3 3 7 2" xfId="2110"/>
    <cellStyle name="Ввод  3 3 7 2" xfId="2111"/>
    <cellStyle name="Вычисление 2 10 2" xfId="2112"/>
    <cellStyle name="Вывод 2 10 2" xfId="2113"/>
    <cellStyle name="Ввод  2 10 2" xfId="2114"/>
    <cellStyle name="Ввод  2 9 2" xfId="2115"/>
    <cellStyle name="Вывод 2 9 2" xfId="2116"/>
    <cellStyle name="Вычисление 2 9 2" xfId="2117"/>
    <cellStyle name="Итог 2 9 2" xfId="2118"/>
    <cellStyle name="Ввод  2 12 2" xfId="2119"/>
    <cellStyle name="Примечание 2 11 2" xfId="2120"/>
    <cellStyle name="Примечание 2 9 2" xfId="2121"/>
    <cellStyle name="Ввод  3 2 2 7 2" xfId="2122"/>
    <cellStyle name="Итог 2 11 2" xfId="2123"/>
    <cellStyle name="Итог 2 2 2 7 2" xfId="2124"/>
    <cellStyle name="Ввод  2 2 2 7 2" xfId="2125"/>
    <cellStyle name="Вывод 3 4 7 2" xfId="2126"/>
    <cellStyle name="Ввод  2 11 2" xfId="2127"/>
    <cellStyle name="Примечание 2 3 7 2" xfId="2128"/>
    <cellStyle name="Ввод  3 9 2" xfId="2129"/>
    <cellStyle name="Вывод 3 9 2" xfId="2130"/>
    <cellStyle name="Вычисление 3 9 2" xfId="2131"/>
    <cellStyle name="Итог 3 9 2" xfId="2132"/>
    <cellStyle name="Примечание 3 9 2" xfId="2133"/>
    <cellStyle name="Ввод  2 2 8 2" xfId="2134"/>
    <cellStyle name="Вывод 2 2 8 2" xfId="2135"/>
    <cellStyle name="Вычисление 2 2 8 2" xfId="2136"/>
    <cellStyle name="Итог 2 2 8 2" xfId="2137"/>
    <cellStyle name="Примечание 2 2 8 2" xfId="2138"/>
    <cellStyle name="Ввод  3 2 8 2" xfId="2139"/>
    <cellStyle name="Вывод 3 2 8 2" xfId="2140"/>
    <cellStyle name="Вычисление 3 2 8 2" xfId="2141"/>
    <cellStyle name="Итог 3 2 8 2" xfId="2142"/>
    <cellStyle name="Примечание 3 2 8 2" xfId="2143"/>
    <cellStyle name="Вывод 2 5 5 2" xfId="2144"/>
    <cellStyle name="Ввод  2 4 5 2" xfId="2145"/>
    <cellStyle name="Итог 2 5 5 2" xfId="2146"/>
    <cellStyle name="Итог 2 4 5 2" xfId="2147"/>
    <cellStyle name="Ввод  2 5 5 2" xfId="2148"/>
    <cellStyle name="Примечание 2 4 5 2" xfId="2149"/>
    <cellStyle name="Вычисление 2 4 5 2" xfId="2150"/>
    <cellStyle name="Вывод 2 4 5 2" xfId="2151"/>
    <cellStyle name="Ввод  2 3 5 2" xfId="2152"/>
    <cellStyle name="Вывод 2 3 5 2" xfId="2153"/>
    <cellStyle name="Вычисление 2 3 5 2" xfId="2154"/>
    <cellStyle name="Вычисление 2 5 5 2" xfId="2155"/>
    <cellStyle name="Итог 2 3 5 2" xfId="2156"/>
    <cellStyle name="Примечание 2 5 5 2" xfId="2157"/>
    <cellStyle name="Примечание 2 3 5 2" xfId="2158"/>
    <cellStyle name="Ввод  3 3 5 2" xfId="2159"/>
    <cellStyle name="Вывод 3 3 5 2" xfId="2160"/>
    <cellStyle name="Вычисление 3 3 5 2" xfId="2161"/>
    <cellStyle name="Итог 3 3 5 2" xfId="2162"/>
    <cellStyle name="Примечание 3 3 5 2" xfId="2163"/>
    <cellStyle name="Ввод  2 2 2 5 2" xfId="2164"/>
    <cellStyle name="Вывод 2 2 2 5 2" xfId="2165"/>
    <cellStyle name="Вычисление 2 2 2 5 2" xfId="2166"/>
    <cellStyle name="Итог 2 2 2 5 2" xfId="2167"/>
    <cellStyle name="Примечание 2 2 2 5 2" xfId="2168"/>
    <cellStyle name="Ввод  3 2 2 5 2" xfId="2169"/>
    <cellStyle name="Вывод 3 2 2 5 2" xfId="2170"/>
    <cellStyle name="Вычисление 3 2 2 5 2" xfId="2171"/>
    <cellStyle name="Итог 3 2 2 5 2" xfId="2172"/>
    <cellStyle name="Примечание 3 2 2 5 2" xfId="2173"/>
    <cellStyle name="Ввод  3 4 5 2" xfId="2174"/>
    <cellStyle name="Вывод 3 4 5 2" xfId="2175"/>
    <cellStyle name="Вычисление 3 4 5 2" xfId="2176"/>
    <cellStyle name="Итог 3 4 5 2" xfId="2177"/>
    <cellStyle name="Примечание 3 4 5 2" xfId="2178"/>
    <cellStyle name="Ввод  2 2 3 5 2" xfId="2179"/>
    <cellStyle name="Вывод 2 2 3 5 2" xfId="2180"/>
    <cellStyle name="Вычисление 2 2 3 5 2" xfId="2181"/>
    <cellStyle name="Итог 2 2 3 5 2" xfId="2182"/>
    <cellStyle name="Примечание 2 2 3 5 2" xfId="2183"/>
    <cellStyle name="Ввод  3 2 3 5 2" xfId="2184"/>
    <cellStyle name="Вывод 3 2 3 5 2" xfId="2185"/>
    <cellStyle name="Вычисление 3 2 3 5 2" xfId="2186"/>
    <cellStyle name="Итог 3 2 3 5 2" xfId="2187"/>
    <cellStyle name="Примечание 3 2 3 5 2" xfId="2188"/>
    <cellStyle name="Ввод  3 5 5 2" xfId="2189"/>
    <cellStyle name="Вывод 3 5 5 2" xfId="2190"/>
    <cellStyle name="Вычисление 3 5 5 2" xfId="2191"/>
    <cellStyle name="Итог 3 5 5 2" xfId="2192"/>
    <cellStyle name="Примечание 3 5 5 2" xfId="2193"/>
    <cellStyle name="Ввод  2 2 4 5 2" xfId="2194"/>
    <cellStyle name="Вывод 2 2 4 5 2" xfId="2195"/>
    <cellStyle name="Вычисление 2 2 4 5 2" xfId="2196"/>
    <cellStyle name="Итог 2 2 4 5 2" xfId="2197"/>
    <cellStyle name="Примечание 2 2 4 5 2" xfId="2198"/>
    <cellStyle name="Ввод  3 2 4 5 2" xfId="2199"/>
    <cellStyle name="Вывод 3 2 4 5 2" xfId="2200"/>
    <cellStyle name="Вычисление 3 2 4 5 2" xfId="2201"/>
    <cellStyle name="Итог 3 2 4 5 2" xfId="2202"/>
    <cellStyle name="Примечание 3 2 4 5 2" xfId="2203"/>
    <cellStyle name="Итог 2 13 2" xfId="2204"/>
    <cellStyle name="Ввод  3 10 2" xfId="2205"/>
    <cellStyle name="Вывод 3 10 2" xfId="2206"/>
    <cellStyle name="Вычисление 3 10 2" xfId="2207"/>
    <cellStyle name="Итог 3 10 2" xfId="2208"/>
    <cellStyle name="Примечание 3 10 2" xfId="2209"/>
    <cellStyle name="Ввод  2 2 9 2" xfId="2210"/>
    <cellStyle name="Вывод 2 2 9 2" xfId="2211"/>
    <cellStyle name="Вычисление 2 2 9 2" xfId="2212"/>
    <cellStyle name="Итог 2 2 9 2" xfId="2213"/>
    <cellStyle name="Примечание 2 2 9 2" xfId="2214"/>
    <cellStyle name="Ввод  3 2 9 2" xfId="2215"/>
    <cellStyle name="Вывод 3 2 9 2" xfId="2216"/>
    <cellStyle name="Вычисление 3 2 9 2" xfId="2217"/>
    <cellStyle name="Итог 3 2 9 2" xfId="2218"/>
    <cellStyle name="Примечание 3 2 9 2" xfId="2219"/>
    <cellStyle name="Вывод 2 5 6 2" xfId="2220"/>
    <cellStyle name="Ввод  2 4 6 2" xfId="2221"/>
    <cellStyle name="Итог 2 5 6 2" xfId="2222"/>
    <cellStyle name="Итог 2 4 6 2" xfId="2223"/>
    <cellStyle name="Ввод  2 5 6 2" xfId="2224"/>
    <cellStyle name="Примечание 2 4 6 2" xfId="2225"/>
    <cellStyle name="Вычисление 2 4 6 2" xfId="2226"/>
    <cellStyle name="Вывод 2 4 6 2" xfId="2227"/>
    <cellStyle name="Ввод  2 3 6 2" xfId="2228"/>
    <cellStyle name="Вывод 2 3 6 2" xfId="2229"/>
    <cellStyle name="Вычисление 2 3 6 2" xfId="2230"/>
    <cellStyle name="Вычисление 2 5 6 2" xfId="2231"/>
    <cellStyle name="Итог 2 3 6 2" xfId="2232"/>
    <cellStyle name="Примечание 2 5 6 2" xfId="2233"/>
    <cellStyle name="Примечание 2 3 6 2" xfId="2234"/>
    <cellStyle name="Ввод  3 3 6 2" xfId="2235"/>
    <cellStyle name="Вывод 3 3 6 2" xfId="2236"/>
    <cellStyle name="Вычисление 3 3 6 2" xfId="2237"/>
    <cellStyle name="Итог 3 3 6 2" xfId="2238"/>
    <cellStyle name="Примечание 3 3 6 2" xfId="2239"/>
    <cellStyle name="Ввод  2 2 2 6 2" xfId="2240"/>
    <cellStyle name="Вывод 2 2 2 6 2" xfId="2241"/>
    <cellStyle name="Вычисление 2 2 2 6 2" xfId="2242"/>
    <cellStyle name="Итог 2 2 2 6 2" xfId="2243"/>
    <cellStyle name="Примечание 2 2 2 6 2" xfId="2244"/>
    <cellStyle name="Ввод  3 2 2 6 2" xfId="2245"/>
    <cellStyle name="Вывод 3 2 2 6 2" xfId="2246"/>
    <cellStyle name="Вычисление 3 2 2 6 2" xfId="2247"/>
    <cellStyle name="Итог 3 2 2 6 2" xfId="2248"/>
    <cellStyle name="Примечание 3 2 2 6 2" xfId="2249"/>
    <cellStyle name="Ввод  3 4 6 2" xfId="2250"/>
    <cellStyle name="Вывод 3 4 6 2" xfId="2251"/>
    <cellStyle name="Вычисление 3 4 6 2" xfId="2252"/>
    <cellStyle name="Итог 3 4 6 2" xfId="2253"/>
    <cellStyle name="Примечание 3 4 6 2" xfId="2254"/>
    <cellStyle name="Ввод  2 2 3 6 2" xfId="2255"/>
    <cellStyle name="Вывод 2 2 3 6 2" xfId="2256"/>
    <cellStyle name="Вычисление 2 2 3 6 2" xfId="2257"/>
    <cellStyle name="Итог 2 2 3 6 2" xfId="2258"/>
    <cellStyle name="Примечание 2 2 3 6 2" xfId="2259"/>
    <cellStyle name="Ввод  3 2 3 6 2" xfId="2260"/>
    <cellStyle name="Вывод 3 2 3 6 2" xfId="2261"/>
    <cellStyle name="Вычисление 3 2 3 6 2" xfId="2262"/>
    <cellStyle name="Итог 3 2 3 6 2" xfId="2263"/>
    <cellStyle name="Примечание 3 2 3 6 2" xfId="2264"/>
    <cellStyle name="Ввод  3 5 6 2" xfId="2265"/>
    <cellStyle name="Вывод 3 5 6 2" xfId="2266"/>
    <cellStyle name="Вычисление 3 5 6 2" xfId="2267"/>
    <cellStyle name="Итог 3 5 6 2" xfId="2268"/>
    <cellStyle name="Примечание 3 5 6 2" xfId="2269"/>
    <cellStyle name="Ввод  2 2 4 6 2" xfId="2270"/>
    <cellStyle name="Вывод 2 2 4 6 2" xfId="2271"/>
    <cellStyle name="Вычисление 2 2 4 6 2" xfId="2272"/>
    <cellStyle name="Итог 2 2 4 6 2" xfId="2273"/>
    <cellStyle name="Примечание 2 2 4 6 2" xfId="2274"/>
    <cellStyle name="Ввод  3 2 4 6 2" xfId="2275"/>
    <cellStyle name="Вывод 3 2 4 6 2" xfId="2276"/>
    <cellStyle name="Вычисление 3 2 4 6 2" xfId="2277"/>
    <cellStyle name="Итог 3 2 4 6 2" xfId="2278"/>
    <cellStyle name="Примечание 3 2 4 6 2" xfId="2279"/>
    <cellStyle name="Ввод  3 11 2" xfId="2280"/>
    <cellStyle name="Вывод 3 11 2" xfId="2281"/>
    <cellStyle name="Вычисление 3 11 2" xfId="2282"/>
    <cellStyle name="Итог 3 11 2" xfId="2283"/>
    <cellStyle name="Примечание 3 11 2" xfId="2284"/>
    <cellStyle name="Ввод  2 2 10 2" xfId="2285"/>
    <cellStyle name="Вывод 2 2 10 2" xfId="2286"/>
    <cellStyle name="Вычисление 2 2 10 2" xfId="2287"/>
    <cellStyle name="Итог 2 2 10 2" xfId="2288"/>
    <cellStyle name="Примечание 2 2 10 2" xfId="2289"/>
    <cellStyle name="Ввод  3 2 10 2" xfId="2290"/>
    <cellStyle name="Вывод 3 2 10 2" xfId="2291"/>
    <cellStyle name="Вычисление 3 2 10 2" xfId="2292"/>
    <cellStyle name="Итог 3 2 10 2" xfId="2293"/>
    <cellStyle name="Примечание 3 2 10 2" xfId="2294"/>
    <cellStyle name="Вывод 3 2 11 2" xfId="2295"/>
    <cellStyle name="Вывод 2 3 7 2" xfId="2296"/>
    <cellStyle name="Примечание 2 12 2" xfId="2297"/>
    <cellStyle name="Ввод  2 3 7 2" xfId="2298"/>
    <cellStyle name="Вывод 3 12 2" xfId="2299"/>
    <cellStyle name="Вычисление 3 2 11 2" xfId="2300"/>
    <cellStyle name="Вычисление 2 3 7 2" xfId="2301"/>
    <cellStyle name="Итог 3 2 11 2" xfId="2302"/>
    <cellStyle name="Вычисление 3 12 2" xfId="2303"/>
    <cellStyle name="Ввод  3 12 2" xfId="2304"/>
    <cellStyle name="Ввод  2 5 7 2" xfId="2305"/>
    <cellStyle name="Вычисление 2 2 11 2" xfId="2306"/>
    <cellStyle name="Примечание 2 5 7 2" xfId="2307"/>
    <cellStyle name="Ввод  2 4 7 2" xfId="2308"/>
    <cellStyle name="Вычисление 2 13 2" xfId="2309"/>
    <cellStyle name="Вывод 2 4 7 2" xfId="2310"/>
    <cellStyle name="Ввод  3 2 11 2" xfId="2311"/>
    <cellStyle name="Итог 2 4 7 2" xfId="2312"/>
    <cellStyle name="Вывод 2 2 11 2" xfId="2313"/>
    <cellStyle name="Итог 2 3 7 2" xfId="2314"/>
    <cellStyle name="Вывод 2 5 7 2" xfId="2315"/>
    <cellStyle name="Примечание 3 12 2" xfId="2316"/>
    <cellStyle name="Вычисление 2 4 7 2" xfId="2317"/>
    <cellStyle name="Примечание 2 2 11 2" xfId="2318"/>
    <cellStyle name="Итог 2 5 7 2" xfId="2319"/>
    <cellStyle name="Ввод  2 2 11 2" xfId="2320"/>
    <cellStyle name="Итог 2 12 2" xfId="2321"/>
    <cellStyle name="Примечание 2 13 2" xfId="2322"/>
    <cellStyle name="Вычисление 2 5 7 2" xfId="2323"/>
    <cellStyle name="Примечание 3 2 11 2" xfId="2324"/>
    <cellStyle name="Итог 3 12 2" xfId="2325"/>
    <cellStyle name="Примечание 2 4 7 2" xfId="2326"/>
    <cellStyle name="Итог 2 2 11 2" xfId="2327"/>
    <cellStyle name="Ввод  3 2 3 7 2" xfId="2328"/>
    <cellStyle name="Вывод 3 2 3 7 2" xfId="2329"/>
    <cellStyle name="Вычисление 3 2 3 7 2" xfId="2330"/>
    <cellStyle name="Итог 3 2 3 7 2" xfId="2331"/>
    <cellStyle name="Примечание 3 2 3 7 2" xfId="2332"/>
    <cellStyle name="Ввод  3 5 7 2" xfId="2333"/>
    <cellStyle name="Вывод 3 5 7 2" xfId="2334"/>
    <cellStyle name="Вычисление 3 5 7 2" xfId="2335"/>
    <cellStyle name="Итог 3 5 7 2" xfId="2336"/>
    <cellStyle name="Примечание 3 5 7 2" xfId="2337"/>
    <cellStyle name="Ввод  2 2 4 7 2" xfId="2338"/>
    <cellStyle name="Вывод 2 2 4 7 2" xfId="2339"/>
    <cellStyle name="Вычисление 2 2 4 7 2" xfId="2340"/>
    <cellStyle name="Итог 2 2 4 7 2" xfId="2341"/>
    <cellStyle name="Примечание 2 2 4 7 2" xfId="2342"/>
    <cellStyle name="Ввод  3 2 4 7 2" xfId="2343"/>
    <cellStyle name="Вывод 3 2 4 7 2" xfId="2344"/>
    <cellStyle name="Вычисление 3 2 4 7 2" xfId="2345"/>
    <cellStyle name="Итог 3 2 4 7 2" xfId="2346"/>
    <cellStyle name="Примечание 3 2 4 7 2" xfId="2347"/>
    <cellStyle name="Ввод  3 13 2" xfId="2348"/>
    <cellStyle name="Вывод 3 13 2" xfId="2349"/>
    <cellStyle name="Вычисление 3 13 2" xfId="2350"/>
    <cellStyle name="Итог 3 13 2" xfId="2351"/>
    <cellStyle name="Примечание 3 13 2" xfId="2352"/>
    <cellStyle name="Ввод  2 2 12 2" xfId="2353"/>
    <cellStyle name="Вывод 2 2 12 2" xfId="2354"/>
    <cellStyle name="Вычисление 2 2 12 2" xfId="2355"/>
    <cellStyle name="Итог 2 2 12 2" xfId="2356"/>
    <cellStyle name="Примечание 2 2 12 2" xfId="2357"/>
    <cellStyle name="Ввод  3 2 12 2" xfId="2358"/>
    <cellStyle name="Вывод 3 2 12 2" xfId="2359"/>
    <cellStyle name="Вычисление 3 2 12 2" xfId="2360"/>
    <cellStyle name="Итог 3 2 12 2" xfId="2361"/>
    <cellStyle name="Примечание 3 2 12 2" xfId="2362"/>
    <cellStyle name="Вывод 2 5 8 2" xfId="2363"/>
    <cellStyle name="Ввод  2 4 8 2" xfId="2364"/>
    <cellStyle name="Итог 2 5 8 2" xfId="2365"/>
    <cellStyle name="Итог 2 4 8 2" xfId="2366"/>
    <cellStyle name="Ввод  2 5 8 2" xfId="2367"/>
    <cellStyle name="Примечание 2 4 8 2" xfId="2368"/>
    <cellStyle name="Вычисление 2 4 8 2" xfId="2369"/>
    <cellStyle name="Вывод 2 4 8 2" xfId="2370"/>
    <cellStyle name="Ввод  2 3 8 2" xfId="2371"/>
    <cellStyle name="Вывод 2 3 8 2" xfId="2372"/>
    <cellStyle name="Вычисление 2 3 8 2" xfId="2373"/>
    <cellStyle name="Вычисление 2 5 8 2" xfId="2374"/>
    <cellStyle name="Итог 2 3 8 2" xfId="2375"/>
    <cellStyle name="Примечание 2 5 8 2" xfId="2376"/>
    <cellStyle name="Примечание 2 3 8 2" xfId="2377"/>
    <cellStyle name="Ввод  3 3 8 2" xfId="2378"/>
    <cellStyle name="Вывод 3 3 8 2" xfId="2379"/>
    <cellStyle name="Вычисление 3 3 8 2" xfId="2380"/>
    <cellStyle name="Итог 3 3 8 2" xfId="2381"/>
    <cellStyle name="Примечание 3 3 8 2" xfId="2382"/>
    <cellStyle name="Ввод  2 2 2 8 2" xfId="2383"/>
    <cellStyle name="Вывод 2 2 2 8 2" xfId="2384"/>
    <cellStyle name="Вычисление 2 2 2 8 2" xfId="2385"/>
    <cellStyle name="Итог 2 2 2 8 2" xfId="2386"/>
    <cellStyle name="Примечание 2 2 2 8 2" xfId="2387"/>
    <cellStyle name="Ввод  3 2 2 8 2" xfId="2388"/>
    <cellStyle name="Вывод 3 2 2 8 2" xfId="2389"/>
    <cellStyle name="Вычисление 3 2 2 8 2" xfId="2390"/>
    <cellStyle name="Итог 3 2 2 8 2" xfId="2391"/>
    <cellStyle name="Примечание 3 2 2 8 2" xfId="2392"/>
    <cellStyle name="Ввод  3 4 8 2" xfId="2393"/>
    <cellStyle name="Вывод 3 4 8 2" xfId="2394"/>
    <cellStyle name="Вычисление 3 4 8 2" xfId="2395"/>
    <cellStyle name="Итог 3 4 8 2" xfId="2396"/>
    <cellStyle name="Примечание 3 4 8 2" xfId="2397"/>
    <cellStyle name="Ввод  2 2 3 8 2" xfId="2398"/>
    <cellStyle name="Вывод 2 2 3 8 2" xfId="2399"/>
    <cellStyle name="Вычисление 2 2 3 8 2" xfId="2400"/>
    <cellStyle name="Итог 2 2 3 8 2" xfId="2401"/>
    <cellStyle name="Примечание 2 2 3 8 2" xfId="2402"/>
    <cellStyle name="Ввод  3 2 3 8 2" xfId="2403"/>
    <cellStyle name="Вывод 3 2 3 8 2" xfId="2404"/>
    <cellStyle name="Вычисление 3 2 3 8 2" xfId="2405"/>
    <cellStyle name="Итог 3 2 3 8 2" xfId="2406"/>
    <cellStyle name="Примечание 3 2 3 8 2" xfId="2407"/>
    <cellStyle name="Ввод  3 5 8 2" xfId="2408"/>
    <cellStyle name="Вывод 3 5 8 2" xfId="2409"/>
    <cellStyle name="Вычисление 3 5 8 2" xfId="2410"/>
    <cellStyle name="Итог 3 5 8 2" xfId="2411"/>
    <cellStyle name="Примечание 3 5 8 2" xfId="2412"/>
    <cellStyle name="Ввод  2 2 4 8 2" xfId="2413"/>
    <cellStyle name="Вывод 2 2 4 8 2" xfId="2414"/>
    <cellStyle name="Вычисление 2 2 4 8 2" xfId="2415"/>
    <cellStyle name="Итог 2 2 4 8 2" xfId="2416"/>
    <cellStyle name="Примечание 2 2 4 8 2" xfId="2417"/>
    <cellStyle name="Ввод  3 2 4 8 2" xfId="2418"/>
    <cellStyle name="Вывод 3 2 4 8 2" xfId="2419"/>
    <cellStyle name="Вычисление 3 2 4 8 2" xfId="2420"/>
    <cellStyle name="Итог 3 2 4 8 2" xfId="2421"/>
    <cellStyle name="Примечание 3 2 4 8 2" xfId="2422"/>
    <cellStyle name="通貨 8" xfId="2423"/>
    <cellStyle name="Примечание 3 2 2 3 5" xfId="2424"/>
    <cellStyle name="Примечание 3 15" xfId="2425"/>
    <cellStyle name="Итог 3 5 3 5" xfId="2426"/>
    <cellStyle name="Вычисление 3 5 3 5" xfId="2427"/>
    <cellStyle name="Вывод 3 5 3 5" xfId="2428"/>
    <cellStyle name="Ввод  3 5 3 5" xfId="2429"/>
    <cellStyle name="Примечание 3 2 3 3 5" xfId="2430"/>
    <cellStyle name="Итог 3 2 3 3 5" xfId="2431"/>
    <cellStyle name="Вычисление 3 2 3 3 5" xfId="2432"/>
    <cellStyle name="Вывод 3 2 3 3 5" xfId="2433"/>
    <cellStyle name="Ввод  3 2 3 3 5" xfId="2434"/>
    <cellStyle name="Примечание 2 2 3 3 5" xfId="2435"/>
    <cellStyle name="Итог 2 2 3 3 5" xfId="2436"/>
    <cellStyle name="Вычисление 2 2 3 3 5" xfId="2437"/>
    <cellStyle name="Вывод 2 2 3 3 5" xfId="2438"/>
    <cellStyle name="Ввод  2 2 3 3 5" xfId="2439"/>
    <cellStyle name="Примечание 3 4 3 5" xfId="2440"/>
    <cellStyle name="Итог 3 4 3 5" xfId="2441"/>
    <cellStyle name="Вычисление 3 4 3 5" xfId="2442"/>
    <cellStyle name="Вывод 3 4 3 5" xfId="2443"/>
    <cellStyle name="Ввод  3 4 3 5" xfId="2444"/>
    <cellStyle name="Итог 3 2 2 3 5" xfId="2445"/>
    <cellStyle name="Вычисление 3 2 2 3 5" xfId="2446"/>
    <cellStyle name="Вывод 3 2 2 3 5" xfId="2447"/>
    <cellStyle name="Ввод  3 2 2 3 5" xfId="2448"/>
    <cellStyle name="Примечание 2 2 2 3 5" xfId="2449"/>
    <cellStyle name="Итог 2 2 2 3 5" xfId="2450"/>
    <cellStyle name="Вычисление 2 2 2 3 5" xfId="2451"/>
    <cellStyle name="Ввод  2 2 4 2 5" xfId="2452"/>
    <cellStyle name="Итог 2 5 2 5" xfId="2453"/>
    <cellStyle name="Итог 3 2 3 10" xfId="2454"/>
    <cellStyle name="Вычисление 3 2 3 10" xfId="2455"/>
    <cellStyle name="Заголовок 3 2 2" xfId="2456"/>
    <cellStyle name="Вывод 3 2 3 10" xfId="2457"/>
    <cellStyle name="Ввод  3 2 3 10" xfId="2458"/>
    <cellStyle name="Вычисление 2 2 14" xfId="2459"/>
    <cellStyle name="Вывод 2 2 14" xfId="2460"/>
    <cellStyle name="Ввод  2 2 14" xfId="2461"/>
    <cellStyle name="Итог 3 15" xfId="2462"/>
    <cellStyle name="Вычисление 3 15" xfId="2463"/>
    <cellStyle name="Вывод 3 15" xfId="2464"/>
    <cellStyle name="Ввод  2 16" xfId="2465"/>
    <cellStyle name="Итог 3 2 6 5" xfId="2466"/>
    <cellStyle name="Вывод 3 2 2 2 5" xfId="2467"/>
    <cellStyle name="Ввод  2 7 5" xfId="2468"/>
    <cellStyle name="Вывод 3 3 10" xfId="2469"/>
    <cellStyle name="通貨 3 4" xfId="2470"/>
    <cellStyle name="Вывод 2 2 2 3 5" xfId="2471"/>
    <cellStyle name="Примечание 3 5 2 5" xfId="2472"/>
    <cellStyle name="Ввод  2 4 2 5" xfId="2473"/>
    <cellStyle name="Примечание 2 2 3 10" xfId="2474"/>
    <cellStyle name="Ввод  3 15" xfId="2475"/>
    <cellStyle name="Вычисление 3 2 6 5" xfId="2476"/>
    <cellStyle name="Ввод  3 2 2 2 5" xfId="2477"/>
    <cellStyle name="Вывод 2 7 5" xfId="2478"/>
    <cellStyle name="Ввод  3 3 10" xfId="2479"/>
    <cellStyle name="Итог 2 15" xfId="2480"/>
    <cellStyle name="Вывод 3 4 2 5" xfId="2481"/>
    <cellStyle name="Вычисление 2 4 3 5" xfId="2482"/>
    <cellStyle name="Вывод 2 2 2 10" xfId="2483"/>
    <cellStyle name="Примечание 2 2 2 10" xfId="2484"/>
    <cellStyle name="Итог 2 4 3 5" xfId="2485"/>
    <cellStyle name="Вычисление 3 6 5" xfId="2486"/>
    <cellStyle name="Примечание 3 4 2 5" xfId="2487"/>
    <cellStyle name="Вывод 2 3 3 5" xfId="2488"/>
    <cellStyle name="Вычисление 2 2 3 2 5" xfId="2489"/>
    <cellStyle name="Примечание 2 6 5" xfId="2490"/>
    <cellStyle name="Вычисление 3 2 2 10" xfId="2491"/>
    <cellStyle name="Ввод  3 7 5" xfId="2492"/>
    <cellStyle name="Примечание 2 5 2 5" xfId="2493"/>
    <cellStyle name="Примечание 2 2 4 10" xfId="2494"/>
    <cellStyle name="Итог 2 4 10" xfId="2495"/>
    <cellStyle name="Ввод  2 2 2 3 5" xfId="2496"/>
    <cellStyle name="Итог 3 5 2 5" xfId="2497"/>
    <cellStyle name="Вывод 2 5 2 5" xfId="2498"/>
    <cellStyle name="Итог 2 2 3 10" xfId="2499"/>
    <cellStyle name="Вывод 3 2 6 5" xfId="2500"/>
    <cellStyle name="Примечание 2 2 2 2 5" xfId="2501"/>
    <cellStyle name="Вычисление 2 7 5" xfId="2502"/>
    <cellStyle name="Примечание 2 3 10" xfId="2503"/>
    <cellStyle name="Итог 3 2 4 2 5" xfId="2504"/>
    <cellStyle name="Вычисление 2 3 2 5" xfId="2505"/>
    <cellStyle name="Вывод 2 2 4 10" xfId="2506"/>
    <cellStyle name="Вывод 2 5 10" xfId="2507"/>
    <cellStyle name="Вычисление 3 3 3 5" xfId="2508"/>
    <cellStyle name="Ввод  3 5 2 5" xfId="2509"/>
    <cellStyle name="Вычисление 3 2 5 5" xfId="2510"/>
    <cellStyle name="Ввод  2 2 3 10" xfId="2511"/>
    <cellStyle name="Итог 2 2 6 5" xfId="2512"/>
    <cellStyle name="Вывод 2 2 2 2 5" xfId="2513"/>
    <cellStyle name="Вычисление 2 5 10" xfId="2514"/>
    <cellStyle name="Ввод  3 2 4 2 5" xfId="2515"/>
    <cellStyle name="Вывод 2 4 2 5" xfId="2516"/>
    <cellStyle name="Итог 3 5 10" xfId="2517"/>
    <cellStyle name="Вычисление 3 2 14" xfId="2518"/>
    <cellStyle name="Примечание 2 3 3 5" xfId="2519"/>
    <cellStyle name="Вычисление 3 2 3 2 5" xfId="2520"/>
    <cellStyle name="Примечание 2 2 5 5" xfId="2521"/>
    <cellStyle name="Вычисление 3 4 10" xfId="2522"/>
    <cellStyle name="Ввод  2 2 6 5" xfId="2523"/>
    <cellStyle name="Итог 3 3 2 5" xfId="2524"/>
    <cellStyle name="Примечание 3 2 4 10" xfId="2525"/>
    <cellStyle name="Ввод  2 3 10" xfId="2526"/>
    <cellStyle name="Ввод  2 15" xfId="2527"/>
    <cellStyle name="Обычный 5 3" xfId="2528"/>
    <cellStyle name="通貨 4 5" xfId="2529"/>
    <cellStyle name="Вычисление 3 3 10" xfId="2530"/>
    <cellStyle name="Ввод  2 6 5" xfId="2531"/>
    <cellStyle name="Вычисление 3 2 2 2 5" xfId="2532"/>
    <cellStyle name="Примечание 3 2 6 5" xfId="2533"/>
    <cellStyle name="Вывод 2 5 3 5" xfId="2534"/>
    <cellStyle name="Итог 3 2 2 2 5" xfId="2535"/>
    <cellStyle name="Вывод 2 6 5" xfId="2536"/>
    <cellStyle name="Итог 3 3 10" xfId="2537"/>
    <cellStyle name="Вычисление 2 2 4 2 5" xfId="2538"/>
    <cellStyle name="Ввод  2 5 2 5" xfId="2539"/>
    <cellStyle name="Ввод  3 5 10" xfId="2540"/>
    <cellStyle name="Примечание 2 2 14" xfId="2541"/>
    <cellStyle name="通貨 3 2 4" xfId="2542"/>
    <cellStyle name="Вычисление 2 5 3 5" xfId="2543"/>
    <cellStyle name="Примечание 2 2 3 2 5" xfId="2544"/>
    <cellStyle name="Вывод 2 2 5 5" xfId="2545"/>
    <cellStyle name="Примечание 3 2 2 10" xfId="2546"/>
    <cellStyle name="Вычисление 3 7 5" xfId="2547"/>
    <cellStyle name="Ввод  3 3 2 5" xfId="2548"/>
    <cellStyle name="Вывод 3 2 4 10" xfId="2549"/>
    <cellStyle name="Примечание 2 4 10" xfId="2550"/>
    <cellStyle name="Ввод  3 4 2 5" xfId="2551"/>
    <cellStyle name="Примечание 2 4 3 5" xfId="2552"/>
    <cellStyle name="Ввод  2 2 2 10" xfId="2553"/>
    <cellStyle name="Итог 2 2 2 10" xfId="2554"/>
    <cellStyle name="Итог 2 5 3 5" xfId="2555"/>
    <cellStyle name="Вывод 3 6 5" xfId="2556"/>
    <cellStyle name="Итог 3 4 2 5" xfId="2557"/>
    <cellStyle name="Ввод  2 3 3 5" xfId="2558"/>
    <cellStyle name="Вывод 2 2 3 2 5" xfId="2559"/>
    <cellStyle name="Примечание 3 6 5" xfId="2560"/>
    <cellStyle name="Итог 2 6 5" xfId="2561"/>
    <cellStyle name="Вывод 3 2 2 10" xfId="2562"/>
    <cellStyle name="Итог 2 3 2 5" xfId="2563"/>
    <cellStyle name="Итог 2 2 4 10" xfId="2564"/>
    <cellStyle name="Итог 2 5 10" xfId="2565"/>
    <cellStyle name="Примечание 3 3 3 5" xfId="2566"/>
    <cellStyle name="Вычисление 3 5 2 5" xfId="2567"/>
    <cellStyle name="Примечание 3 2 5 5" xfId="2568"/>
    <cellStyle name="Вычисление 2 2 3 10" xfId="2569"/>
    <cellStyle name="Ввод  3 2 6 5" xfId="2570"/>
    <cellStyle name="Итог 2 2 2 2 5" xfId="2571"/>
    <cellStyle name="Итог 2 7 5" xfId="2572"/>
    <cellStyle name="Примечание 2 5 10" xfId="2573"/>
    <cellStyle name="Заголовок 3 2 3" xfId="2574"/>
    <cellStyle name="Вычисление 3 2 4 2 5" xfId="2575"/>
    <cellStyle name="Вывод 2 3 2 5" xfId="2576"/>
    <cellStyle name="Ввод  2 2 4 10" xfId="2577"/>
    <cellStyle name="Примечание 3 2 14" xfId="2578"/>
    <cellStyle name="Вывод 3 3 3 5" xfId="2579"/>
    <cellStyle name="Примечание 3 2 3 2 5" xfId="2580"/>
    <cellStyle name="Вывод 3 2 5 5" xfId="2581"/>
    <cellStyle name="Примечание 3 4 10" xfId="2582"/>
    <cellStyle name="Вычисление 2 2 6 5" xfId="2583"/>
    <cellStyle name="Ввод  2 2 2 2 5" xfId="2584"/>
    <cellStyle name="Вычисление 2 3 10" xfId="2585"/>
    <cellStyle name="Вычисление 2 15" xfId="2586"/>
    <cellStyle name="Примечание 2 2 4 2 5" xfId="2587"/>
    <cellStyle name="Вычисление 2 4 2 5" xfId="2588"/>
    <cellStyle name="Вычисление 3 5 10" xfId="2589"/>
    <cellStyle name="Вывод 3 2 14" xfId="2590"/>
    <cellStyle name="Примечание 2 5 3 5" xfId="2591"/>
    <cellStyle name="Вывод 3 2 3 2 5" xfId="2592"/>
    <cellStyle name="Итог 2 2 5 5" xfId="2593"/>
    <cellStyle name="Вывод 3 4 10" xfId="2594"/>
    <cellStyle name="Примечание 3 7 5" xfId="2595"/>
    <cellStyle name="Вычисление 3 3 2 5" xfId="2596"/>
    <cellStyle name="Итог 3 2 4 10" xfId="2597"/>
    <cellStyle name="Вывод 2 4 10" xfId="2598"/>
    <cellStyle name="Обычный 5 2 2" xfId="2599"/>
    <cellStyle name="Вывод 2 2 4 2 5" xfId="2600"/>
    <cellStyle name="Итог 2 4 2 5" xfId="2601"/>
    <cellStyle name="Примечание 3 2 3 10" xfId="2602"/>
    <cellStyle name="Итог 2 2 14" xfId="2603"/>
    <cellStyle name="Вычисление 2 3 3 5" xfId="2604"/>
    <cellStyle name="Итог 2 2 3 2 5" xfId="2605"/>
    <cellStyle name="Ввод  2 2 5 5" xfId="2606"/>
    <cellStyle name="Итог 3 2 2 10" xfId="2607"/>
    <cellStyle name="Вывод 3 7 5" xfId="2608"/>
    <cellStyle name="Примечание 2 3 2 5" xfId="2609"/>
    <cellStyle name="Ввод  3 2 4 10" xfId="2610"/>
    <cellStyle name="Ввод  2 5 10" xfId="2611"/>
    <cellStyle name="Примечание 3 2 2 2 5" xfId="2612"/>
    <cellStyle name="Ввод  2 5 3 5" xfId="2613"/>
    <cellStyle name="Примечание 3 3 10" xfId="2614"/>
    <cellStyle name="Вычисление 2 2 2 10" xfId="2615"/>
    <cellStyle name="Ввод  2 4 3 5" xfId="2616"/>
    <cellStyle name="Примечание 2 15" xfId="2617"/>
    <cellStyle name="Ввод  3 6 5" xfId="2618"/>
    <cellStyle name="Вычисление 3 4 2 5" xfId="2619"/>
    <cellStyle name="Вывод 2 4 3 5" xfId="2620"/>
    <cellStyle name="Ввод  2 2 3 2 5" xfId="2621"/>
    <cellStyle name="Итог 3 6 5" xfId="2622"/>
    <cellStyle name="Вычисление 2 6 5" xfId="2623"/>
    <cellStyle name="Ввод  3 2 2 10" xfId="2624"/>
    <cellStyle name="Примечание 3 2 4 2 5" xfId="2625"/>
    <cellStyle name="Вычисление 2 5 2 5" xfId="2626"/>
    <cellStyle name="Вычисление 2 2 4 10" xfId="2627"/>
    <cellStyle name="Ввод  2 4 10" xfId="2628"/>
    <cellStyle name="Итог 3 3 3 5" xfId="2629"/>
    <cellStyle name="Вывод 3 5 2 5" xfId="2630"/>
    <cellStyle name="Итог 3 2 5 5" xfId="2631"/>
    <cellStyle name="Вывод 2 2 3 10" xfId="2632"/>
    <cellStyle name="Примечание 2 2 6 5" xfId="2633"/>
    <cellStyle name="Вычисление 2 2 2 2 5" xfId="2634"/>
    <cellStyle name="Примечание 2 7 5" xfId="2635"/>
    <cellStyle name="Итог 2 3 10" xfId="2636"/>
    <cellStyle name="Вывод 3 2 4 2 5" xfId="2637"/>
    <cellStyle name="Ввод  2 3 2 5" xfId="2638"/>
    <cellStyle name="Примечание 3 5 10" xfId="2639"/>
    <cellStyle name="Итог 3 2 14" xfId="2640"/>
    <cellStyle name="Ввод  3 3 3 5" xfId="2641"/>
    <cellStyle name="Итог 3 2 3 2 5" xfId="2642"/>
    <cellStyle name="Ввод  3 2 5 5" xfId="2643"/>
    <cellStyle name="Итог 3 4 10" xfId="2644"/>
    <cellStyle name="Вывод 2 2 6 5" xfId="2645"/>
    <cellStyle name="Примечание 3 3 2 5" xfId="2646"/>
    <cellStyle name="Вывод 2 3 10" xfId="2647"/>
    <cellStyle name="Вывод 2 15" xfId="2648"/>
    <cellStyle name="Итог 2 2 4 2 5" xfId="2649"/>
    <cellStyle name="Примечание 2 4 2 5" xfId="2650"/>
    <cellStyle name="Вывод 3 5 10" xfId="2651"/>
    <cellStyle name="Ввод  3 2 14" xfId="2652"/>
    <cellStyle name="Итог 2 3 3 5" xfId="2653"/>
    <cellStyle name="Ввод  3 2 3 2 5" xfId="2654"/>
    <cellStyle name="Вычисление 2 2 5 5" xfId="2655"/>
    <cellStyle name="Ввод  3 4 10" xfId="2656"/>
    <cellStyle name="Итог 3 7 5" xfId="2657"/>
    <cellStyle name="Вывод 3 3 2 5" xfId="2658"/>
    <cellStyle name="Вычисление 3 2 4 10" xfId="2659"/>
    <cellStyle name="Вычисление 2 4 10" xfId="2660"/>
    <cellStyle name="Примечание 3 5 3 5" xfId="2661"/>
    <cellStyle name="Ввод  2 2 4 3 5" xfId="2662"/>
    <cellStyle name="Вывод 2 2 4 3 5" xfId="2663"/>
    <cellStyle name="Вычисление 2 2 4 3 5" xfId="2664"/>
    <cellStyle name="Итог 2 2 4 3 5" xfId="2665"/>
    <cellStyle name="Примечание 2 2 4 3 5" xfId="2666"/>
    <cellStyle name="Ввод  3 2 4 3 5" xfId="2667"/>
    <cellStyle name="Вывод 3 2 4 3 5" xfId="2668"/>
    <cellStyle name="Вычисление 3 2 4 3 5" xfId="2669"/>
    <cellStyle name="Итог 3 2 4 3 5" xfId="2670"/>
    <cellStyle name="Примечание 3 2 4 3 5" xfId="2671"/>
    <cellStyle name="Вывод 2 16" xfId="2672"/>
    <cellStyle name="Вычисление 2 16" xfId="2673"/>
    <cellStyle name="Итог 2 16" xfId="2674"/>
    <cellStyle name="Примечание 2 16" xfId="2675"/>
    <cellStyle name="Ввод  3 16" xfId="2676"/>
    <cellStyle name="Вывод 3 16" xfId="2677"/>
    <cellStyle name="Вычисление 3 16" xfId="2678"/>
    <cellStyle name="Итог 3 16" xfId="2679"/>
    <cellStyle name="Примечание 3 16" xfId="2680"/>
    <cellStyle name="Ввод  2 2 15" xfId="2681"/>
    <cellStyle name="Вывод 2 2 15" xfId="2682"/>
    <cellStyle name="Вычисление 2 2 15" xfId="2683"/>
    <cellStyle name="Итог 2 2 15" xfId="2684"/>
    <cellStyle name="Примечание 2 2 15" xfId="2685"/>
    <cellStyle name="Ввод  3 2 15" xfId="2686"/>
    <cellStyle name="Вывод 3 2 15" xfId="2687"/>
    <cellStyle name="Вычисление 3 2 15" xfId="2688"/>
    <cellStyle name="Итог 3 2 15" xfId="2689"/>
    <cellStyle name="Примечание 3 2 15" xfId="2690"/>
    <cellStyle name="Вывод 2 5 11" xfId="2691"/>
    <cellStyle name="Ввод  2 4 11" xfId="2692"/>
    <cellStyle name="Итог 2 5 11" xfId="2693"/>
    <cellStyle name="Итог 2 4 11" xfId="2694"/>
    <cellStyle name="Ввод  2 5 11" xfId="2695"/>
    <cellStyle name="Примечание 2 4 11" xfId="2696"/>
    <cellStyle name="Вычисление 2 4 11" xfId="2697"/>
    <cellStyle name="Вывод 2 4 11" xfId="2698"/>
    <cellStyle name="Ввод  2 3 11" xfId="2699"/>
    <cellStyle name="Вывод 2 3 11" xfId="2700"/>
    <cellStyle name="Вычисление 2 3 11" xfId="2701"/>
    <cellStyle name="Вычисление 2 5 11" xfId="2702"/>
    <cellStyle name="Итог 2 3 11" xfId="2703"/>
    <cellStyle name="Примечание 2 5 11" xfId="2704"/>
    <cellStyle name="Примечание 2 3 11" xfId="2705"/>
    <cellStyle name="Ввод  3 3 11" xfId="2706"/>
    <cellStyle name="Вывод 3 3 11" xfId="2707"/>
    <cellStyle name="Вычисление 3 3 11" xfId="2708"/>
    <cellStyle name="Итог 3 3 11" xfId="2709"/>
    <cellStyle name="Примечание 3 3 11" xfId="2710"/>
    <cellStyle name="Ввод  2 2 2 11" xfId="2711"/>
    <cellStyle name="Вывод 2 2 2 11" xfId="2712"/>
    <cellStyle name="Вычисление 2 2 2 11" xfId="2713"/>
    <cellStyle name="Итог 2 2 2 11" xfId="2714"/>
    <cellStyle name="Примечание 2 2 2 11" xfId="2715"/>
    <cellStyle name="Ввод  3 2 2 11" xfId="2716"/>
    <cellStyle name="Вывод 3 2 2 11" xfId="2717"/>
    <cellStyle name="Вычисление 3 2 2 11" xfId="2718"/>
    <cellStyle name="Итог 3 2 2 11" xfId="2719"/>
    <cellStyle name="Примечание 3 2 2 11" xfId="2720"/>
    <cellStyle name="Ввод  3 4 11" xfId="2721"/>
    <cellStyle name="Вывод 3 4 11" xfId="2722"/>
    <cellStyle name="Вычисление 3 4 11" xfId="2723"/>
    <cellStyle name="Итог 3 4 11" xfId="2724"/>
    <cellStyle name="Примечание 3 4 11" xfId="2725"/>
    <cellStyle name="Ввод  2 2 3 11" xfId="2726"/>
    <cellStyle name="Вывод 2 2 3 11" xfId="2727"/>
    <cellStyle name="Вычисление 2 2 3 11" xfId="2728"/>
    <cellStyle name="Итог 2 2 3 11" xfId="2729"/>
    <cellStyle name="Примечание 2 2 3 11" xfId="2730"/>
    <cellStyle name="Ввод  3 2 3 11" xfId="2731"/>
    <cellStyle name="Вывод 3 2 3 11" xfId="2732"/>
    <cellStyle name="Вычисление 3 2 3 11" xfId="2733"/>
    <cellStyle name="Итог 3 2 3 11" xfId="2734"/>
    <cellStyle name="Примечание 3 2 3 11" xfId="2735"/>
    <cellStyle name="Ввод  3 5 11" xfId="2736"/>
    <cellStyle name="Вывод 3 5 11" xfId="2737"/>
    <cellStyle name="Вычисление 3 5 11" xfId="2738"/>
    <cellStyle name="Итог 3 5 11" xfId="2739"/>
    <cellStyle name="Примечание 3 5 11" xfId="2740"/>
    <cellStyle name="Ввод  2 2 4 11" xfId="2741"/>
    <cellStyle name="Вывод 2 2 4 11" xfId="2742"/>
    <cellStyle name="Вычисление 2 2 4 11" xfId="2743"/>
    <cellStyle name="Итог 2 2 4 11" xfId="2744"/>
    <cellStyle name="Примечание 2 2 4 11" xfId="2745"/>
    <cellStyle name="Ввод  3 2 4 11" xfId="2746"/>
    <cellStyle name="Вывод 3 2 4 11" xfId="2747"/>
    <cellStyle name="Вычисление 3 2 4 11" xfId="2748"/>
    <cellStyle name="Итог 3 2 4 11" xfId="2749"/>
    <cellStyle name="Примечание 3 2 4 11" xfId="2750"/>
    <cellStyle name="Примечание 2 7 6" xfId="2751"/>
    <cellStyle name="Итог 2 7 6" xfId="2752"/>
    <cellStyle name="Вычисление 2 7 6" xfId="2753"/>
    <cellStyle name="Вывод 2 7 6" xfId="2754"/>
    <cellStyle name="Ввод  2 7 6" xfId="2755"/>
    <cellStyle name="Ввод  2 6 6" xfId="2756"/>
    <cellStyle name="Вывод 2 6 6" xfId="2757"/>
    <cellStyle name="Вычисление 2 6 6" xfId="2758"/>
    <cellStyle name="Итог 2 6 6" xfId="2759"/>
    <cellStyle name="Примечание 2 6 6" xfId="2760"/>
    <cellStyle name="Ввод  3 6 6" xfId="2761"/>
    <cellStyle name="Вывод 3 6 6" xfId="2762"/>
    <cellStyle name="Вычисление 3 6 6" xfId="2763"/>
    <cellStyle name="Итог 3 6 6" xfId="2764"/>
    <cellStyle name="Примечание 3 6 6" xfId="2765"/>
    <cellStyle name="Ввод  2 2 5 6" xfId="2766"/>
    <cellStyle name="Вывод 2 2 5 6" xfId="2767"/>
    <cellStyle name="Вычисление 2 2 5 6" xfId="2768"/>
    <cellStyle name="Итог 2 2 5 6" xfId="2769"/>
    <cellStyle name="Примечание 2 2 5 6" xfId="2770"/>
    <cellStyle name="Ввод  3 2 5 6" xfId="2771"/>
    <cellStyle name="Вывод 3 2 5 6" xfId="2772"/>
    <cellStyle name="Вычисление 3 2 5 6" xfId="2773"/>
    <cellStyle name="Итог 3 2 5 6" xfId="2774"/>
    <cellStyle name="Примечание 3 2 5 6" xfId="2775"/>
    <cellStyle name="Вывод 2 5 2 6" xfId="2776"/>
    <cellStyle name="Ввод  2 4 2 6" xfId="2777"/>
    <cellStyle name="Итог 2 5 2 6" xfId="2778"/>
    <cellStyle name="Итог 2 4 2 6" xfId="2779"/>
    <cellStyle name="Ввод  2 5 2 6" xfId="2780"/>
    <cellStyle name="Примечание 2 4 2 6" xfId="2781"/>
    <cellStyle name="Вычисление 2 4 2 6" xfId="2782"/>
    <cellStyle name="Вывод 2 4 2 6" xfId="2783"/>
    <cellStyle name="Ввод  2 3 2 6" xfId="2784"/>
    <cellStyle name="Вывод 2 3 2 6" xfId="2785"/>
    <cellStyle name="Вычисление 2 3 2 6" xfId="2786"/>
    <cellStyle name="Вычисление 2 5 2 6" xfId="2787"/>
    <cellStyle name="Итог 2 3 2 6" xfId="2788"/>
    <cellStyle name="Примечание 2 5 2 6" xfId="2789"/>
    <cellStyle name="Примечание 2 3 2 6" xfId="2790"/>
    <cellStyle name="Ввод  3 3 2 6" xfId="2791"/>
    <cellStyle name="Вывод 3 3 2 6" xfId="2792"/>
    <cellStyle name="Вычисление 3 3 2 6" xfId="2793"/>
    <cellStyle name="Итог 3 3 2 6" xfId="2794"/>
    <cellStyle name="Примечание 3 3 2 6" xfId="2795"/>
    <cellStyle name="Ввод  2 2 2 2 6" xfId="2796"/>
    <cellStyle name="Вывод 2 2 2 2 6" xfId="2797"/>
    <cellStyle name="Вычисление 2 2 2 2 6" xfId="2798"/>
    <cellStyle name="Итог 2 2 2 2 6" xfId="2799"/>
    <cellStyle name="Примечание 2 2 2 2 6" xfId="2800"/>
    <cellStyle name="Ввод  3 2 2 2 6" xfId="2801"/>
    <cellStyle name="Вывод 3 2 2 2 6" xfId="2802"/>
    <cellStyle name="Вычисление 3 2 2 2 6" xfId="2803"/>
    <cellStyle name="Итог 3 2 2 2 6" xfId="2804"/>
    <cellStyle name="Примечание 3 2 2 2 6" xfId="2805"/>
    <cellStyle name="Ввод  3 4 2 6" xfId="2806"/>
    <cellStyle name="Вывод 3 4 2 6" xfId="2807"/>
    <cellStyle name="Вычисление 3 4 2 6" xfId="2808"/>
    <cellStyle name="Итог 3 4 2 6" xfId="2809"/>
    <cellStyle name="Примечание 3 4 2 6" xfId="2810"/>
    <cellStyle name="Ввод  2 2 3 2 6" xfId="2811"/>
    <cellStyle name="Вывод 2 2 3 2 6" xfId="2812"/>
    <cellStyle name="Вычисление 2 2 3 2 6" xfId="2813"/>
    <cellStyle name="Итог 2 2 3 2 6" xfId="2814"/>
    <cellStyle name="Примечание 2 2 3 2 6" xfId="2815"/>
    <cellStyle name="Ввод  3 2 3 2 6" xfId="2816"/>
    <cellStyle name="Вывод 3 2 3 2 6" xfId="2817"/>
    <cellStyle name="Вычисление 3 2 3 2 6" xfId="2818"/>
    <cellStyle name="Итог 3 2 3 2 6" xfId="2819"/>
    <cellStyle name="Примечание 3 2 3 2 6" xfId="2820"/>
    <cellStyle name="Ввод  3 5 2 6" xfId="2821"/>
    <cellStyle name="Вывод 3 5 2 6" xfId="2822"/>
    <cellStyle name="Вычисление 3 5 2 6" xfId="2823"/>
    <cellStyle name="Итог 3 5 2 6" xfId="2824"/>
    <cellStyle name="Примечание 3 5 2 6" xfId="2825"/>
    <cellStyle name="Ввод  2 2 4 2 6" xfId="2826"/>
    <cellStyle name="Вывод 2 2 4 2 6" xfId="2827"/>
    <cellStyle name="Вычисление 2 2 4 2 6" xfId="2828"/>
    <cellStyle name="Итог 2 2 4 2 6" xfId="2829"/>
    <cellStyle name="Примечание 2 2 4 2 6" xfId="2830"/>
    <cellStyle name="Ввод  3 2 4 2 6" xfId="2831"/>
    <cellStyle name="Вывод 3 2 4 2 6" xfId="2832"/>
    <cellStyle name="Вычисление 3 2 4 2 6" xfId="2833"/>
    <cellStyle name="Итог 3 2 4 2 6" xfId="2834"/>
    <cellStyle name="Примечание 3 2 4 2 6" xfId="2835"/>
    <cellStyle name="Ввод  3 7 6" xfId="2836"/>
    <cellStyle name="Вывод 3 7 6" xfId="2837"/>
    <cellStyle name="Вычисление 3 7 6" xfId="2838"/>
    <cellStyle name="Итог 3 7 6" xfId="2839"/>
    <cellStyle name="Примечание 3 7 6" xfId="2840"/>
    <cellStyle name="Ввод  2 2 6 6" xfId="2841"/>
    <cellStyle name="Вывод 2 2 6 6" xfId="2842"/>
    <cellStyle name="Вычисление 2 2 6 6" xfId="2843"/>
    <cellStyle name="Итог 2 2 6 6" xfId="2844"/>
    <cellStyle name="Примечание 2 2 6 6" xfId="2845"/>
    <cellStyle name="Ввод  3 2 6 6" xfId="2846"/>
    <cellStyle name="Вывод 3 2 6 6" xfId="2847"/>
    <cellStyle name="Вычисление 3 2 6 6" xfId="2848"/>
    <cellStyle name="Итог 3 2 6 6" xfId="2849"/>
    <cellStyle name="Примечание 3 2 6 6" xfId="2850"/>
    <cellStyle name="Вывод 2 5 3 6" xfId="2851"/>
    <cellStyle name="Ввод  2 4 3 6" xfId="2852"/>
    <cellStyle name="Итог 2 5 3 6" xfId="2853"/>
    <cellStyle name="Итог 2 4 3 6" xfId="2854"/>
    <cellStyle name="Ввод  2 5 3 6" xfId="2855"/>
    <cellStyle name="Примечание 2 4 3 6" xfId="2856"/>
    <cellStyle name="Вычисление 2 4 3 6" xfId="2857"/>
    <cellStyle name="Вывод 2 4 3 6" xfId="2858"/>
    <cellStyle name="Ввод  2 3 3 6" xfId="2859"/>
    <cellStyle name="Вывод 2 3 3 6" xfId="2860"/>
    <cellStyle name="Вычисление 2 3 3 6" xfId="2861"/>
    <cellStyle name="Вычисление 2 5 3 6" xfId="2862"/>
    <cellStyle name="Итог 2 3 3 6" xfId="2863"/>
    <cellStyle name="Примечание 2 5 3 6" xfId="2864"/>
    <cellStyle name="Примечание 2 3 3 6" xfId="2865"/>
    <cellStyle name="Ввод  3 3 3 6" xfId="2866"/>
    <cellStyle name="Вывод 3 3 3 6" xfId="2867"/>
    <cellStyle name="Вычисление 3 3 3 6" xfId="2868"/>
    <cellStyle name="Итог 3 3 3 6" xfId="2869"/>
    <cellStyle name="Примечание 3 3 3 6" xfId="2870"/>
    <cellStyle name="Ввод  2 2 2 3 6" xfId="2871"/>
    <cellStyle name="Вывод 2 2 2 3 6" xfId="2872"/>
    <cellStyle name="Вычисление 2 2 2 3 6" xfId="2873"/>
    <cellStyle name="Итог 2 2 2 3 6" xfId="2874"/>
    <cellStyle name="Примечание 2 2 2 3 6" xfId="2875"/>
    <cellStyle name="Ввод  3 2 2 3 6" xfId="2876"/>
    <cellStyle name="Вывод 3 2 2 3 6" xfId="2877"/>
    <cellStyle name="Вычисление 3 2 2 3 6" xfId="2878"/>
    <cellStyle name="Итог 3 2 2 3 6" xfId="2879"/>
    <cellStyle name="Примечание 3 2 2 3 6" xfId="2880"/>
    <cellStyle name="Ввод  3 4 3 6" xfId="2881"/>
    <cellStyle name="Вывод 3 4 3 6" xfId="2882"/>
    <cellStyle name="Вычисление 3 4 3 6" xfId="2883"/>
    <cellStyle name="Итог 3 4 3 6" xfId="2884"/>
    <cellStyle name="Примечание 3 4 3 6" xfId="2885"/>
    <cellStyle name="Ввод  2 2 3 3 6" xfId="2886"/>
    <cellStyle name="Вывод 2 2 3 3 6" xfId="2887"/>
    <cellStyle name="Вычисление 2 2 3 3 6" xfId="2888"/>
    <cellStyle name="Итог 2 2 3 3 6" xfId="2889"/>
    <cellStyle name="Примечание 2 2 3 3 6" xfId="2890"/>
    <cellStyle name="Ввод  3 2 3 3 6" xfId="2891"/>
    <cellStyle name="Вывод 3 2 3 3 6" xfId="2892"/>
    <cellStyle name="Вычисление 3 2 3 3 6" xfId="2893"/>
    <cellStyle name="Итог 3 2 3 3 6" xfId="2894"/>
    <cellStyle name="Примечание 3 2 3 3 6" xfId="2895"/>
    <cellStyle name="Ввод  3 5 3 6" xfId="2896"/>
    <cellStyle name="Вывод 3 5 3 6" xfId="2897"/>
    <cellStyle name="Вычисление 3 5 3 6" xfId="2898"/>
    <cellStyle name="Итог 3 5 3 6" xfId="2899"/>
    <cellStyle name="Примечание 3 5 3 6" xfId="2900"/>
    <cellStyle name="Ввод  2 2 4 3 6" xfId="2901"/>
    <cellStyle name="Вывод 2 2 4 3 6" xfId="2902"/>
    <cellStyle name="Вычисление 2 2 4 3 6" xfId="2903"/>
    <cellStyle name="Итог 2 2 4 3 6" xfId="2904"/>
    <cellStyle name="Примечание 2 2 4 3 6" xfId="2905"/>
    <cellStyle name="Ввод  3 2 4 3 6" xfId="2906"/>
    <cellStyle name="Вывод 3 2 4 3 6" xfId="2907"/>
    <cellStyle name="Вычисление 3 2 4 3 6" xfId="2908"/>
    <cellStyle name="Итог 3 2 4 3 6" xfId="2909"/>
    <cellStyle name="Примечание 3 2 4 3 6" xfId="2910"/>
    <cellStyle name="Итог 6" xfId="2911"/>
    <cellStyle name="Ввод  2 8 4" xfId="2912"/>
    <cellStyle name="Вывод 2 8 4" xfId="2913"/>
    <cellStyle name="Вычисление 2 8 4" xfId="2914"/>
    <cellStyle name="Итог 2 8 4" xfId="2915"/>
    <cellStyle name="Примечание 2 8 4" xfId="2916"/>
    <cellStyle name="Ввод  3 8 4" xfId="2917"/>
    <cellStyle name="Вывод 3 8 4" xfId="2918"/>
    <cellStyle name="Вычисление 3 8 4" xfId="2919"/>
    <cellStyle name="Итог 3 8 4" xfId="2920"/>
    <cellStyle name="Примечание 3 8 4" xfId="2921"/>
    <cellStyle name="Ввод  2 2 7 4" xfId="2922"/>
    <cellStyle name="Вывод 2 2 7 4" xfId="2923"/>
    <cellStyle name="Вычисление 2 2 7 4" xfId="2924"/>
    <cellStyle name="Итог 2 2 7 4" xfId="2925"/>
    <cellStyle name="Примечание 2 2 7 4" xfId="2926"/>
    <cellStyle name="Ввод  3 2 7 4" xfId="2927"/>
    <cellStyle name="Вывод 3 2 7 4" xfId="2928"/>
    <cellStyle name="Вычисление 3 2 7 4" xfId="2929"/>
    <cellStyle name="Итог 3 2 7 4" xfId="2930"/>
    <cellStyle name="Примечание 3 2 7 4" xfId="2931"/>
    <cellStyle name="Вывод 2 5 4 4" xfId="2932"/>
    <cellStyle name="Ввод  2 4 4 4" xfId="2933"/>
    <cellStyle name="Итог 2 5 4 4" xfId="2934"/>
    <cellStyle name="Итог 2 4 4 4" xfId="2935"/>
    <cellStyle name="Ввод  2 5 4 4" xfId="2936"/>
    <cellStyle name="Примечание 2 4 4 4" xfId="2937"/>
    <cellStyle name="Вычисление 2 4 4 4" xfId="2938"/>
    <cellStyle name="Вывод 2 4 4 4" xfId="2939"/>
    <cellStyle name="Ввод  2 3 4 4" xfId="2940"/>
    <cellStyle name="Вывод 2 3 4 4" xfId="2941"/>
    <cellStyle name="Вычисление 2 3 4 4" xfId="2942"/>
    <cellStyle name="Вычисление 2 5 4 4" xfId="2943"/>
    <cellStyle name="Итог 2 3 4 4" xfId="2944"/>
    <cellStyle name="Примечание 2 5 4 4" xfId="2945"/>
    <cellStyle name="Примечание 2 3 4 4" xfId="2946"/>
    <cellStyle name="Ввод  3 3 4 4" xfId="2947"/>
    <cellStyle name="Вывод 3 3 4 4" xfId="2948"/>
    <cellStyle name="Вычисление 3 3 4 4" xfId="2949"/>
    <cellStyle name="Итог 3 3 4 4" xfId="2950"/>
    <cellStyle name="Примечание 3 3 4 4" xfId="2951"/>
    <cellStyle name="Ввод  2 2 2 4 4" xfId="2952"/>
    <cellStyle name="Вывод 2 2 2 4 4" xfId="2953"/>
    <cellStyle name="Вычисление 2 2 2 4 4" xfId="2954"/>
    <cellStyle name="Итог 2 2 2 4 4" xfId="2955"/>
    <cellStyle name="Примечание 2 2 2 4 4" xfId="2956"/>
    <cellStyle name="Ввод  3 2 2 4 4" xfId="2957"/>
    <cellStyle name="Вывод 3 2 2 4 4" xfId="2958"/>
    <cellStyle name="Вычисление 3 2 2 4 4" xfId="2959"/>
    <cellStyle name="Итог 3 2 2 4 4" xfId="2960"/>
    <cellStyle name="Примечание 3 2 2 4 4" xfId="2961"/>
    <cellStyle name="Ввод  3 4 4 4" xfId="2962"/>
    <cellStyle name="Вывод 3 4 4 4" xfId="2963"/>
    <cellStyle name="Вычисление 3 4 4 4" xfId="2964"/>
    <cellStyle name="Итог 3 4 4 4" xfId="2965"/>
    <cellStyle name="Примечание 3 4 4 4" xfId="2966"/>
    <cellStyle name="Ввод  2 2 3 4 4" xfId="2967"/>
    <cellStyle name="Вывод 2 2 3 4 4" xfId="2968"/>
    <cellStyle name="Вычисление 2 2 3 4 4" xfId="2969"/>
    <cellStyle name="Итог 2 2 3 4 4" xfId="2970"/>
    <cellStyle name="Примечание 2 2 3 4 4" xfId="2971"/>
    <cellStyle name="Ввод  3 2 3 4 4" xfId="2972"/>
    <cellStyle name="Вывод 3 2 3 4 4" xfId="2973"/>
    <cellStyle name="Вычисление 3 2 3 4 4" xfId="2974"/>
    <cellStyle name="Итог 3 2 3 4 4" xfId="2975"/>
    <cellStyle name="Примечание 3 2 3 4 4" xfId="2976"/>
    <cellStyle name="Ввод  3 5 4 4" xfId="2977"/>
    <cellStyle name="Вывод 3 5 4 4" xfId="2978"/>
    <cellStyle name="Вычисление 3 5 4 4" xfId="2979"/>
    <cellStyle name="Итог 3 5 4 4" xfId="2980"/>
    <cellStyle name="Примечание 3 5 4 4" xfId="2981"/>
    <cellStyle name="Ввод  2 2 4 4 4" xfId="2982"/>
    <cellStyle name="Вывод 2 2 4 4 4" xfId="2983"/>
    <cellStyle name="Вычисление 2 2 4 4 4" xfId="2984"/>
    <cellStyle name="Итог 2 2 4 4 4" xfId="2985"/>
    <cellStyle name="Примечание 2 2 4 4 4" xfId="2986"/>
    <cellStyle name="Ввод  3 2 4 4 4" xfId="2987"/>
    <cellStyle name="Вывод 3 2 4 4 4" xfId="2988"/>
    <cellStyle name="Вычисление 3 2 4 4 4" xfId="2989"/>
    <cellStyle name="Итог 3 2 4 4 4" xfId="2990"/>
    <cellStyle name="Примечание 3 2 4 4 4" xfId="2991"/>
    <cellStyle name="Вычисление 2 12 4" xfId="2992"/>
    <cellStyle name="Вычисление 2 11 4" xfId="2993"/>
    <cellStyle name="Вывод 2 11 4" xfId="2994"/>
    <cellStyle name="Вывод 2 2 3 7 4" xfId="2995"/>
    <cellStyle name="Итог 3 3 7 4" xfId="2996"/>
    <cellStyle name="Итог 3 2 2 7 4" xfId="2997"/>
    <cellStyle name="Вывод 2 13 4" xfId="2998"/>
    <cellStyle name="Ввод  2 13 4" xfId="2999"/>
    <cellStyle name="Вывод 2 12 4" xfId="3000"/>
    <cellStyle name="Примечание 2 2 3 7 4" xfId="3001"/>
    <cellStyle name="Вычисление 2 2 3 7 4" xfId="3002"/>
    <cellStyle name="Итог 2 2 3 7 4" xfId="3003"/>
    <cellStyle name="Ввод  2 2 3 7 4" xfId="3004"/>
    <cellStyle name="Примечание 3 4 7 4" xfId="3005"/>
    <cellStyle name="Итог 3 4 7 4" xfId="3006"/>
    <cellStyle name="Вычисление 3 4 7 4" xfId="3007"/>
    <cellStyle name="Ввод  3 4 7 4" xfId="3008"/>
    <cellStyle name="Примечание 3 2 2 7 4" xfId="3009"/>
    <cellStyle name="Примечание 2 10 4" xfId="3010"/>
    <cellStyle name="Вычисление 3 2 2 7 4" xfId="3011"/>
    <cellStyle name="Вывод 3 2 2 7 4" xfId="3012"/>
    <cellStyle name="Примечание 2 2 2 7 4" xfId="3013"/>
    <cellStyle name="Вычисление 2 2 2 7 4" xfId="3014"/>
    <cellStyle name="Вывод 2 2 2 7 4" xfId="3015"/>
    <cellStyle name="Примечание 3 3 7 4" xfId="3016"/>
    <cellStyle name="Итог 2 10 4" xfId="3017"/>
    <cellStyle name="Вычисление 3 3 7 4" xfId="3018"/>
    <cellStyle name="Вывод 3 3 7 4" xfId="3019"/>
    <cellStyle name="Ввод  3 3 7 4" xfId="3020"/>
    <cellStyle name="Вычисление 2 10 4" xfId="3021"/>
    <cellStyle name="Вывод 2 10 4" xfId="3022"/>
    <cellStyle name="Ввод  2 10 4" xfId="3023"/>
    <cellStyle name="Ввод  2 9 4" xfId="3024"/>
    <cellStyle name="Вывод 2 9 4" xfId="3025"/>
    <cellStyle name="Вычисление 2 9 4" xfId="3026"/>
    <cellStyle name="Итог 2 9 4" xfId="3027"/>
    <cellStyle name="Ввод  2 12 4" xfId="3028"/>
    <cellStyle name="Примечание 2 11 4" xfId="3029"/>
    <cellStyle name="Примечание 2 9 4" xfId="3030"/>
    <cellStyle name="Ввод  3 2 2 7 4" xfId="3031"/>
    <cellStyle name="Итог 2 11 4" xfId="3032"/>
    <cellStyle name="Итог 2 2 2 7 4" xfId="3033"/>
    <cellStyle name="Ввод  2 2 2 7 4" xfId="3034"/>
    <cellStyle name="Вывод 3 4 7 4" xfId="3035"/>
    <cellStyle name="Ввод  2 11 4" xfId="3036"/>
    <cellStyle name="Примечание 2 3 7 4" xfId="3037"/>
    <cellStyle name="Ввод  3 9 4" xfId="3038"/>
    <cellStyle name="Вывод 3 9 4" xfId="3039"/>
    <cellStyle name="Вычисление 3 9 4" xfId="3040"/>
    <cellStyle name="Итог 3 9 4" xfId="3041"/>
    <cellStyle name="Примечание 3 9 4" xfId="3042"/>
    <cellStyle name="Ввод  2 2 8 4" xfId="3043"/>
    <cellStyle name="Вывод 2 2 8 4" xfId="3044"/>
    <cellStyle name="Вычисление 2 2 8 4" xfId="3045"/>
    <cellStyle name="Итог 2 2 8 4" xfId="3046"/>
    <cellStyle name="Примечание 2 2 8 4" xfId="3047"/>
    <cellStyle name="Ввод  3 2 8 4" xfId="3048"/>
    <cellStyle name="Вывод 3 2 8 4" xfId="3049"/>
    <cellStyle name="Вычисление 3 2 8 4" xfId="3050"/>
    <cellStyle name="Итог 3 2 8 4" xfId="3051"/>
    <cellStyle name="Примечание 3 2 8 4" xfId="3052"/>
    <cellStyle name="Вывод 2 5 5 4" xfId="3053"/>
    <cellStyle name="Ввод  2 4 5 4" xfId="3054"/>
    <cellStyle name="Итог 2 5 5 4" xfId="3055"/>
    <cellStyle name="Итог 2 4 5 4" xfId="3056"/>
    <cellStyle name="Ввод  2 5 5 4" xfId="3057"/>
    <cellStyle name="Примечание 2 4 5 4" xfId="3058"/>
    <cellStyle name="Вычисление 2 4 5 4" xfId="3059"/>
    <cellStyle name="Вывод 2 4 5 4" xfId="3060"/>
    <cellStyle name="Ввод  2 3 5 4" xfId="3061"/>
    <cellStyle name="Вывод 2 3 5 4" xfId="3062"/>
    <cellStyle name="Вычисление 2 3 5 4" xfId="3063"/>
    <cellStyle name="Вычисление 2 5 5 4" xfId="3064"/>
    <cellStyle name="Итог 2 3 5 4" xfId="3065"/>
    <cellStyle name="Примечание 2 5 5 4" xfId="3066"/>
    <cellStyle name="Примечание 2 3 5 4" xfId="3067"/>
    <cellStyle name="Ввод  3 3 5 4" xfId="3068"/>
    <cellStyle name="Вывод 3 3 5 4" xfId="3069"/>
    <cellStyle name="Вычисление 3 3 5 4" xfId="3070"/>
    <cellStyle name="Итог 3 3 5 4" xfId="3071"/>
    <cellStyle name="Примечание 3 3 5 4" xfId="3072"/>
    <cellStyle name="Ввод  2 2 2 5 4" xfId="3073"/>
    <cellStyle name="Вывод 2 2 2 5 4" xfId="3074"/>
    <cellStyle name="Вычисление 2 2 2 5 4" xfId="3075"/>
    <cellStyle name="Итог 2 2 2 5 4" xfId="3076"/>
    <cellStyle name="Примечание 2 2 2 5 4" xfId="3077"/>
    <cellStyle name="Ввод  3 2 2 5 4" xfId="3078"/>
    <cellStyle name="Вывод 3 2 2 5 4" xfId="3079"/>
    <cellStyle name="Вычисление 3 2 2 5 4" xfId="3080"/>
    <cellStyle name="Итог 3 2 2 5 4" xfId="3081"/>
    <cellStyle name="Примечание 3 2 2 5 4" xfId="3082"/>
    <cellStyle name="Ввод  3 4 5 4" xfId="3083"/>
    <cellStyle name="Вывод 3 4 5 4" xfId="3084"/>
    <cellStyle name="Вычисление 3 4 5 4" xfId="3085"/>
    <cellStyle name="Итог 3 4 5 4" xfId="3086"/>
    <cellStyle name="Примечание 3 4 5 4" xfId="3087"/>
    <cellStyle name="Ввод  2 2 3 5 4" xfId="3088"/>
    <cellStyle name="Вывод 2 2 3 5 4" xfId="3089"/>
    <cellStyle name="Вычисление 2 2 3 5 4" xfId="3090"/>
    <cellStyle name="Итог 2 2 3 5 4" xfId="3091"/>
    <cellStyle name="Примечание 2 2 3 5 4" xfId="3092"/>
    <cellStyle name="Ввод  3 2 3 5 4" xfId="3093"/>
    <cellStyle name="Вывод 3 2 3 5 4" xfId="3094"/>
    <cellStyle name="Вычисление 3 2 3 5 4" xfId="3095"/>
    <cellStyle name="Итог 3 2 3 5 4" xfId="3096"/>
    <cellStyle name="Примечание 3 2 3 5 4" xfId="3097"/>
    <cellStyle name="Ввод  3 5 5 4" xfId="3098"/>
    <cellStyle name="Вывод 3 5 5 4" xfId="3099"/>
    <cellStyle name="Вычисление 3 5 5 4" xfId="3100"/>
    <cellStyle name="Итог 3 5 5 4" xfId="3101"/>
    <cellStyle name="Примечание 3 5 5 4" xfId="3102"/>
    <cellStyle name="Ввод  2 2 4 5 4" xfId="3103"/>
    <cellStyle name="Вывод 2 2 4 5 4" xfId="3104"/>
    <cellStyle name="Вычисление 2 2 4 5 4" xfId="3105"/>
    <cellStyle name="Итог 2 2 4 5 4" xfId="3106"/>
    <cellStyle name="Примечание 2 2 4 5 4" xfId="3107"/>
    <cellStyle name="Ввод  3 2 4 5 4" xfId="3108"/>
    <cellStyle name="Вывод 3 2 4 5 4" xfId="3109"/>
    <cellStyle name="Вычисление 3 2 4 5 4" xfId="3110"/>
    <cellStyle name="Итог 3 2 4 5 4" xfId="3111"/>
    <cellStyle name="Примечание 3 2 4 5 4" xfId="3112"/>
    <cellStyle name="Итог 2 13 4" xfId="3113"/>
    <cellStyle name="Ввод  3 10 4" xfId="3114"/>
    <cellStyle name="Вывод 3 10 4" xfId="3115"/>
    <cellStyle name="Вычисление 3 10 4" xfId="3116"/>
    <cellStyle name="Итог 3 10 4" xfId="3117"/>
    <cellStyle name="Примечание 3 10 4" xfId="3118"/>
    <cellStyle name="Ввод  2 2 9 4" xfId="3119"/>
    <cellStyle name="Вывод 2 2 9 4" xfId="3120"/>
    <cellStyle name="Вычисление 2 2 9 4" xfId="3121"/>
    <cellStyle name="Итог 2 2 9 4" xfId="3122"/>
    <cellStyle name="Примечание 2 2 9 4" xfId="3123"/>
    <cellStyle name="Ввод  3 2 9 4" xfId="3124"/>
    <cellStyle name="Вывод 3 2 9 4" xfId="3125"/>
    <cellStyle name="Вычисление 3 2 9 4" xfId="3126"/>
    <cellStyle name="Итог 3 2 9 4" xfId="3127"/>
    <cellStyle name="Примечание 3 2 9 4" xfId="3128"/>
    <cellStyle name="Вывод 2 5 6 4" xfId="3129"/>
    <cellStyle name="Ввод  2 4 6 4" xfId="3130"/>
    <cellStyle name="Итог 2 5 6 4" xfId="3131"/>
    <cellStyle name="Итог 2 4 6 4" xfId="3132"/>
    <cellStyle name="Ввод  2 5 6 4" xfId="3133"/>
    <cellStyle name="Примечание 2 4 6 4" xfId="3134"/>
    <cellStyle name="Вычисление 2 4 6 4" xfId="3135"/>
    <cellStyle name="Вывод 2 4 6 4" xfId="3136"/>
    <cellStyle name="Ввод  2 3 6 4" xfId="3137"/>
    <cellStyle name="Вывод 2 3 6 4" xfId="3138"/>
    <cellStyle name="Вычисление 2 3 6 4" xfId="3139"/>
    <cellStyle name="Вычисление 2 5 6 4" xfId="3140"/>
    <cellStyle name="Итог 2 3 6 4" xfId="3141"/>
    <cellStyle name="Примечание 2 5 6 4" xfId="3142"/>
    <cellStyle name="Примечание 2 3 6 4" xfId="3143"/>
    <cellStyle name="Ввод  3 3 6 4" xfId="3144"/>
    <cellStyle name="Вывод 3 3 6 4" xfId="3145"/>
    <cellStyle name="Вычисление 3 3 6 4" xfId="3146"/>
    <cellStyle name="Итог 3 3 6 4" xfId="3147"/>
    <cellStyle name="Примечание 3 3 6 4" xfId="3148"/>
    <cellStyle name="Ввод  2 2 2 6 4" xfId="3149"/>
    <cellStyle name="Вывод 2 2 2 6 4" xfId="3150"/>
    <cellStyle name="Вычисление 2 2 2 6 4" xfId="3151"/>
    <cellStyle name="Итог 2 2 2 6 4" xfId="3152"/>
    <cellStyle name="Примечание 2 2 2 6 4" xfId="3153"/>
    <cellStyle name="Ввод  3 2 2 6 4" xfId="3154"/>
    <cellStyle name="Вывод 3 2 2 6 4" xfId="3155"/>
    <cellStyle name="Вычисление 3 2 2 6 4" xfId="3156"/>
    <cellStyle name="Итог 3 2 2 6 4" xfId="3157"/>
    <cellStyle name="Примечание 3 2 2 6 4" xfId="3158"/>
    <cellStyle name="Ввод  3 4 6 4" xfId="3159"/>
    <cellStyle name="Вывод 3 4 6 4" xfId="3160"/>
    <cellStyle name="Вычисление 3 4 6 4" xfId="3161"/>
    <cellStyle name="Итог 3 4 6 4" xfId="3162"/>
    <cellStyle name="Примечание 3 4 6 4" xfId="3163"/>
    <cellStyle name="Ввод  2 2 3 6 4" xfId="3164"/>
    <cellStyle name="Вывод 2 2 3 6 4" xfId="3165"/>
    <cellStyle name="Вычисление 2 2 3 6 4" xfId="3166"/>
    <cellStyle name="Итог 2 2 3 6 4" xfId="3167"/>
    <cellStyle name="Примечание 2 2 3 6 4" xfId="3168"/>
    <cellStyle name="Ввод  3 2 3 6 4" xfId="3169"/>
    <cellStyle name="Вывод 3 2 3 6 4" xfId="3170"/>
    <cellStyle name="Вычисление 3 2 3 6 4" xfId="3171"/>
    <cellStyle name="Итог 3 2 3 6 4" xfId="3172"/>
    <cellStyle name="Примечание 3 2 3 6 4" xfId="3173"/>
    <cellStyle name="Ввод  3 5 6 4" xfId="3174"/>
    <cellStyle name="Вывод 3 5 6 4" xfId="3175"/>
    <cellStyle name="Вычисление 3 5 6 4" xfId="3176"/>
    <cellStyle name="Итог 3 5 6 4" xfId="3177"/>
    <cellStyle name="Примечание 3 5 6 4" xfId="3178"/>
    <cellStyle name="Ввод  2 2 4 6 4" xfId="3179"/>
    <cellStyle name="Вывод 2 2 4 6 4" xfId="3180"/>
    <cellStyle name="Вычисление 2 2 4 6 4" xfId="3181"/>
    <cellStyle name="Итог 2 2 4 6 4" xfId="3182"/>
    <cellStyle name="Примечание 2 2 4 6 4" xfId="3183"/>
    <cellStyle name="Ввод  3 2 4 6 4" xfId="3184"/>
    <cellStyle name="Вывод 3 2 4 6 4" xfId="3185"/>
    <cellStyle name="Вычисление 3 2 4 6 4" xfId="3186"/>
    <cellStyle name="Итог 3 2 4 6 4" xfId="3187"/>
    <cellStyle name="Примечание 3 2 4 6 4" xfId="3188"/>
    <cellStyle name="Ввод  3 11 4" xfId="3189"/>
    <cellStyle name="Вывод 3 11 4" xfId="3190"/>
    <cellStyle name="Вычисление 3 11 4" xfId="3191"/>
    <cellStyle name="Итог 3 11 4" xfId="3192"/>
    <cellStyle name="Примечание 3 11 4" xfId="3193"/>
    <cellStyle name="Ввод  2 2 10 4" xfId="3194"/>
    <cellStyle name="Вывод 2 2 10 4" xfId="3195"/>
    <cellStyle name="Вычисление 2 2 10 4" xfId="3196"/>
    <cellStyle name="Итог 2 2 10 4" xfId="3197"/>
    <cellStyle name="Примечание 2 2 10 4" xfId="3198"/>
    <cellStyle name="Ввод  3 2 10 4" xfId="3199"/>
    <cellStyle name="Вывод 3 2 10 4" xfId="3200"/>
    <cellStyle name="Вычисление 3 2 10 4" xfId="3201"/>
    <cellStyle name="Итог 3 2 10 4" xfId="3202"/>
    <cellStyle name="Примечание 3 2 10 4" xfId="3203"/>
    <cellStyle name="Вывод 3 2 11 4" xfId="3204"/>
    <cellStyle name="Вывод 2 3 7 4" xfId="3205"/>
    <cellStyle name="Примечание 2 12 4" xfId="3206"/>
    <cellStyle name="Ввод  2 3 7 4" xfId="3207"/>
    <cellStyle name="Вывод 3 12 4" xfId="3208"/>
    <cellStyle name="Вычисление 3 2 11 4" xfId="3209"/>
    <cellStyle name="Вычисление 2 3 7 4" xfId="3210"/>
    <cellStyle name="Итог 3 2 11 4" xfId="3211"/>
    <cellStyle name="Вычисление 3 12 4" xfId="3212"/>
    <cellStyle name="Ввод  3 12 4" xfId="3213"/>
    <cellStyle name="Ввод  2 5 7 4" xfId="3214"/>
    <cellStyle name="Вычисление 2 2 11 4" xfId="3215"/>
    <cellStyle name="Примечание 2 5 7 4" xfId="3216"/>
    <cellStyle name="Ввод  2 4 7 4" xfId="3217"/>
    <cellStyle name="Вычисление 2 13 4" xfId="3218"/>
    <cellStyle name="Вывод 2 4 7 4" xfId="3219"/>
    <cellStyle name="Ввод  3 2 11 4" xfId="3220"/>
    <cellStyle name="Итог 2 4 7 4" xfId="3221"/>
    <cellStyle name="Вывод 2 2 11 4" xfId="3222"/>
    <cellStyle name="Итог 2 3 7 4" xfId="3223"/>
    <cellStyle name="Вывод 2 5 7 4" xfId="3224"/>
    <cellStyle name="Примечание 3 12 4" xfId="3225"/>
    <cellStyle name="Вычисление 2 4 7 4" xfId="3226"/>
    <cellStyle name="Примечание 2 2 11 4" xfId="3227"/>
    <cellStyle name="Итог 2 5 7 4" xfId="3228"/>
    <cellStyle name="Ввод  2 2 11 4" xfId="3229"/>
    <cellStyle name="Итог 2 12 4" xfId="3230"/>
    <cellStyle name="Примечание 2 13 4" xfId="3231"/>
    <cellStyle name="Вычисление 2 5 7 4" xfId="3232"/>
    <cellStyle name="Примечание 3 2 11 4" xfId="3233"/>
    <cellStyle name="Итог 3 12 4" xfId="3234"/>
    <cellStyle name="Примечание 2 4 7 4" xfId="3235"/>
    <cellStyle name="Итог 2 2 11 4" xfId="3236"/>
    <cellStyle name="Ввод  3 2 3 7 4" xfId="3237"/>
    <cellStyle name="Вывод 3 2 3 7 4" xfId="3238"/>
    <cellStyle name="Вычисление 3 2 3 7 4" xfId="3239"/>
    <cellStyle name="Итог 3 2 3 7 4" xfId="3240"/>
    <cellStyle name="Примечание 3 2 3 7 4" xfId="3241"/>
    <cellStyle name="Ввод  3 5 7 4" xfId="3242"/>
    <cellStyle name="Вывод 3 5 7 4" xfId="3243"/>
    <cellStyle name="Вычисление 3 5 7 4" xfId="3244"/>
    <cellStyle name="Итог 3 5 7 4" xfId="3245"/>
    <cellStyle name="Примечание 3 5 7 4" xfId="3246"/>
    <cellStyle name="Ввод  2 2 4 7 4" xfId="3247"/>
    <cellStyle name="Вывод 2 2 4 7 4" xfId="3248"/>
    <cellStyle name="Вычисление 2 2 4 7 4" xfId="3249"/>
    <cellStyle name="Итог 2 2 4 7 4" xfId="3250"/>
    <cellStyle name="Примечание 2 2 4 7 4" xfId="3251"/>
    <cellStyle name="Ввод  3 2 4 7 4" xfId="3252"/>
    <cellStyle name="Вывод 3 2 4 7 4" xfId="3253"/>
    <cellStyle name="Вычисление 3 2 4 7 4" xfId="3254"/>
    <cellStyle name="Итог 3 2 4 7 4" xfId="3255"/>
    <cellStyle name="Примечание 3 2 4 7 4" xfId="3256"/>
    <cellStyle name="Ввод  3 13 4" xfId="3257"/>
    <cellStyle name="Вывод 3 13 4" xfId="3258"/>
    <cellStyle name="Вычисление 3 13 4" xfId="3259"/>
    <cellStyle name="Итог 3 13 4" xfId="3260"/>
    <cellStyle name="Примечание 3 13 4" xfId="3261"/>
    <cellStyle name="Ввод  2 2 12 4" xfId="3262"/>
    <cellStyle name="Вывод 2 2 12 4" xfId="3263"/>
    <cellStyle name="Вычисление 2 2 12 4" xfId="3264"/>
    <cellStyle name="Итог 2 2 12 4" xfId="3265"/>
    <cellStyle name="Примечание 2 2 12 4" xfId="3266"/>
    <cellStyle name="Ввод  3 2 12 4" xfId="3267"/>
    <cellStyle name="Вывод 3 2 12 4" xfId="3268"/>
    <cellStyle name="Вычисление 3 2 12 4" xfId="3269"/>
    <cellStyle name="Итог 3 2 12 4" xfId="3270"/>
    <cellStyle name="Примечание 3 2 12 4" xfId="3271"/>
    <cellStyle name="Вывод 2 5 8 3" xfId="3272"/>
    <cellStyle name="Ввод  2 4 8 3" xfId="3273"/>
    <cellStyle name="Итог 2 5 8 3" xfId="3274"/>
    <cellStyle name="Итог 2 4 8 3" xfId="3275"/>
    <cellStyle name="Ввод  2 5 8 3" xfId="3276"/>
    <cellStyle name="Примечание 2 4 8 3" xfId="3277"/>
    <cellStyle name="Вычисление 2 4 8 3" xfId="3278"/>
    <cellStyle name="Вывод 2 4 8 3" xfId="3279"/>
    <cellStyle name="Ввод  2 3 8 3" xfId="3280"/>
    <cellStyle name="Вывод 2 3 8 3" xfId="3281"/>
    <cellStyle name="Вычисление 2 3 8 3" xfId="3282"/>
    <cellStyle name="Вычисление 2 5 8 3" xfId="3283"/>
    <cellStyle name="Итог 2 3 8 3" xfId="3284"/>
    <cellStyle name="Примечание 2 5 8 3" xfId="3285"/>
    <cellStyle name="Примечание 2 3 8 3" xfId="3286"/>
    <cellStyle name="Ввод  3 3 8 3" xfId="3287"/>
    <cellStyle name="Вывод 3 3 8 3" xfId="3288"/>
    <cellStyle name="Вычисление 3 3 8 3" xfId="3289"/>
    <cellStyle name="Итог 3 3 8 3" xfId="3290"/>
    <cellStyle name="Примечание 3 3 8 3" xfId="3291"/>
    <cellStyle name="Ввод  2 2 2 8 3" xfId="3292"/>
    <cellStyle name="Вывод 2 2 2 8 3" xfId="3293"/>
    <cellStyle name="Вычисление 2 2 2 8 3" xfId="3294"/>
    <cellStyle name="Итог 2 2 2 8 3" xfId="3295"/>
    <cellStyle name="Примечание 2 2 2 8 3" xfId="3296"/>
    <cellStyle name="Ввод  3 2 2 8 3" xfId="3297"/>
    <cellStyle name="Вывод 3 2 2 8 3" xfId="3298"/>
    <cellStyle name="Вычисление 3 2 2 8 3" xfId="3299"/>
    <cellStyle name="Итог 3 2 2 8 3" xfId="3300"/>
    <cellStyle name="Примечание 3 2 2 8 3" xfId="3301"/>
    <cellStyle name="Ввод  3 4 8 3" xfId="3302"/>
    <cellStyle name="Вывод 3 4 8 3" xfId="3303"/>
    <cellStyle name="Вычисление 3 4 8 3" xfId="3304"/>
    <cellStyle name="Итог 3 4 8 3" xfId="3305"/>
    <cellStyle name="Примечание 3 4 8 3" xfId="3306"/>
    <cellStyle name="Ввод  2 2 3 8 3" xfId="3307"/>
    <cellStyle name="Вывод 2 2 3 8 3" xfId="3308"/>
    <cellStyle name="Вычисление 2 2 3 8 3" xfId="3309"/>
    <cellStyle name="Итог 2 2 3 8 3" xfId="3310"/>
    <cellStyle name="Примечание 2 2 3 8 3" xfId="3311"/>
    <cellStyle name="Ввод  3 2 3 8 3" xfId="3312"/>
    <cellStyle name="Вывод 3 2 3 8 3" xfId="3313"/>
    <cellStyle name="Вычисление 3 2 3 8 3" xfId="3314"/>
    <cellStyle name="Итог 3 2 3 8 3" xfId="3315"/>
    <cellStyle name="Примечание 3 2 3 8 3" xfId="3316"/>
    <cellStyle name="Ввод  3 5 8 3" xfId="3317"/>
    <cellStyle name="Вывод 3 5 8 3" xfId="3318"/>
    <cellStyle name="Вычисление 3 5 8 3" xfId="3319"/>
    <cellStyle name="Итог 3 5 8 3" xfId="3320"/>
    <cellStyle name="Примечание 3 5 8 3" xfId="3321"/>
    <cellStyle name="Ввод  2 2 4 8 3" xfId="3322"/>
    <cellStyle name="Вывод 2 2 4 8 3" xfId="3323"/>
    <cellStyle name="Вычисление 2 2 4 8 3" xfId="3324"/>
    <cellStyle name="Итог 2 2 4 8 3" xfId="3325"/>
    <cellStyle name="Примечание 2 2 4 8 3" xfId="3326"/>
    <cellStyle name="Ввод  3 2 4 8 3" xfId="3327"/>
    <cellStyle name="Вывод 3 2 4 8 3" xfId="3328"/>
    <cellStyle name="Вычисление 3 2 4 8 3" xfId="3329"/>
    <cellStyle name="Итог 3 2 4 8 3" xfId="3330"/>
    <cellStyle name="Примечание 3 2 4 8 3" xfId="3331"/>
    <cellStyle name="Ввод  5 2" xfId="3332"/>
    <cellStyle name="Вывод 5 2" xfId="3333"/>
    <cellStyle name="Вычисление 5 2" xfId="3334"/>
    <cellStyle name="Итог 5 2" xfId="3335"/>
    <cellStyle name="Примечание 2 6 4 2" xfId="3336"/>
    <cellStyle name="Итог 2 6 4 2" xfId="3337"/>
    <cellStyle name="Вычисление 2 6 4 2" xfId="3338"/>
    <cellStyle name="Вывод 2 6 4 2" xfId="3339"/>
    <cellStyle name="Ввод  2 6 4 2" xfId="3340"/>
    <cellStyle name="Ввод  3 6 4 2" xfId="3341"/>
    <cellStyle name="Вывод 3 6 4 2" xfId="3342"/>
    <cellStyle name="Вычисление 3 6 4 2" xfId="3343"/>
    <cellStyle name="Итог 3 6 4 2" xfId="3344"/>
    <cellStyle name="Примечание 3 6 4 2" xfId="3345"/>
    <cellStyle name="Ввод  2 2 5 4 2" xfId="3346"/>
    <cellStyle name="Вывод 2 2 5 4 2" xfId="3347"/>
    <cellStyle name="Вычисление 2 2 5 4 2" xfId="3348"/>
    <cellStyle name="Итог 2 2 5 4 2" xfId="3349"/>
    <cellStyle name="Примечание 2 2 5 4 2" xfId="3350"/>
    <cellStyle name="Ввод  3 2 5 4 2" xfId="3351"/>
    <cellStyle name="Вывод 3 2 5 4 2" xfId="3352"/>
    <cellStyle name="Вычисление 3 2 5 4 2" xfId="3353"/>
    <cellStyle name="Итог 3 2 5 4 2" xfId="3354"/>
    <cellStyle name="Примечание 3 2 5 4 2" xfId="3355"/>
    <cellStyle name="Вывод 2 5 2 4 2" xfId="3356"/>
    <cellStyle name="Ввод  2 4 2 4 2" xfId="3357"/>
    <cellStyle name="Итог 2 5 2 4 2" xfId="3358"/>
    <cellStyle name="Итог 2 4 2 4 2" xfId="3359"/>
    <cellStyle name="Ввод  2 5 2 4 2" xfId="3360"/>
    <cellStyle name="Примечание 2 4 2 4 2" xfId="3361"/>
    <cellStyle name="Вычисление 2 4 2 4 2" xfId="3362"/>
    <cellStyle name="Вывод 2 4 2 4 2" xfId="3363"/>
    <cellStyle name="Ввод  2 3 2 4 2" xfId="3364"/>
    <cellStyle name="Вывод 2 3 2 4 2" xfId="3365"/>
    <cellStyle name="Вычисление 2 3 2 4 2" xfId="3366"/>
    <cellStyle name="Вычисление 2 5 2 4 2" xfId="3367"/>
    <cellStyle name="Итог 2 3 2 4 2" xfId="3368"/>
    <cellStyle name="Примечание 2 5 2 4 2" xfId="3369"/>
    <cellStyle name="Примечание 2 3 2 4 2" xfId="3370"/>
    <cellStyle name="Ввод  3 3 2 4 2" xfId="3371"/>
    <cellStyle name="Вывод 3 3 2 4 2" xfId="3372"/>
    <cellStyle name="Вычисление 3 3 2 4 2" xfId="3373"/>
    <cellStyle name="Итог 3 3 2 4 2" xfId="3374"/>
    <cellStyle name="Примечание 3 3 2 4 2" xfId="3375"/>
    <cellStyle name="Ввод  2 2 2 2 4 2" xfId="3376"/>
    <cellStyle name="Вывод 2 2 2 2 4 2" xfId="3377"/>
    <cellStyle name="Вычисление 2 2 2 2 4 2" xfId="3378"/>
    <cellStyle name="Итог 2 2 2 2 4 2" xfId="3379"/>
    <cellStyle name="Примечание 2 2 2 2 4 2" xfId="3380"/>
    <cellStyle name="Ввод  3 2 2 2 4 2" xfId="3381"/>
    <cellStyle name="Вывод 3 2 2 2 4 2" xfId="3382"/>
    <cellStyle name="Вычисление 3 2 2 2 4 2" xfId="3383"/>
    <cellStyle name="Итог 3 2 2 2 4 2" xfId="3384"/>
    <cellStyle name="Примечание 3 2 2 2 4 2" xfId="3385"/>
    <cellStyle name="Ввод  3 4 2 4 2" xfId="3386"/>
    <cellStyle name="Вывод 3 4 2 4 2" xfId="3387"/>
    <cellStyle name="Вычисление 3 4 2 4 2" xfId="3388"/>
    <cellStyle name="Итог 3 4 2 4 2" xfId="3389"/>
    <cellStyle name="Примечание 3 4 2 4 2" xfId="3390"/>
    <cellStyle name="Ввод  2 2 3 2 4 2" xfId="3391"/>
    <cellStyle name="Вывод 2 2 3 2 4 2" xfId="3392"/>
    <cellStyle name="Вычисление 2 2 3 2 4 2" xfId="3393"/>
    <cellStyle name="Итог 2 2 3 2 4 2" xfId="3394"/>
    <cellStyle name="Примечание 2 2 3 2 4 2" xfId="3395"/>
    <cellStyle name="Ввод  3 2 3 2 4 2" xfId="3396"/>
    <cellStyle name="Вывод 3 2 3 2 4 2" xfId="3397"/>
    <cellStyle name="Вычисление 3 2 3 2 4 2" xfId="3398"/>
    <cellStyle name="Итог 3 2 3 2 4 2" xfId="3399"/>
    <cellStyle name="Примечание 3 2 3 2 4 2" xfId="3400"/>
    <cellStyle name="Ввод  3 5 2 4 2" xfId="3401"/>
    <cellStyle name="Вывод 3 5 2 4 2" xfId="3402"/>
    <cellStyle name="Вычисление 3 5 2 4 2" xfId="3403"/>
    <cellStyle name="Итог 3 5 2 4 2" xfId="3404"/>
    <cellStyle name="Примечание 3 5 2 4 2" xfId="3405"/>
    <cellStyle name="Ввод  2 2 4 2 4 2" xfId="3406"/>
    <cellStyle name="Вывод 2 2 4 2 4 2" xfId="3407"/>
    <cellStyle name="Вычисление 2 2 4 2 4 2" xfId="3408"/>
    <cellStyle name="Итог 2 2 4 2 4 2" xfId="3409"/>
    <cellStyle name="Примечание 2 2 4 2 4 2" xfId="3410"/>
    <cellStyle name="Ввод  3 2 4 2 4 2" xfId="3411"/>
    <cellStyle name="Вывод 3 2 4 2 4 2" xfId="3412"/>
    <cellStyle name="Вычисление 3 2 4 2 4 2" xfId="3413"/>
    <cellStyle name="Итог 3 2 4 2 4 2" xfId="3414"/>
    <cellStyle name="Примечание 3 2 4 2 4 2" xfId="3415"/>
    <cellStyle name="Ввод  2 7 4 2" xfId="3416"/>
    <cellStyle name="Вывод 2 7 4 2" xfId="3417"/>
    <cellStyle name="Вычисление 2 7 4 2" xfId="3418"/>
    <cellStyle name="Итог 2 7 4 2" xfId="3419"/>
    <cellStyle name="Примечание 2 7 4 2" xfId="3420"/>
    <cellStyle name="Ввод  3 7 4 2" xfId="3421"/>
    <cellStyle name="Вывод 3 7 4 2" xfId="3422"/>
    <cellStyle name="Вычисление 3 7 4 2" xfId="3423"/>
    <cellStyle name="Итог 3 7 4 2" xfId="3424"/>
    <cellStyle name="Примечание 3 7 4 2" xfId="3425"/>
    <cellStyle name="Ввод  2 2 6 4 2" xfId="3426"/>
    <cellStyle name="Вывод 2 2 6 4 2" xfId="3427"/>
    <cellStyle name="Вычисление 2 2 6 4 2" xfId="3428"/>
    <cellStyle name="Итог 2 2 6 4 2" xfId="3429"/>
    <cellStyle name="Примечание 2 2 6 4 2" xfId="3430"/>
    <cellStyle name="Ввод  3 2 6 4 2" xfId="3431"/>
    <cellStyle name="Вывод 3 2 6 4 2" xfId="3432"/>
    <cellStyle name="Вычисление 3 2 6 4 2" xfId="3433"/>
    <cellStyle name="Итог 3 2 6 4 2" xfId="3434"/>
    <cellStyle name="Примечание 3 2 6 4 2" xfId="3435"/>
    <cellStyle name="Вывод 2 5 3 4 2" xfId="3436"/>
    <cellStyle name="Ввод  2 4 3 4 2" xfId="3437"/>
    <cellStyle name="Итог 2 5 3 4 2" xfId="3438"/>
    <cellStyle name="Итог 2 4 3 4 2" xfId="3439"/>
    <cellStyle name="Ввод  2 5 3 4 2" xfId="3440"/>
    <cellStyle name="Примечание 2 4 3 4 2" xfId="3441"/>
    <cellStyle name="Вычисление 2 4 3 4 2" xfId="3442"/>
    <cellStyle name="Вывод 2 4 3 4 2" xfId="3443"/>
    <cellStyle name="Ввод  2 3 3 4 2" xfId="3444"/>
    <cellStyle name="Вывод 2 3 3 4 2" xfId="3445"/>
    <cellStyle name="Вычисление 2 3 3 4 2" xfId="3446"/>
    <cellStyle name="Вычисление 2 5 3 4 2" xfId="3447"/>
    <cellStyle name="Итог 2 3 3 4 2" xfId="3448"/>
    <cellStyle name="Примечание 2 5 3 4 2" xfId="3449"/>
    <cellStyle name="Примечание 2 3 3 4 2" xfId="3450"/>
    <cellStyle name="Ввод  3 3 3 4 2" xfId="3451"/>
    <cellStyle name="Вывод 3 3 3 4 2" xfId="3452"/>
    <cellStyle name="Вычисление 3 3 3 4 2" xfId="3453"/>
    <cellStyle name="Итог 3 3 3 4 2" xfId="3454"/>
    <cellStyle name="Примечание 3 3 3 4 2" xfId="3455"/>
    <cellStyle name="Ввод  2 2 2 3 4 2" xfId="3456"/>
    <cellStyle name="Вывод 2 2 2 3 4 2" xfId="3457"/>
    <cellStyle name="Вычисление 2 2 2 3 4 2" xfId="3458"/>
    <cellStyle name="Итог 2 2 2 3 4 2" xfId="3459"/>
    <cellStyle name="Примечание 2 2 2 3 4 2" xfId="3460"/>
    <cellStyle name="Ввод  3 2 2 3 4 2" xfId="3461"/>
    <cellStyle name="Вывод 3 2 2 3 4 2" xfId="3462"/>
    <cellStyle name="Вычисление 3 2 2 3 4 2" xfId="3463"/>
    <cellStyle name="Итог 3 2 2 3 4 2" xfId="3464"/>
    <cellStyle name="Примечание 3 2 2 3 4 2" xfId="3465"/>
    <cellStyle name="Ввод  3 4 3 4 2" xfId="3466"/>
    <cellStyle name="Вывод 3 4 3 4 2" xfId="3467"/>
    <cellStyle name="Вычисление 3 4 3 4 2" xfId="3468"/>
    <cellStyle name="Итог 3 4 3 4 2" xfId="3469"/>
    <cellStyle name="Примечание 3 4 3 4 2" xfId="3470"/>
    <cellStyle name="Ввод  2 2 3 3 4 2" xfId="3471"/>
    <cellStyle name="Вывод 2 2 3 3 4 2" xfId="3472"/>
    <cellStyle name="Вычисление 2 2 3 3 4 2" xfId="3473"/>
    <cellStyle name="Итог 2 2 3 3 4 2" xfId="3474"/>
    <cellStyle name="Примечание 2 2 3 3 4 2" xfId="3475"/>
    <cellStyle name="Ввод  3 2 3 3 4 2" xfId="3476"/>
    <cellStyle name="Вывод 3 2 3 3 4 2" xfId="3477"/>
    <cellStyle name="Вычисление 3 2 3 3 4 2" xfId="3478"/>
    <cellStyle name="Итог 3 2 3 3 4 2" xfId="3479"/>
    <cellStyle name="Примечание 3 2 3 3 4 2" xfId="3480"/>
    <cellStyle name="Ввод  3 5 3 4 2" xfId="3481"/>
    <cellStyle name="Вывод 3 5 3 4 2" xfId="3482"/>
    <cellStyle name="Вычисление 3 5 3 4 2" xfId="3483"/>
    <cellStyle name="Итог 3 5 3 4 2" xfId="3484"/>
    <cellStyle name="Примечание 3 5 3 4 2" xfId="3485"/>
    <cellStyle name="Ввод  2 2 4 3 4 2" xfId="3486"/>
    <cellStyle name="Вывод 2 2 4 3 4 2" xfId="3487"/>
    <cellStyle name="Вычисление 2 2 4 3 4 2" xfId="3488"/>
    <cellStyle name="Итог 2 2 4 3 4 2" xfId="3489"/>
    <cellStyle name="Примечание 2 2 4 3 4 2" xfId="3490"/>
    <cellStyle name="Ввод  3 2 4 3 4 2" xfId="3491"/>
    <cellStyle name="Вывод 3 2 4 3 4 2" xfId="3492"/>
    <cellStyle name="Вычисление 3 2 4 3 4 2" xfId="3493"/>
    <cellStyle name="Итог 3 2 4 3 4 2" xfId="3494"/>
    <cellStyle name="Примечание 3 2 4 3 4 2" xfId="3495"/>
    <cellStyle name="Ввод  2 8 3 2" xfId="3496"/>
    <cellStyle name="Вывод 2 8 3 2" xfId="3497"/>
    <cellStyle name="Вычисление 2 8 3 2" xfId="3498"/>
    <cellStyle name="Итог 2 8 3 2" xfId="3499"/>
    <cellStyle name="Примечание 2 8 3 2" xfId="3500"/>
    <cellStyle name="Ввод  3 8 3 2" xfId="3501"/>
    <cellStyle name="Вывод 3 8 3 2" xfId="3502"/>
    <cellStyle name="Вычисление 3 8 3 2" xfId="3503"/>
    <cellStyle name="Итог 3 8 3 2" xfId="3504"/>
    <cellStyle name="Примечание 3 8 3 2" xfId="3505"/>
    <cellStyle name="Ввод  2 2 7 3 2" xfId="3506"/>
    <cellStyle name="Вывод 2 2 7 3 2" xfId="3507"/>
    <cellStyle name="Вычисление 2 2 7 3 2" xfId="3508"/>
    <cellStyle name="Итог 2 2 7 3 2" xfId="3509"/>
    <cellStyle name="Примечание 2 2 7 3 2" xfId="3510"/>
    <cellStyle name="Ввод  3 2 7 3 2" xfId="3511"/>
    <cellStyle name="Вывод 3 2 7 3 2" xfId="3512"/>
    <cellStyle name="Вычисление 3 2 7 3 2" xfId="3513"/>
    <cellStyle name="Итог 3 2 7 3 2" xfId="3514"/>
    <cellStyle name="Примечание 3 2 7 3 2" xfId="3515"/>
    <cellStyle name="Вывод 2 5 4 3 2" xfId="3516"/>
    <cellStyle name="Ввод  2 4 4 3 2" xfId="3517"/>
    <cellStyle name="Итог 2 5 4 3 2" xfId="3518"/>
    <cellStyle name="Итог 2 4 4 3 2" xfId="3519"/>
    <cellStyle name="Ввод  2 5 4 3 2" xfId="3520"/>
    <cellStyle name="Примечание 2 4 4 3 2" xfId="3521"/>
    <cellStyle name="Вычисление 2 4 4 3 2" xfId="3522"/>
    <cellStyle name="Вывод 2 4 4 3 2" xfId="3523"/>
    <cellStyle name="Ввод  2 3 4 3 2" xfId="3524"/>
    <cellStyle name="Вывод 2 3 4 3 2" xfId="3525"/>
    <cellStyle name="Вычисление 2 3 4 3 2" xfId="3526"/>
    <cellStyle name="Вычисление 2 5 4 3 2" xfId="3527"/>
    <cellStyle name="Итог 2 3 4 3 2" xfId="3528"/>
    <cellStyle name="Примечание 2 5 4 3 2" xfId="3529"/>
    <cellStyle name="Примечание 2 3 4 3 2" xfId="3530"/>
    <cellStyle name="Ввод  3 3 4 3 2" xfId="3531"/>
    <cellStyle name="Вывод 3 3 4 3 2" xfId="3532"/>
    <cellStyle name="Вычисление 3 3 4 3 2" xfId="3533"/>
    <cellStyle name="Итог 3 3 4 3 2" xfId="3534"/>
    <cellStyle name="Примечание 3 3 4 3 2" xfId="3535"/>
    <cellStyle name="Ввод  2 2 2 4 3 2" xfId="3536"/>
    <cellStyle name="Вывод 2 2 2 4 3 2" xfId="3537"/>
    <cellStyle name="Вычисление 2 2 2 4 3 2" xfId="3538"/>
    <cellStyle name="Итог 2 2 2 4 3 2" xfId="3539"/>
    <cellStyle name="Примечание 2 2 2 4 3 2" xfId="3540"/>
    <cellStyle name="Ввод  3 2 2 4 3 2" xfId="3541"/>
    <cellStyle name="Вывод 3 2 2 4 3 2" xfId="3542"/>
    <cellStyle name="Вычисление 3 2 2 4 3 2" xfId="3543"/>
    <cellStyle name="Итог 3 2 2 4 3 2" xfId="3544"/>
    <cellStyle name="Примечание 3 2 2 4 3 2" xfId="3545"/>
    <cellStyle name="Ввод  3 4 4 3 2" xfId="3546"/>
    <cellStyle name="Вывод 3 4 4 3 2" xfId="3547"/>
    <cellStyle name="Вычисление 3 4 4 3 2" xfId="3548"/>
    <cellStyle name="Итог 3 4 4 3 2" xfId="3549"/>
    <cellStyle name="Примечание 3 4 4 3 2" xfId="3550"/>
    <cellStyle name="Ввод  2 2 3 4 3 2" xfId="3551"/>
    <cellStyle name="Вывод 2 2 3 4 3 2" xfId="3552"/>
    <cellStyle name="Вычисление 2 2 3 4 3 2" xfId="3553"/>
    <cellStyle name="Итог 2 2 3 4 3 2" xfId="3554"/>
    <cellStyle name="Примечание 2 2 3 4 3 2" xfId="3555"/>
    <cellStyle name="Ввод  3 2 3 4 3 2" xfId="3556"/>
    <cellStyle name="Вывод 3 2 3 4 3 2" xfId="3557"/>
    <cellStyle name="Вычисление 3 2 3 4 3 2" xfId="3558"/>
    <cellStyle name="Итог 3 2 3 4 3 2" xfId="3559"/>
    <cellStyle name="Примечание 3 2 3 4 3 2" xfId="3560"/>
    <cellStyle name="Ввод  3 5 4 3 2" xfId="3561"/>
    <cellStyle name="Вывод 3 5 4 3 2" xfId="3562"/>
    <cellStyle name="Вычисление 3 5 4 3 2" xfId="3563"/>
    <cellStyle name="Итог 3 5 4 3 2" xfId="3564"/>
    <cellStyle name="Примечание 3 5 4 3 2" xfId="3565"/>
    <cellStyle name="Ввод  2 2 4 4 3 2" xfId="3566"/>
    <cellStyle name="Вывод 2 2 4 4 3 2" xfId="3567"/>
    <cellStyle name="Вычисление 2 2 4 4 3 2" xfId="3568"/>
    <cellStyle name="Итог 2 2 4 4 3 2" xfId="3569"/>
    <cellStyle name="Примечание 2 2 4 4 3 2" xfId="3570"/>
    <cellStyle name="Ввод  3 2 4 4 3 2" xfId="3571"/>
    <cellStyle name="Вывод 3 2 4 4 3 2" xfId="3572"/>
    <cellStyle name="Вычисление 3 2 4 4 3 2" xfId="3573"/>
    <cellStyle name="Итог 3 2 4 4 3 2" xfId="3574"/>
    <cellStyle name="Примечание 3 2 4 4 3 2" xfId="3575"/>
    <cellStyle name="Вычисление 2 12 3 2" xfId="3576"/>
    <cellStyle name="Вычисление 2 11 3 2" xfId="3577"/>
    <cellStyle name="Вывод 2 11 3 2" xfId="3578"/>
    <cellStyle name="Вывод 2 2 3 7 3 2" xfId="3579"/>
    <cellStyle name="Итог 3 3 7 3 2" xfId="3580"/>
    <cellStyle name="Итог 3 2 2 7 3 2" xfId="3581"/>
    <cellStyle name="Вывод 2 13 3 2" xfId="3582"/>
    <cellStyle name="Ввод  2 13 3 2" xfId="3583"/>
    <cellStyle name="Вывод 2 12 3 2" xfId="3584"/>
    <cellStyle name="Примечание 2 2 3 7 3 2" xfId="3585"/>
    <cellStyle name="Вычисление 2 2 3 7 3 2" xfId="3586"/>
    <cellStyle name="Итог 2 2 3 7 3 2" xfId="3587"/>
    <cellStyle name="Ввод  2 2 3 7 3 2" xfId="3588"/>
    <cellStyle name="Примечание 3 4 7 3 2" xfId="3589"/>
    <cellStyle name="Итог 3 4 7 3 2" xfId="3590"/>
    <cellStyle name="Вычисление 3 4 7 3 2" xfId="3591"/>
    <cellStyle name="Ввод  3 4 7 3 2" xfId="3592"/>
    <cellStyle name="Примечание 3 2 2 7 3 2" xfId="3593"/>
    <cellStyle name="Примечание 2 10 3 2" xfId="3594"/>
    <cellStyle name="Вычисление 3 2 2 7 3 2" xfId="3595"/>
    <cellStyle name="Вывод 3 2 2 7 3 2" xfId="3596"/>
    <cellStyle name="Примечание 2 2 2 7 3 2" xfId="3597"/>
    <cellStyle name="Вычисление 2 2 2 7 3 2" xfId="3598"/>
    <cellStyle name="Вывод 2 2 2 7 3 2" xfId="3599"/>
    <cellStyle name="Примечание 3 3 7 3 2" xfId="3600"/>
    <cellStyle name="Итог 2 10 3 2" xfId="3601"/>
    <cellStyle name="Вычисление 3 3 7 3 2" xfId="3602"/>
    <cellStyle name="Вывод 3 3 7 3 2" xfId="3603"/>
    <cellStyle name="Ввод  3 3 7 3 2" xfId="3604"/>
    <cellStyle name="Вычисление 2 10 3 2" xfId="3605"/>
    <cellStyle name="Вывод 2 10 3 2" xfId="3606"/>
    <cellStyle name="Ввод  2 10 3 2" xfId="3607"/>
    <cellStyle name="Ввод  2 9 3 2" xfId="3608"/>
    <cellStyle name="Вывод 2 9 3 2" xfId="3609"/>
    <cellStyle name="Вычисление 2 9 3 2" xfId="3610"/>
    <cellStyle name="Итог 2 9 3 2" xfId="3611"/>
    <cellStyle name="Ввод  2 12 3 2" xfId="3612"/>
    <cellStyle name="Примечание 2 11 3 2" xfId="3613"/>
    <cellStyle name="Примечание 2 9 3 2" xfId="3614"/>
    <cellStyle name="Ввод  3 2 2 7 3 2" xfId="3615"/>
    <cellStyle name="Итог 2 11 3 2" xfId="3616"/>
    <cellStyle name="Итог 2 2 2 7 3 2" xfId="3617"/>
    <cellStyle name="Ввод  2 2 2 7 3 2" xfId="3618"/>
    <cellStyle name="Вывод 3 4 7 3 2" xfId="3619"/>
    <cellStyle name="Ввод  2 11 3 2" xfId="3620"/>
    <cellStyle name="Примечание 2 3 7 3 2" xfId="3621"/>
    <cellStyle name="Ввод  3 9 3 2" xfId="3622"/>
    <cellStyle name="Вывод 3 9 3 2" xfId="3623"/>
    <cellStyle name="Вычисление 3 9 3 2" xfId="3624"/>
    <cellStyle name="Итог 3 9 3 2" xfId="3625"/>
    <cellStyle name="Примечание 3 9 3 2" xfId="3626"/>
    <cellStyle name="Ввод  2 2 8 3 2" xfId="3627"/>
    <cellStyle name="Вывод 2 2 8 3 2" xfId="3628"/>
    <cellStyle name="Вычисление 2 2 8 3 2" xfId="3629"/>
    <cellStyle name="Итог 2 2 8 3 2" xfId="3630"/>
    <cellStyle name="Примечание 2 2 8 3 2" xfId="3631"/>
    <cellStyle name="Ввод  3 2 8 3 2" xfId="3632"/>
    <cellStyle name="Вывод 3 2 8 3 2" xfId="3633"/>
    <cellStyle name="Вычисление 3 2 8 3 2" xfId="3634"/>
    <cellStyle name="Итог 3 2 8 3 2" xfId="3635"/>
    <cellStyle name="Примечание 3 2 8 3 2" xfId="3636"/>
    <cellStyle name="Вывод 2 5 5 3 2" xfId="3637"/>
    <cellStyle name="Ввод  2 4 5 3 2" xfId="3638"/>
    <cellStyle name="Итог 2 5 5 3 2" xfId="3639"/>
    <cellStyle name="Итог 2 4 5 3 2" xfId="3640"/>
    <cellStyle name="Ввод  2 5 5 3 2" xfId="3641"/>
    <cellStyle name="Примечание 2 4 5 3 2" xfId="3642"/>
    <cellStyle name="Вычисление 2 4 5 3 2" xfId="3643"/>
    <cellStyle name="Вывод 2 4 5 3 2" xfId="3644"/>
    <cellStyle name="Ввод  2 3 5 3 2" xfId="3645"/>
    <cellStyle name="Вывод 2 3 5 3 2" xfId="3646"/>
    <cellStyle name="Вычисление 2 3 5 3 2" xfId="3647"/>
    <cellStyle name="Вычисление 2 5 5 3 2" xfId="3648"/>
    <cellStyle name="Итог 2 3 5 3 2" xfId="3649"/>
    <cellStyle name="Примечание 2 5 5 3 2" xfId="3650"/>
    <cellStyle name="Примечание 2 3 5 3 2" xfId="3651"/>
    <cellStyle name="Ввод  3 3 5 3 2" xfId="3652"/>
    <cellStyle name="Вывод 3 3 5 3 2" xfId="3653"/>
    <cellStyle name="Вычисление 3 3 5 3 2" xfId="3654"/>
    <cellStyle name="Итог 3 3 5 3 2" xfId="3655"/>
    <cellStyle name="Примечание 3 3 5 3 2" xfId="3656"/>
    <cellStyle name="Ввод  2 2 2 5 3 2" xfId="3657"/>
    <cellStyle name="Вывод 2 2 2 5 3 2" xfId="3658"/>
    <cellStyle name="Вычисление 2 2 2 5 3 2" xfId="3659"/>
    <cellStyle name="Итог 2 2 2 5 3 2" xfId="3660"/>
    <cellStyle name="Примечание 2 2 2 5 3 2" xfId="3661"/>
    <cellStyle name="Ввод  3 2 2 5 3 2" xfId="3662"/>
    <cellStyle name="Вывод 3 2 2 5 3 2" xfId="3663"/>
    <cellStyle name="Вычисление 3 2 2 5 3 2" xfId="3664"/>
    <cellStyle name="Итог 3 2 2 5 3 2" xfId="3665"/>
    <cellStyle name="Примечание 3 2 2 5 3 2" xfId="3666"/>
    <cellStyle name="Ввод  3 4 5 3 2" xfId="3667"/>
    <cellStyle name="Вывод 3 4 5 3 2" xfId="3668"/>
    <cellStyle name="Вычисление 3 4 5 3 2" xfId="3669"/>
    <cellStyle name="Итог 3 4 5 3 2" xfId="3670"/>
    <cellStyle name="Примечание 3 4 5 3 2" xfId="3671"/>
    <cellStyle name="Ввод  2 2 3 5 3 2" xfId="3672"/>
    <cellStyle name="Вывод 2 2 3 5 3 2" xfId="3673"/>
    <cellStyle name="Вычисление 2 2 3 5 3 2" xfId="3674"/>
    <cellStyle name="Итог 2 2 3 5 3 2" xfId="3675"/>
    <cellStyle name="Примечание 2 2 3 5 3 2" xfId="3676"/>
    <cellStyle name="Ввод  3 2 3 5 3 2" xfId="3677"/>
    <cellStyle name="Вывод 3 2 3 5 3 2" xfId="3678"/>
    <cellStyle name="Вычисление 3 2 3 5 3 2" xfId="3679"/>
    <cellStyle name="Итог 3 2 3 5 3 2" xfId="3680"/>
    <cellStyle name="Примечание 3 2 3 5 3 2" xfId="3681"/>
    <cellStyle name="Ввод  3 5 5 3 2" xfId="3682"/>
    <cellStyle name="Вывод 3 5 5 3 2" xfId="3683"/>
    <cellStyle name="Вычисление 3 5 5 3 2" xfId="3684"/>
    <cellStyle name="Итог 3 5 5 3 2" xfId="3685"/>
    <cellStyle name="Примечание 3 5 5 3 2" xfId="3686"/>
    <cellStyle name="Ввод  2 2 4 5 3 2" xfId="3687"/>
    <cellStyle name="Вывод 2 2 4 5 3 2" xfId="3688"/>
    <cellStyle name="Вычисление 2 2 4 5 3 2" xfId="3689"/>
    <cellStyle name="Итог 2 2 4 5 3 2" xfId="3690"/>
    <cellStyle name="Примечание 2 2 4 5 3 2" xfId="3691"/>
    <cellStyle name="Ввод  3 2 4 5 3 2" xfId="3692"/>
    <cellStyle name="Вывод 3 2 4 5 3 2" xfId="3693"/>
    <cellStyle name="Вычисление 3 2 4 5 3 2" xfId="3694"/>
    <cellStyle name="Итог 3 2 4 5 3 2" xfId="3695"/>
    <cellStyle name="Примечание 3 2 4 5 3 2" xfId="3696"/>
    <cellStyle name="Итог 2 13 3 2" xfId="3697"/>
    <cellStyle name="Ввод  3 10 3 2" xfId="3698"/>
    <cellStyle name="Вывод 3 10 3 2" xfId="3699"/>
    <cellStyle name="Вычисление 3 10 3 2" xfId="3700"/>
    <cellStyle name="Итог 3 10 3 2" xfId="3701"/>
    <cellStyle name="Примечание 3 10 3 2" xfId="3702"/>
    <cellStyle name="Ввод  2 2 9 3 2" xfId="3703"/>
    <cellStyle name="Вывод 2 2 9 3 2" xfId="3704"/>
    <cellStyle name="Вычисление 2 2 9 3 2" xfId="3705"/>
    <cellStyle name="Итог 2 2 9 3 2" xfId="3706"/>
    <cellStyle name="Примечание 2 2 9 3 2" xfId="3707"/>
    <cellStyle name="Ввод  3 2 9 3 2" xfId="3708"/>
    <cellStyle name="Вывод 3 2 9 3 2" xfId="3709"/>
    <cellStyle name="Вычисление 3 2 9 3 2" xfId="3710"/>
    <cellStyle name="Итог 3 2 9 3 2" xfId="3711"/>
    <cellStyle name="Примечание 3 2 9 3 2" xfId="3712"/>
    <cellStyle name="Вывод 2 5 6 3 2" xfId="3713"/>
    <cellStyle name="Ввод  2 4 6 3 2" xfId="3714"/>
    <cellStyle name="Итог 2 5 6 3 2" xfId="3715"/>
    <cellStyle name="Итог 2 4 6 3 2" xfId="3716"/>
    <cellStyle name="Ввод  2 5 6 3 2" xfId="3717"/>
    <cellStyle name="Примечание 2 4 6 3 2" xfId="3718"/>
    <cellStyle name="Вычисление 2 4 6 3 2" xfId="3719"/>
    <cellStyle name="Вывод 2 4 6 3 2" xfId="3720"/>
    <cellStyle name="Ввод  2 3 6 3 2" xfId="3721"/>
    <cellStyle name="Вывод 2 3 6 3 2" xfId="3722"/>
    <cellStyle name="Вычисление 2 3 6 3 2" xfId="3723"/>
    <cellStyle name="Вычисление 2 5 6 3 2" xfId="3724"/>
    <cellStyle name="Итог 2 3 6 3 2" xfId="3725"/>
    <cellStyle name="Примечание 2 5 6 3 2" xfId="3726"/>
    <cellStyle name="Примечание 2 3 6 3 2" xfId="3727"/>
    <cellStyle name="Ввод  3 3 6 3 2" xfId="3728"/>
    <cellStyle name="Вывод 3 3 6 3 2" xfId="3729"/>
    <cellStyle name="Вычисление 3 3 6 3 2" xfId="3730"/>
    <cellStyle name="Итог 3 3 6 3 2" xfId="3731"/>
    <cellStyle name="Примечание 3 3 6 3 2" xfId="3732"/>
    <cellStyle name="Ввод  2 2 2 6 3 2" xfId="3733"/>
    <cellStyle name="Вывод 2 2 2 6 3 2" xfId="3734"/>
    <cellStyle name="Вычисление 2 2 2 6 3 2" xfId="3735"/>
    <cellStyle name="Итог 2 2 2 6 3 2" xfId="3736"/>
    <cellStyle name="Примечание 2 2 2 6 3 2" xfId="3737"/>
    <cellStyle name="Ввод  3 2 2 6 3 2" xfId="3738"/>
    <cellStyle name="Вывод 3 2 2 6 3 2" xfId="3739"/>
    <cellStyle name="Вычисление 3 2 2 6 3 2" xfId="3740"/>
    <cellStyle name="Итог 3 2 2 6 3 2" xfId="3741"/>
    <cellStyle name="Примечание 3 2 2 6 3 2" xfId="3742"/>
    <cellStyle name="Ввод  3 4 6 3 2" xfId="3743"/>
    <cellStyle name="Вывод 3 4 6 3 2" xfId="3744"/>
    <cellStyle name="Вычисление 3 4 6 3 2" xfId="3745"/>
    <cellStyle name="Итог 3 4 6 3 2" xfId="3746"/>
    <cellStyle name="Примечание 3 4 6 3 2" xfId="3747"/>
    <cellStyle name="Ввод  2 2 3 6 3 2" xfId="3748"/>
    <cellStyle name="Вывод 2 2 3 6 3 2" xfId="3749"/>
    <cellStyle name="Вычисление 2 2 3 6 3 2" xfId="3750"/>
    <cellStyle name="Итог 2 2 3 6 3 2" xfId="3751"/>
    <cellStyle name="Примечание 2 2 3 6 3 2" xfId="3752"/>
    <cellStyle name="Ввод  3 2 3 6 3 2" xfId="3753"/>
    <cellStyle name="Вывод 3 2 3 6 3 2" xfId="3754"/>
    <cellStyle name="Вычисление 3 2 3 6 3 2" xfId="3755"/>
    <cellStyle name="Итог 3 2 3 6 3 2" xfId="3756"/>
    <cellStyle name="Примечание 3 2 3 6 3 2" xfId="3757"/>
    <cellStyle name="Ввод  3 5 6 3 2" xfId="3758"/>
    <cellStyle name="Вывод 3 5 6 3 2" xfId="3759"/>
    <cellStyle name="Вычисление 3 5 6 3 2" xfId="3760"/>
    <cellStyle name="Итог 3 5 6 3 2" xfId="3761"/>
    <cellStyle name="Примечание 3 5 6 3 2" xfId="3762"/>
    <cellStyle name="Ввод  2 2 4 6 3 2" xfId="3763"/>
    <cellStyle name="Вывод 2 2 4 6 3 2" xfId="3764"/>
    <cellStyle name="Вычисление 2 2 4 6 3 2" xfId="3765"/>
    <cellStyle name="Итог 2 2 4 6 3 2" xfId="3766"/>
    <cellStyle name="Примечание 2 2 4 6 3 2" xfId="3767"/>
    <cellStyle name="Ввод  3 2 4 6 3 2" xfId="3768"/>
    <cellStyle name="Вывод 3 2 4 6 3 2" xfId="3769"/>
    <cellStyle name="Вычисление 3 2 4 6 3 2" xfId="3770"/>
    <cellStyle name="Итог 3 2 4 6 3 2" xfId="3771"/>
    <cellStyle name="Примечание 3 2 4 6 3 2" xfId="3772"/>
    <cellStyle name="Ввод  3 11 3 2" xfId="3773"/>
    <cellStyle name="Вывод 3 11 3 2" xfId="3774"/>
    <cellStyle name="Вычисление 3 11 3 2" xfId="3775"/>
    <cellStyle name="Итог 3 11 3 2" xfId="3776"/>
    <cellStyle name="Примечание 3 11 3 2" xfId="3777"/>
    <cellStyle name="Ввод  2 2 10 3 2" xfId="3778"/>
    <cellStyle name="Вывод 2 2 10 3 2" xfId="3779"/>
    <cellStyle name="Вычисление 2 2 10 3 2" xfId="3780"/>
    <cellStyle name="Итог 2 2 10 3 2" xfId="3781"/>
    <cellStyle name="Примечание 2 2 10 3 2" xfId="3782"/>
    <cellStyle name="Ввод  3 2 10 3 2" xfId="3783"/>
    <cellStyle name="Вывод 3 2 10 3 2" xfId="3784"/>
    <cellStyle name="Вычисление 3 2 10 3 2" xfId="3785"/>
    <cellStyle name="Итог 3 2 10 3 2" xfId="3786"/>
    <cellStyle name="Примечание 3 2 10 3 2" xfId="3787"/>
    <cellStyle name="Вывод 3 2 11 3 2" xfId="3788"/>
    <cellStyle name="Вывод 2 3 7 3 2" xfId="3789"/>
    <cellStyle name="Примечание 2 12 3 2" xfId="3790"/>
    <cellStyle name="Ввод  2 3 7 3 2" xfId="3791"/>
    <cellStyle name="Вывод 3 12 3 2" xfId="3792"/>
    <cellStyle name="Вычисление 3 2 11 3 2" xfId="3793"/>
    <cellStyle name="Вычисление 2 3 7 3 2" xfId="3794"/>
    <cellStyle name="Итог 3 2 11 3 2" xfId="3795"/>
    <cellStyle name="Вычисление 3 12 3 2" xfId="3796"/>
    <cellStyle name="Ввод  3 12 3 2" xfId="3797"/>
    <cellStyle name="Ввод  2 5 7 3 2" xfId="3798"/>
    <cellStyle name="Вычисление 2 2 11 3 2" xfId="3799"/>
    <cellStyle name="Примечание 2 5 7 3 2" xfId="3800"/>
    <cellStyle name="Ввод  2 4 7 3 2" xfId="3801"/>
    <cellStyle name="Вычисление 2 13 3 2" xfId="3802"/>
    <cellStyle name="Вывод 2 4 7 3 2" xfId="3803"/>
    <cellStyle name="Ввод  3 2 11 3 2" xfId="3804"/>
    <cellStyle name="Итог 2 4 7 3 2" xfId="3805"/>
    <cellStyle name="Вывод 2 2 11 3 2" xfId="3806"/>
    <cellStyle name="Итог 2 3 7 3 2" xfId="3807"/>
    <cellStyle name="Вывод 2 5 7 3 2" xfId="3808"/>
    <cellStyle name="Примечание 3 12 3 2" xfId="3809"/>
    <cellStyle name="Вычисление 2 4 7 3 2" xfId="3810"/>
    <cellStyle name="Примечание 2 2 11 3 2" xfId="3811"/>
    <cellStyle name="Итог 2 5 7 3 2" xfId="3812"/>
    <cellStyle name="Ввод  2 2 11 3 2" xfId="3813"/>
    <cellStyle name="Итог 2 12 3 2" xfId="3814"/>
    <cellStyle name="Примечание 2 13 3 2" xfId="3815"/>
    <cellStyle name="Вычисление 2 5 7 3 2" xfId="3816"/>
    <cellStyle name="Примечание 3 2 11 3 2" xfId="3817"/>
    <cellStyle name="Итог 3 12 3 2" xfId="3818"/>
    <cellStyle name="Примечание 2 4 7 3 2" xfId="3819"/>
    <cellStyle name="Итог 2 2 11 3 2" xfId="3820"/>
    <cellStyle name="Ввод  3 2 3 7 3 2" xfId="3821"/>
    <cellStyle name="Вывод 3 2 3 7 3 2" xfId="3822"/>
    <cellStyle name="Вычисление 3 2 3 7 3 2" xfId="3823"/>
    <cellStyle name="Итог 3 2 3 7 3 2" xfId="3824"/>
    <cellStyle name="Примечание 3 2 3 7 3 2" xfId="3825"/>
    <cellStyle name="Ввод  3 5 7 3 2" xfId="3826"/>
    <cellStyle name="Вывод 3 5 7 3 2" xfId="3827"/>
    <cellStyle name="Вычисление 3 5 7 3 2" xfId="3828"/>
    <cellStyle name="Итог 3 5 7 3 2" xfId="3829"/>
    <cellStyle name="Примечание 3 5 7 3 2" xfId="3830"/>
    <cellStyle name="Ввод  2 2 4 7 3 2" xfId="3831"/>
    <cellStyle name="Вывод 2 2 4 7 3 2" xfId="3832"/>
    <cellStyle name="Вычисление 2 2 4 7 3 2" xfId="3833"/>
    <cellStyle name="Итог 2 2 4 7 3 2" xfId="3834"/>
    <cellStyle name="Примечание 2 2 4 7 3 2" xfId="3835"/>
    <cellStyle name="Ввод  3 2 4 7 3 2" xfId="3836"/>
    <cellStyle name="Вывод 3 2 4 7 3 2" xfId="3837"/>
    <cellStyle name="Вычисление 3 2 4 7 3 2" xfId="3838"/>
    <cellStyle name="Итог 3 2 4 7 3 2" xfId="3839"/>
    <cellStyle name="Примечание 3 2 4 7 3 2" xfId="3840"/>
    <cellStyle name="Ввод  3 13 3 2" xfId="3841"/>
    <cellStyle name="Вывод 3 13 3 2" xfId="3842"/>
    <cellStyle name="Вычисление 3 13 3 2" xfId="3843"/>
    <cellStyle name="Итог 3 13 3 2" xfId="3844"/>
    <cellStyle name="Примечание 3 13 3 2" xfId="3845"/>
    <cellStyle name="Ввод  2 2 12 3 2" xfId="3846"/>
    <cellStyle name="Вывод 2 2 12 3 2" xfId="3847"/>
    <cellStyle name="Вычисление 2 2 12 3 2" xfId="3848"/>
    <cellStyle name="Итог 2 2 12 3 2" xfId="3849"/>
    <cellStyle name="Примечание 2 2 12 3 2" xfId="3850"/>
    <cellStyle name="Ввод  3 2 12 3 2" xfId="3851"/>
    <cellStyle name="Вывод 3 2 12 3 2" xfId="3852"/>
    <cellStyle name="Вычисление 3 2 12 3 2" xfId="3853"/>
    <cellStyle name="Итог 3 2 12 3 2" xfId="3854"/>
    <cellStyle name="Примечание 3 2 12 3 2" xfId="3855"/>
    <cellStyle name="Примечание 3 2 2 2 3 2" xfId="3856"/>
    <cellStyle name="Итог 2 7 3 2" xfId="3857"/>
    <cellStyle name="Примечание 2 4 9 2" xfId="3858"/>
    <cellStyle name="Итог 2 2 4 9 2" xfId="3859"/>
    <cellStyle name="Вывод 3 2 2 2 3 2" xfId="3860"/>
    <cellStyle name="Итог 2 6 3 2" xfId="3861"/>
    <cellStyle name="Примечание 3 2 2 9 2" xfId="3862"/>
    <cellStyle name="Итог 2 5 2 3 2" xfId="3863"/>
    <cellStyle name="Ввод  2 2 4 2 3 2" xfId="3864"/>
    <cellStyle name="Примечание 2 2 13 2" xfId="3865"/>
    <cellStyle name="Вычисление 3 2 3 9 2" xfId="3866"/>
    <cellStyle name="Ввод  3 3 2 3 2" xfId="3867"/>
    <cellStyle name="Ввод  2 3 9 2" xfId="3868"/>
    <cellStyle name="Вывод 3 2 4 9 2" xfId="3869"/>
    <cellStyle name="Ввод  2 6 3 2" xfId="3870"/>
    <cellStyle name="Вычисление 3 4 9 2" xfId="3871"/>
    <cellStyle name="Примечание 2 4 2 3 2" xfId="3872"/>
    <cellStyle name="Итог 2 2 4 2 3 2" xfId="3873"/>
    <cellStyle name="Вычисление 2 3 9 2" xfId="3874"/>
    <cellStyle name="Итог 3 2 4 2 3 2" xfId="3875"/>
    <cellStyle name="Примечание 3 2 4 2 3 2" xfId="3876"/>
    <cellStyle name="Ввод  2 7 3 2" xfId="3877"/>
    <cellStyle name="Вывод 2 7 3 2" xfId="3878"/>
    <cellStyle name="Примечание 2 7 3 2" xfId="3879"/>
    <cellStyle name="Ввод  3 7 3 2" xfId="3880"/>
    <cellStyle name="Вывод 3 7 3 2" xfId="3881"/>
    <cellStyle name="Вычисление 2 7 3 2" xfId="3882"/>
    <cellStyle name="Вывод 2 2 2 9 2" xfId="3883"/>
    <cellStyle name="Ввод  3 14 2" xfId="3884"/>
    <cellStyle name="Примечание 2 2 6 3 2" xfId="3885"/>
    <cellStyle name="Вычисление 3 2 13 2" xfId="3886"/>
    <cellStyle name="Примечание 2 2 3 2 3 2" xfId="3887"/>
    <cellStyle name="Итог 3 2 4 9 2" xfId="3888"/>
    <cellStyle name="Вычисление 3 7 3 2" xfId="3889"/>
    <cellStyle name="Примечание 2 2 5 3 2" xfId="3890"/>
    <cellStyle name="Примечание 2 14 2" xfId="3891"/>
    <cellStyle name="Вывод 3 14 2" xfId="3892"/>
    <cellStyle name="Ввод  3 2 6 3 2" xfId="3893"/>
    <cellStyle name="Ввод  3 4 2 3 2" xfId="3894"/>
    <cellStyle name="Ввод  3 3 9 2" xfId="3895"/>
    <cellStyle name="Вычисление 2 2 6 3 2" xfId="3896"/>
    <cellStyle name="Вычисление 3 2 4 9 2" xfId="3897"/>
    <cellStyle name="Вывод 2 3 9 2" xfId="3898"/>
    <cellStyle name="Итог 2 2 6 3 2" xfId="3899"/>
    <cellStyle name="Вывод 2 2 6 3 2" xfId="3900"/>
    <cellStyle name="Ввод  3 2 4 2 3 2" xfId="3901"/>
    <cellStyle name="Примечание 3 2 6 3 2" xfId="3902"/>
    <cellStyle name="Ввод  3 5 9 2" xfId="3903"/>
    <cellStyle name="Итог 3 6 3 2" xfId="3904"/>
    <cellStyle name="Вывод 3 4 2 3 2" xfId="3905"/>
    <cellStyle name="Итог 3 7 3 2" xfId="3906"/>
    <cellStyle name="Вычисление 3 2 3 2 3 2" xfId="3907"/>
    <cellStyle name="Итог 3 4 9 2" xfId="3908"/>
    <cellStyle name="Вычисление 3 14 2" xfId="3909"/>
    <cellStyle name="Вывод 3 2 6 3 2" xfId="3910"/>
    <cellStyle name="Вывод 2 2 3 2 3 2" xfId="3911"/>
    <cellStyle name="Вывод 3 2 4 2 3 2" xfId="3912"/>
    <cellStyle name="Вывод 2 5 3 3 2" xfId="3913"/>
    <cellStyle name="Итог 3 3 2 3 2" xfId="3914"/>
    <cellStyle name="Примечание 3 7 3 2" xfId="3915"/>
    <cellStyle name="Вывод 2 2 5 3 2" xfId="3916"/>
    <cellStyle name="Вычисление 2 4 2 3 2" xfId="3917"/>
    <cellStyle name="Примечание 3 4 9 2" xfId="3918"/>
    <cellStyle name="Вычисление 3 2 6 3 2" xfId="3919"/>
    <cellStyle name="Вычисление 3 2 4 2 3 2" xfId="3920"/>
    <cellStyle name="Ввод  2 4 3 3 2" xfId="3921"/>
    <cellStyle name="Итог 2 14 2" xfId="3922"/>
    <cellStyle name="Ввод  2 2 6 3 2" xfId="3923"/>
    <cellStyle name="Итог 3 3 9 2" xfId="3924"/>
    <cellStyle name="Примечание 2 2 4 2 3 2" xfId="3925"/>
    <cellStyle name="Вывод 2 4 2 3 2" xfId="3926"/>
    <cellStyle name="Итог 3 2 6 3 2" xfId="3927"/>
    <cellStyle name="Примечание 2 7 2 2" xfId="3928"/>
    <cellStyle name="Итог 2 7 2 2" xfId="3929"/>
    <cellStyle name="Вычисление 2 7 2 2" xfId="3930"/>
    <cellStyle name="Вывод 2 7 2 2" xfId="3931"/>
    <cellStyle name="Ввод  2 7 2 2" xfId="3932"/>
    <cellStyle name="Ввод  2 6 2 2" xfId="3933"/>
    <cellStyle name="Вывод 2 6 2 2" xfId="3934"/>
    <cellStyle name="Вычисление 2 6 2 2" xfId="3935"/>
    <cellStyle name="Итог 2 6 2 2" xfId="3936"/>
    <cellStyle name="Примечание 2 6 2 2" xfId="3937"/>
    <cellStyle name="Ввод  3 6 2 2" xfId="3938"/>
    <cellStyle name="Вывод 3 6 2 2" xfId="3939"/>
    <cellStyle name="Вычисление 3 6 2 2" xfId="3940"/>
    <cellStyle name="Итог 3 6 2 2" xfId="3941"/>
    <cellStyle name="Примечание 3 6 2 2" xfId="3942"/>
    <cellStyle name="Ввод  2 2 5 2 2" xfId="3943"/>
    <cellStyle name="Вывод 2 2 5 2 2" xfId="3944"/>
    <cellStyle name="Вычисление 2 2 5 2 2" xfId="3945"/>
    <cellStyle name="Итог 2 2 5 2 2" xfId="3946"/>
    <cellStyle name="Примечание 2 2 5 2 2" xfId="3947"/>
    <cellStyle name="Ввод  3 2 5 2 2" xfId="3948"/>
    <cellStyle name="Вывод 3 2 5 2 2" xfId="3949"/>
    <cellStyle name="Вычисление 3 2 5 2 2" xfId="3950"/>
    <cellStyle name="Итог 3 2 5 2 2" xfId="3951"/>
    <cellStyle name="Примечание 3 2 5 2 2" xfId="3952"/>
    <cellStyle name="Вывод 2 5 2 2 2" xfId="3953"/>
    <cellStyle name="Ввод  2 4 2 2 2" xfId="3954"/>
    <cellStyle name="Итог 2 5 2 2 2" xfId="3955"/>
    <cellStyle name="Итог 2 4 2 2 2" xfId="3956"/>
    <cellStyle name="Ввод  2 5 2 2 2" xfId="3957"/>
    <cellStyle name="Примечание 2 4 2 2 2" xfId="3958"/>
    <cellStyle name="Вычисление 2 4 2 2 2" xfId="3959"/>
    <cellStyle name="Вывод 2 4 2 2 2" xfId="3960"/>
    <cellStyle name="Ввод  2 3 2 2 2" xfId="3961"/>
    <cellStyle name="Вывод 2 3 2 2 2" xfId="3962"/>
    <cellStyle name="Вычисление 2 3 2 2 2" xfId="3963"/>
    <cellStyle name="Вычисление 2 5 2 2 2" xfId="3964"/>
    <cellStyle name="Итог 2 3 2 2 2" xfId="3965"/>
    <cellStyle name="Примечание 2 5 2 2 2" xfId="3966"/>
    <cellStyle name="Примечание 2 3 2 2 2" xfId="3967"/>
    <cellStyle name="Ввод  3 3 2 2 2" xfId="3968"/>
    <cellStyle name="Вывод 3 3 2 2 2" xfId="3969"/>
    <cellStyle name="Вычисление 3 3 2 2 2" xfId="3970"/>
    <cellStyle name="Итог 3 3 2 2 2" xfId="3971"/>
    <cellStyle name="Примечание 3 3 2 2 2" xfId="3972"/>
    <cellStyle name="Ввод  2 2 2 2 2 2" xfId="3973"/>
    <cellStyle name="Вывод 2 2 2 2 2 2" xfId="3974"/>
    <cellStyle name="Вычисление 2 2 2 2 2 2" xfId="3975"/>
    <cellStyle name="Итог 2 2 2 2 2 2" xfId="3976"/>
    <cellStyle name="Примечание 2 2 2 2 2 2" xfId="3977"/>
    <cellStyle name="Ввод  3 2 2 2 2 2" xfId="3978"/>
    <cellStyle name="Вывод 3 2 2 2 2 2" xfId="3979"/>
    <cellStyle name="Вычисление 3 2 2 2 2 2" xfId="3980"/>
    <cellStyle name="Итог 3 2 2 2 2 2" xfId="3981"/>
    <cellStyle name="Примечание 3 2 2 2 2 2" xfId="3982"/>
    <cellStyle name="Ввод  3 4 2 2 2" xfId="3983"/>
    <cellStyle name="Вывод 3 4 2 2 2" xfId="3984"/>
    <cellStyle name="Вычисление 3 4 2 2 2" xfId="3985"/>
    <cellStyle name="Итог 3 4 2 2 2" xfId="3986"/>
    <cellStyle name="Примечание 3 4 2 2 2" xfId="3987"/>
    <cellStyle name="Ввод  2 2 3 2 2 2" xfId="3988"/>
    <cellStyle name="Вывод 2 2 3 2 2 2" xfId="3989"/>
    <cellStyle name="Вычисление 2 2 3 2 2 2" xfId="3990"/>
    <cellStyle name="Итог 2 2 3 2 2 2" xfId="3991"/>
    <cellStyle name="Примечание 2 2 3 2 2 2" xfId="3992"/>
    <cellStyle name="Ввод  3 2 3 2 2 2" xfId="3993"/>
    <cellStyle name="Вывод 3 2 3 2 2 2" xfId="3994"/>
    <cellStyle name="Вычисление 3 2 3 2 2 2" xfId="3995"/>
    <cellStyle name="Итог 3 2 3 2 2 2" xfId="3996"/>
    <cellStyle name="Примечание 3 2 3 2 2 2" xfId="3997"/>
    <cellStyle name="Ввод  3 5 2 2 2" xfId="3998"/>
    <cellStyle name="Вывод 3 5 2 2 2" xfId="3999"/>
    <cellStyle name="Вычисление 3 5 2 2 2" xfId="4000"/>
    <cellStyle name="Итог 3 5 2 2 2" xfId="4001"/>
    <cellStyle name="Примечание 3 5 2 2 2" xfId="4002"/>
    <cellStyle name="Ввод  2 2 4 2 2 2" xfId="4003"/>
    <cellStyle name="Вывод 2 2 4 2 2 2" xfId="4004"/>
    <cellStyle name="Вычисление 2 2 4 2 2 2" xfId="4005"/>
    <cellStyle name="Итог 2 2 4 2 2 2" xfId="4006"/>
    <cellStyle name="Примечание 2 2 4 2 2 2" xfId="4007"/>
    <cellStyle name="Ввод  3 2 4 2 2 2" xfId="4008"/>
    <cellStyle name="Вывод 3 2 4 2 2 2" xfId="4009"/>
    <cellStyle name="Вычисление 3 2 4 2 2 2" xfId="4010"/>
    <cellStyle name="Итог 3 2 4 2 2 2" xfId="4011"/>
    <cellStyle name="Примечание 3 2 4 2 2 2" xfId="4012"/>
    <cellStyle name="Ввод  3 7 2 2" xfId="4013"/>
    <cellStyle name="Вывод 3 7 2 2" xfId="4014"/>
    <cellStyle name="Вычисление 3 7 2 2" xfId="4015"/>
    <cellStyle name="Итог 3 7 2 2" xfId="4016"/>
    <cellStyle name="Примечание 3 7 2 2" xfId="4017"/>
    <cellStyle name="Ввод  2 2 6 2 2" xfId="4018"/>
    <cellStyle name="Вывод 2 2 6 2 2" xfId="4019"/>
    <cellStyle name="Вычисление 2 2 6 2 2" xfId="4020"/>
    <cellStyle name="Итог 2 2 6 2 2" xfId="4021"/>
    <cellStyle name="Примечание 2 2 6 2 2" xfId="4022"/>
    <cellStyle name="Ввод  3 2 6 2 2" xfId="4023"/>
    <cellStyle name="Вывод 3 2 6 2 2" xfId="4024"/>
    <cellStyle name="Вычисление 3 2 6 2 2" xfId="4025"/>
    <cellStyle name="Итог 3 2 6 2 2" xfId="4026"/>
    <cellStyle name="Примечание 3 2 6 2 2" xfId="4027"/>
    <cellStyle name="Вывод 2 5 3 2 2" xfId="4028"/>
    <cellStyle name="Ввод  2 4 3 2 2" xfId="4029"/>
    <cellStyle name="Итог 2 5 3 2 2" xfId="4030"/>
    <cellStyle name="Итог 2 4 3 2 2" xfId="4031"/>
    <cellStyle name="Ввод  2 5 3 2 2" xfId="4032"/>
    <cellStyle name="Примечание 2 4 3 2 2" xfId="4033"/>
    <cellStyle name="Вычисление 2 4 3 2 2" xfId="4034"/>
    <cellStyle name="Вывод 2 4 3 2 2" xfId="4035"/>
    <cellStyle name="Ввод  2 3 3 2 2" xfId="4036"/>
    <cellStyle name="Вывод 2 3 3 2 2" xfId="4037"/>
    <cellStyle name="Вычисление 2 3 3 2 2" xfId="4038"/>
    <cellStyle name="Вычисление 2 5 3 2 2" xfId="4039"/>
    <cellStyle name="Итог 2 3 3 2 2" xfId="4040"/>
    <cellStyle name="Примечание 2 5 3 2 2" xfId="4041"/>
    <cellStyle name="Примечание 2 3 3 2 2" xfId="4042"/>
    <cellStyle name="Ввод  3 3 3 2 2" xfId="4043"/>
    <cellStyle name="Вывод 3 3 3 2 2" xfId="4044"/>
    <cellStyle name="Вычисление 3 3 3 2 2" xfId="4045"/>
    <cellStyle name="Итог 3 3 3 2 2" xfId="4046"/>
    <cellStyle name="Примечание 3 3 3 2 2" xfId="4047"/>
    <cellStyle name="Ввод  2 2 2 3 2 2" xfId="4048"/>
    <cellStyle name="Вывод 2 2 2 3 2 2" xfId="4049"/>
    <cellStyle name="Вычисление 2 2 2 3 2 2" xfId="4050"/>
    <cellStyle name="Итог 2 2 2 3 2 2" xfId="4051"/>
    <cellStyle name="Примечание 2 2 2 3 2 2" xfId="4052"/>
    <cellStyle name="Ввод  3 2 2 3 2 2" xfId="4053"/>
    <cellStyle name="Вывод 3 2 2 3 2 2" xfId="4054"/>
    <cellStyle name="Вычисление 3 2 2 3 2 2" xfId="4055"/>
    <cellStyle name="Итог 3 2 2 3 2 2" xfId="4056"/>
    <cellStyle name="Примечание 3 2 2 3 2 2" xfId="4057"/>
    <cellStyle name="Ввод  3 4 3 2 2" xfId="4058"/>
    <cellStyle name="Вывод 3 4 3 2 2" xfId="4059"/>
    <cellStyle name="Вычисление 3 4 3 2 2" xfId="4060"/>
    <cellStyle name="Итог 3 4 3 2 2" xfId="4061"/>
    <cellStyle name="Примечание 3 4 3 2 2" xfId="4062"/>
    <cellStyle name="Ввод  2 2 3 3 2 2" xfId="4063"/>
    <cellStyle name="Вывод 2 2 3 3 2 2" xfId="4064"/>
    <cellStyle name="Вычисление 2 2 3 3 2 2" xfId="4065"/>
    <cellStyle name="Итог 2 2 3 3 2 2" xfId="4066"/>
    <cellStyle name="Примечание 2 2 3 3 2 2" xfId="4067"/>
    <cellStyle name="Ввод  3 2 3 3 2 2" xfId="4068"/>
    <cellStyle name="Вывод 3 2 3 3 2 2" xfId="4069"/>
    <cellStyle name="Вычисление 3 2 3 3 2 2" xfId="4070"/>
    <cellStyle name="Итог 3 2 3 3 2 2" xfId="4071"/>
    <cellStyle name="Примечание 3 2 3 3 2 2" xfId="4072"/>
    <cellStyle name="Ввод  3 5 3 2 2" xfId="4073"/>
    <cellStyle name="Вывод 3 5 3 2 2" xfId="4074"/>
    <cellStyle name="Вычисление 3 5 3 2 2" xfId="4075"/>
    <cellStyle name="Итог 3 5 3 2 2" xfId="4076"/>
    <cellStyle name="Примечание 3 5 3 2 2" xfId="4077"/>
    <cellStyle name="Ввод  2 2 4 3 2 2" xfId="4078"/>
    <cellStyle name="Вывод 2 2 4 3 2 2" xfId="4079"/>
    <cellStyle name="Вычисление 2 2 4 3 2 2" xfId="4080"/>
    <cellStyle name="Итог 2 2 4 3 2 2" xfId="4081"/>
    <cellStyle name="Примечание 2 2 4 3 2 2" xfId="4082"/>
    <cellStyle name="Ввод  3 2 4 3 2 2" xfId="4083"/>
    <cellStyle name="Вывод 3 2 4 3 2 2" xfId="4084"/>
    <cellStyle name="Вычисление 3 2 4 3 2 2" xfId="4085"/>
    <cellStyle name="Итог 3 2 4 3 2 2" xfId="4086"/>
    <cellStyle name="Примечание 3 2 4 3 2 2" xfId="4087"/>
    <cellStyle name="Итог 2 3 2 3 2" xfId="4088"/>
    <cellStyle name="Примечание 2 2 3 9 2" xfId="4089"/>
    <cellStyle name="Вывод 2 2 13 2" xfId="4090"/>
    <cellStyle name="Вычисление 4 2" xfId="4091"/>
    <cellStyle name="Вычисление 3 5 2 3 2" xfId="4092"/>
    <cellStyle name="Примечание 3 2 5 3 2" xfId="4093"/>
    <cellStyle name="Вывод 3 2 2 9 2" xfId="4094"/>
    <cellStyle name="Итог 2 2 2 2 3 2" xfId="4095"/>
    <cellStyle name="Ввод  2 2 4 9 2" xfId="4096"/>
    <cellStyle name="Итог 2 5 9 2" xfId="4097"/>
    <cellStyle name="Ввод  2 14 2" xfId="4098"/>
    <cellStyle name="Вычисление 2 5 9 2" xfId="4099"/>
    <cellStyle name="Примечание 3 2 4 9 2" xfId="4100"/>
    <cellStyle name="Вычисление 3 4 2 3 2" xfId="4101"/>
    <cellStyle name="Итог 3 4 2 3 2" xfId="4102"/>
    <cellStyle name="Ввод  3 6 3 2" xfId="4103"/>
    <cellStyle name="Итог 2 3 9 2" xfId="4104"/>
    <cellStyle name="Вывод 2 3 2 3 2" xfId="4105"/>
    <cellStyle name="Вывод 2 2 3 9 2" xfId="4106"/>
    <cellStyle name="Примечание 3 14 2" xfId="4107"/>
    <cellStyle name="Примечание 3 2 3 2 3 2" xfId="4108"/>
    <cellStyle name="Вывод 3 2 5 3 2" xfId="4109"/>
    <cellStyle name="Итог 2 2 2 9 2" xfId="4110"/>
    <cellStyle name="Ввод  2 2 2 2 3 2" xfId="4111"/>
    <cellStyle name="Вычисление 3 5 9 2" xfId="4112"/>
    <cellStyle name="Примечание 3 2 13 2" xfId="4113"/>
    <cellStyle name="Вычисление 3 6 3 2" xfId="4114"/>
    <cellStyle name="Итог 2 2 3 2 3 2" xfId="4115"/>
    <cellStyle name="Ввод  2 2 3 2 3 2" xfId="4116"/>
    <cellStyle name="Вычисление 3 3 9 2" xfId="4117"/>
    <cellStyle name="Ввод  2 2 5 3 2" xfId="4118"/>
    <cellStyle name="Вывод 3 2 3 2 3 2" xfId="4119"/>
    <cellStyle name="Итог 2 2 5 3 2" xfId="4120"/>
    <cellStyle name="Ввод  2 2 2 9 2" xfId="4121"/>
    <cellStyle name="Примечание 2 3 9 2" xfId="4122"/>
    <cellStyle name="Вычисление 3 3 2 3 2" xfId="4123"/>
    <cellStyle name="Примечание 3 2 3 9 2" xfId="4124"/>
    <cellStyle name="Вывод 3 2 13 2" xfId="4125"/>
    <cellStyle name="Итог 4 2" xfId="4126"/>
    <cellStyle name="Вычисление 2 2 4 2 3 2" xfId="4127"/>
    <cellStyle name="Ввод  2 5 2 3 2" xfId="4128"/>
    <cellStyle name="Вывод 3 4 9 2" xfId="4129"/>
    <cellStyle name="Вывод 2 6 3 2" xfId="4130"/>
    <cellStyle name="Итог 3 2 2 2 3 2" xfId="4131"/>
    <cellStyle name="Ввод  3 2 4 9 2" xfId="4132"/>
    <cellStyle name="Вывод 2 4 9 2" xfId="4133"/>
    <cellStyle name="Примечание 2 3 2 3 2" xfId="4134"/>
    <cellStyle name="Вывод 3 2 3 9 2" xfId="4135"/>
    <cellStyle name="Итог 2 2 13 2" xfId="4136"/>
    <cellStyle name="Примечание 3 5 2 3 2" xfId="4137"/>
    <cellStyle name="Ввод  2 4 2 3 2" xfId="4138"/>
    <cellStyle name="Итог 3 2 2 9 2" xfId="4139"/>
    <cellStyle name="Примечание 2 6 3 2" xfId="4140"/>
    <cellStyle name="Ввод  3 2 2 2 3 2" xfId="4141"/>
    <cellStyle name="Вычисление 2 2 4 9 2" xfId="4142"/>
    <cellStyle name="Ввод  2 5 9 2" xfId="4143"/>
    <cellStyle name="Вычисление 2 14 2" xfId="4144"/>
    <cellStyle name="Вычисление 2 5 2 3 2" xfId="4145"/>
    <cellStyle name="Итог 2 2 3 9 2" xfId="4146"/>
    <cellStyle name="Ввод  2 2 13 2" xfId="4147"/>
    <cellStyle name="Вывод 4 2" xfId="4148"/>
    <cellStyle name="Вывод 3 5 2 3 2" xfId="4149"/>
    <cellStyle name="Итог 3 2 5 3 2" xfId="4150"/>
    <cellStyle name="Ввод  3 2 2 9 2" xfId="4151"/>
    <cellStyle name="Вычисление 2 2 2 2 3 2" xfId="4152"/>
    <cellStyle name="Примечание 3 5 9 2" xfId="4153"/>
    <cellStyle name="Ввод  2 4 9 2" xfId="4154"/>
    <cellStyle name="Ввод  2 3 2 3 2" xfId="4155"/>
    <cellStyle name="Ввод  2 2 3 9 2" xfId="4156"/>
    <cellStyle name="Итог 3 14 2" xfId="4157"/>
    <cellStyle name="Итог 3 2 3 2 3 2" xfId="4158"/>
    <cellStyle name="Ввод  3 2 5 3 2" xfId="4159"/>
    <cellStyle name="Вычисление 2 2 2 9 2" xfId="4160"/>
    <cellStyle name="Примечание 3 3 2 3 2" xfId="4161"/>
    <cellStyle name="Вывод 3 5 9 2" xfId="4162"/>
    <cellStyle name="Итог 3 2 13 2" xfId="4163"/>
    <cellStyle name="Вывод 3 6 3 2" xfId="4164"/>
    <cellStyle name="Вычисление 2 2 3 2 3 2" xfId="4165"/>
    <cellStyle name="Примечание 3 4 2 3 2" xfId="4166"/>
    <cellStyle name="Вывод 3 3 9 2" xfId="4167"/>
    <cellStyle name="Примечание 3 6 3 2" xfId="4168"/>
    <cellStyle name="Ввод  3 2 3 2 3 2" xfId="4169"/>
    <cellStyle name="Вычисление 2 2 5 3 2" xfId="4170"/>
    <cellStyle name="Примечание 3 3 9 2" xfId="4171"/>
    <cellStyle name="Примечание 2 5 9 2" xfId="4172"/>
    <cellStyle name="Вывод 3 3 2 3 2" xfId="4173"/>
    <cellStyle name="Итог 3 2 3 9 2" xfId="4174"/>
    <cellStyle name="Ввод  3 2 13 2" xfId="4175"/>
    <cellStyle name="Вывод 2 2 4 2 3 2" xfId="4176"/>
    <cellStyle name="Итог 2 4 2 3 2" xfId="4177"/>
    <cellStyle name="Ввод  3 4 9 2" xfId="4178"/>
    <cellStyle name="Вычисление 2 6 3 2" xfId="4179"/>
    <cellStyle name="Вычисление 3 2 2 2 3 2" xfId="4180"/>
    <cellStyle name="Примечание 2 2 4 9 2" xfId="4181"/>
    <cellStyle name="Вычисление 2 4 9 2" xfId="4182"/>
    <cellStyle name="Примечание 2 5 2 3 2" xfId="4183"/>
    <cellStyle name="Ввод  3 2 3 9 2" xfId="4184"/>
    <cellStyle name="Вычисление 2 2 13 2" xfId="4185"/>
    <cellStyle name="Итог 3 5 2 3 2" xfId="4186"/>
    <cellStyle name="Вывод 2 5 2 3 2" xfId="4187"/>
    <cellStyle name="Вычисление 3 2 2 9 2" xfId="4188"/>
    <cellStyle name="Примечание 2 2 2 2 3 2" xfId="4189"/>
    <cellStyle name="Вывод 2 2 4 9 2" xfId="4190"/>
    <cellStyle name="Итог 2 4 9 2" xfId="4191"/>
    <cellStyle name="Вывод 2 14 2" xfId="4192"/>
    <cellStyle name="Примечание 4 2" xfId="4193"/>
    <cellStyle name="Вычисление 2 3 2 3 2" xfId="4194"/>
    <cellStyle name="Вычисление 2 2 3 9 2" xfId="4195"/>
    <cellStyle name="Ввод  4 2" xfId="4196"/>
    <cellStyle name="Ввод  3 5 2 3 2" xfId="4197"/>
    <cellStyle name="Вычисление 3 2 5 3 2" xfId="4198"/>
    <cellStyle name="Примечание 2 2 2 9 2" xfId="4199"/>
    <cellStyle name="Вывод 2 2 2 2 3 2" xfId="4200"/>
    <cellStyle name="Итог 3 5 9 2" xfId="4201"/>
    <cellStyle name="Вывод 2 5 9 2" xfId="4202"/>
    <cellStyle name="Итог 2 5 3 3 2" xfId="4203"/>
    <cellStyle name="Итог 2 4 3 3 2" xfId="4204"/>
    <cellStyle name="Ввод  2 5 3 3 2" xfId="4205"/>
    <cellStyle name="Примечание 2 4 3 3 2" xfId="4206"/>
    <cellStyle name="Вычисление 2 4 3 3 2" xfId="4207"/>
    <cellStyle name="Вывод 2 4 3 3 2" xfId="4208"/>
    <cellStyle name="Ввод  2 3 3 3 2" xfId="4209"/>
    <cellStyle name="Вывод 2 3 3 3 2" xfId="4210"/>
    <cellStyle name="Вычисление 2 3 3 3 2" xfId="4211"/>
    <cellStyle name="Вычисление 2 5 3 3 2" xfId="4212"/>
    <cellStyle name="Итог 2 3 3 3 2" xfId="4213"/>
    <cellStyle name="Примечание 2 5 3 3 2" xfId="4214"/>
    <cellStyle name="Примечание 2 3 3 3 2" xfId="4215"/>
    <cellStyle name="Ввод  3 3 3 3 2" xfId="4216"/>
    <cellStyle name="Вывод 3 3 3 3 2" xfId="4217"/>
    <cellStyle name="Вычисление 3 3 3 3 2" xfId="4218"/>
    <cellStyle name="Итог 3 3 3 3 2" xfId="4219"/>
    <cellStyle name="Примечание 3 3 3 3 2" xfId="4220"/>
    <cellStyle name="Ввод  2 2 2 3 3 2" xfId="4221"/>
    <cellStyle name="Вывод 2 2 2 3 3 2" xfId="4222"/>
    <cellStyle name="Вычисление 2 2 2 3 3 2" xfId="4223"/>
    <cellStyle name="Итог 2 2 2 3 3 2" xfId="4224"/>
    <cellStyle name="Примечание 2 2 2 3 3 2" xfId="4225"/>
    <cellStyle name="Ввод  3 2 2 3 3 2" xfId="4226"/>
    <cellStyle name="Вывод 3 2 2 3 3 2" xfId="4227"/>
    <cellStyle name="Вычисление 3 2 2 3 3 2" xfId="4228"/>
    <cellStyle name="Итог 3 2 2 3 3 2" xfId="4229"/>
    <cellStyle name="Примечание 3 2 2 3 3 2" xfId="4230"/>
    <cellStyle name="Ввод  3 4 3 3 2" xfId="4231"/>
    <cellStyle name="Вывод 3 4 3 3 2" xfId="4232"/>
    <cellStyle name="Вычисление 3 4 3 3 2" xfId="4233"/>
    <cellStyle name="Итог 3 4 3 3 2" xfId="4234"/>
    <cellStyle name="Примечание 3 4 3 3 2" xfId="4235"/>
    <cellStyle name="Ввод  2 2 3 3 3 2" xfId="4236"/>
    <cellStyle name="Вывод 2 2 3 3 3 2" xfId="4237"/>
    <cellStyle name="Вычисление 2 2 3 3 3 2" xfId="4238"/>
    <cellStyle name="Итог 2 2 3 3 3 2" xfId="4239"/>
    <cellStyle name="Примечание 2 2 3 3 3 2" xfId="4240"/>
    <cellStyle name="Ввод  3 2 3 3 3 2" xfId="4241"/>
    <cellStyle name="Вывод 3 2 3 3 3 2" xfId="4242"/>
    <cellStyle name="Вычисление 3 2 3 3 3 2" xfId="4243"/>
    <cellStyle name="Итог 3 2 3 3 3 2" xfId="4244"/>
    <cellStyle name="Примечание 3 2 3 3 3 2" xfId="4245"/>
    <cellStyle name="Ввод  3 5 3 3 2" xfId="4246"/>
    <cellStyle name="Вывод 3 5 3 3 2" xfId="4247"/>
    <cellStyle name="Вычисление 3 5 3 3 2" xfId="4248"/>
    <cellStyle name="Итог 3 5 3 3 2" xfId="4249"/>
    <cellStyle name="Примечание 3 5 3 3 2" xfId="4250"/>
    <cellStyle name="Ввод  2 2 4 3 3 2" xfId="4251"/>
    <cellStyle name="Вывод 2 2 4 3 3 2" xfId="4252"/>
    <cellStyle name="Вычисление 2 2 4 3 3 2" xfId="4253"/>
    <cellStyle name="Итог 2 2 4 3 3 2" xfId="4254"/>
    <cellStyle name="Примечание 2 2 4 3 3 2" xfId="4255"/>
    <cellStyle name="Ввод  3 2 4 3 3 2" xfId="4256"/>
    <cellStyle name="Вывод 3 2 4 3 3 2" xfId="4257"/>
    <cellStyle name="Вычисление 3 2 4 3 3 2" xfId="4258"/>
    <cellStyle name="Итог 3 2 4 3 3 2" xfId="4259"/>
    <cellStyle name="Примечание 3 2 4 3 3 2" xfId="4260"/>
    <cellStyle name="Ввод  2 8 2 2" xfId="4261"/>
    <cellStyle name="Вывод 2 8 2 2" xfId="4262"/>
    <cellStyle name="Вычисление 2 8 2 2" xfId="4263"/>
    <cellStyle name="Итог 2 8 2 2" xfId="4264"/>
    <cellStyle name="Примечание 2 8 2 2" xfId="4265"/>
    <cellStyle name="Ввод  3 8 2 2" xfId="4266"/>
    <cellStyle name="Вывод 3 8 2 2" xfId="4267"/>
    <cellStyle name="Вычисление 3 8 2 2" xfId="4268"/>
    <cellStyle name="Итог 3 8 2 2" xfId="4269"/>
    <cellStyle name="Примечание 3 8 2 2" xfId="4270"/>
    <cellStyle name="Ввод  2 2 7 2 2" xfId="4271"/>
    <cellStyle name="Вывод 2 2 7 2 2" xfId="4272"/>
    <cellStyle name="Вычисление 2 2 7 2 2" xfId="4273"/>
    <cellStyle name="Итог 2 2 7 2 2" xfId="4274"/>
    <cellStyle name="Примечание 2 2 7 2 2" xfId="4275"/>
    <cellStyle name="Ввод  3 2 7 2 2" xfId="4276"/>
    <cellStyle name="Вывод 3 2 7 2 2" xfId="4277"/>
    <cellStyle name="Вычисление 3 2 7 2 2" xfId="4278"/>
    <cellStyle name="Итог 3 2 7 2 2" xfId="4279"/>
    <cellStyle name="Примечание 3 2 7 2 2" xfId="4280"/>
    <cellStyle name="Вывод 2 5 4 2 2" xfId="4281"/>
    <cellStyle name="Ввод  2 4 4 2 2" xfId="4282"/>
    <cellStyle name="Итог 2 5 4 2 2" xfId="4283"/>
    <cellStyle name="Итог 2 4 4 2 2" xfId="4284"/>
    <cellStyle name="Ввод  2 5 4 2 2" xfId="4285"/>
    <cellStyle name="Примечание 2 4 4 2 2" xfId="4286"/>
    <cellStyle name="Вычисление 2 4 4 2 2" xfId="4287"/>
    <cellStyle name="Вывод 2 4 4 2 2" xfId="4288"/>
    <cellStyle name="Ввод  2 3 4 2 2" xfId="4289"/>
    <cellStyle name="Вывод 2 3 4 2 2" xfId="4290"/>
    <cellStyle name="Вычисление 2 3 4 2 2" xfId="4291"/>
    <cellStyle name="Вычисление 2 5 4 2 2" xfId="4292"/>
    <cellStyle name="Итог 2 3 4 2 2" xfId="4293"/>
    <cellStyle name="Примечание 2 5 4 2 2" xfId="4294"/>
    <cellStyle name="Примечание 2 3 4 2 2" xfId="4295"/>
    <cellStyle name="Ввод  3 3 4 2 2" xfId="4296"/>
    <cellStyle name="Вывод 3 3 4 2 2" xfId="4297"/>
    <cellStyle name="Вычисление 3 3 4 2 2" xfId="4298"/>
    <cellStyle name="Итог 3 3 4 2 2" xfId="4299"/>
    <cellStyle name="Примечание 3 3 4 2 2" xfId="4300"/>
    <cellStyle name="Ввод  2 2 2 4 2 2" xfId="4301"/>
    <cellStyle name="Вывод 2 2 2 4 2 2" xfId="4302"/>
    <cellStyle name="Вычисление 2 2 2 4 2 2" xfId="4303"/>
    <cellStyle name="Итог 2 2 2 4 2 2" xfId="4304"/>
    <cellStyle name="Примечание 2 2 2 4 2 2" xfId="4305"/>
    <cellStyle name="Ввод  3 2 2 4 2 2" xfId="4306"/>
    <cellStyle name="Вывод 3 2 2 4 2 2" xfId="4307"/>
    <cellStyle name="Вычисление 3 2 2 4 2 2" xfId="4308"/>
    <cellStyle name="Итог 3 2 2 4 2 2" xfId="4309"/>
    <cellStyle name="Примечание 3 2 2 4 2 2" xfId="4310"/>
    <cellStyle name="Ввод  3 4 4 2 2" xfId="4311"/>
    <cellStyle name="Вывод 3 4 4 2 2" xfId="4312"/>
    <cellStyle name="Вычисление 3 4 4 2 2" xfId="4313"/>
    <cellStyle name="Итог 3 4 4 2 2" xfId="4314"/>
    <cellStyle name="Примечание 3 4 4 2 2" xfId="4315"/>
    <cellStyle name="Ввод  2 2 3 4 2 2" xfId="4316"/>
    <cellStyle name="Вывод 2 2 3 4 2 2" xfId="4317"/>
    <cellStyle name="Вычисление 2 2 3 4 2 2" xfId="4318"/>
    <cellStyle name="Итог 2 2 3 4 2 2" xfId="4319"/>
    <cellStyle name="Примечание 2 2 3 4 2 2" xfId="4320"/>
    <cellStyle name="Ввод  3 2 3 4 2 2" xfId="4321"/>
    <cellStyle name="Вывод 3 2 3 4 2 2" xfId="4322"/>
    <cellStyle name="Вычисление 3 2 3 4 2 2" xfId="4323"/>
    <cellStyle name="Итог 3 2 3 4 2 2" xfId="4324"/>
    <cellStyle name="Примечание 3 2 3 4 2 2" xfId="4325"/>
    <cellStyle name="Ввод  3 5 4 2 2" xfId="4326"/>
    <cellStyle name="Вывод 3 5 4 2 2" xfId="4327"/>
    <cellStyle name="Вычисление 3 5 4 2 2" xfId="4328"/>
    <cellStyle name="Итог 3 5 4 2 2" xfId="4329"/>
    <cellStyle name="Примечание 3 5 4 2 2" xfId="4330"/>
    <cellStyle name="Ввод  2 2 4 4 2 2" xfId="4331"/>
    <cellStyle name="Вывод 2 2 4 4 2 2" xfId="4332"/>
    <cellStyle name="Вычисление 2 2 4 4 2 2" xfId="4333"/>
    <cellStyle name="Итог 2 2 4 4 2 2" xfId="4334"/>
    <cellStyle name="Примечание 2 2 4 4 2 2" xfId="4335"/>
    <cellStyle name="Ввод  3 2 4 4 2 2" xfId="4336"/>
    <cellStyle name="Вывод 3 2 4 4 2 2" xfId="4337"/>
    <cellStyle name="Вычисление 3 2 4 4 2 2" xfId="4338"/>
    <cellStyle name="Итог 3 2 4 4 2 2" xfId="4339"/>
    <cellStyle name="Примечание 3 2 4 4 2 2" xfId="4340"/>
    <cellStyle name="Вычисление 2 12 2 2" xfId="4341"/>
    <cellStyle name="Вычисление 2 11 2 2" xfId="4342"/>
    <cellStyle name="Вывод 2 11 2 2" xfId="4343"/>
    <cellStyle name="Вывод 2 2 3 7 2 2" xfId="4344"/>
    <cellStyle name="Итог 3 3 7 2 2" xfId="4345"/>
    <cellStyle name="Итог 3 2 2 7 2 2" xfId="4346"/>
    <cellStyle name="Вывод 2 13 2 2" xfId="4347"/>
    <cellStyle name="Ввод  2 13 2 2" xfId="4348"/>
    <cellStyle name="Вывод 2 12 2 2" xfId="4349"/>
    <cellStyle name="Примечание 2 2 3 7 2 2" xfId="4350"/>
    <cellStyle name="Вычисление 2 2 3 7 2 2" xfId="4351"/>
    <cellStyle name="Итог 2 2 3 7 2 2" xfId="4352"/>
    <cellStyle name="Ввод  2 2 3 7 2 2" xfId="4353"/>
    <cellStyle name="Примечание 3 4 7 2 2" xfId="4354"/>
    <cellStyle name="Итог 3 4 7 2 2" xfId="4355"/>
    <cellStyle name="Вычисление 3 4 7 2 2" xfId="4356"/>
    <cellStyle name="Ввод  3 4 7 2 2" xfId="4357"/>
    <cellStyle name="Примечание 3 2 2 7 2 2" xfId="4358"/>
    <cellStyle name="Примечание 2 10 2 2" xfId="4359"/>
    <cellStyle name="Вычисление 3 2 2 7 2 2" xfId="4360"/>
    <cellStyle name="Вывод 3 2 2 7 2 2" xfId="4361"/>
    <cellStyle name="Примечание 2 2 2 7 2 2" xfId="4362"/>
    <cellStyle name="Вычисление 2 2 2 7 2 2" xfId="4363"/>
    <cellStyle name="Вывод 2 2 2 7 2 2" xfId="4364"/>
    <cellStyle name="Примечание 3 3 7 2 2" xfId="4365"/>
    <cellStyle name="Итог 2 10 2 2" xfId="4366"/>
    <cellStyle name="Вычисление 3 3 7 2 2" xfId="4367"/>
    <cellStyle name="Вывод 3 3 7 2 2" xfId="4368"/>
    <cellStyle name="Ввод  3 3 7 2 2" xfId="4369"/>
    <cellStyle name="Вычисление 2 10 2 2" xfId="4370"/>
    <cellStyle name="Вывод 2 10 2 2" xfId="4371"/>
    <cellStyle name="Ввод  2 10 2 2" xfId="4372"/>
    <cellStyle name="Ввод  2 9 2 2" xfId="4373"/>
    <cellStyle name="Вывод 2 9 2 2" xfId="4374"/>
    <cellStyle name="Вычисление 2 9 2 2" xfId="4375"/>
    <cellStyle name="Итог 2 9 2 2" xfId="4376"/>
    <cellStyle name="Ввод  2 12 2 2" xfId="4377"/>
    <cellStyle name="Примечание 2 11 2 2" xfId="4378"/>
    <cellStyle name="Примечание 2 9 2 2" xfId="4379"/>
    <cellStyle name="Ввод  3 2 2 7 2 2" xfId="4380"/>
    <cellStyle name="Итог 2 11 2 2" xfId="4381"/>
    <cellStyle name="Итог 2 2 2 7 2 2" xfId="4382"/>
    <cellStyle name="Ввод  2 2 2 7 2 2" xfId="4383"/>
    <cellStyle name="Вывод 3 4 7 2 2" xfId="4384"/>
    <cellStyle name="Ввод  2 11 2 2" xfId="4385"/>
    <cellStyle name="Примечание 2 3 7 2 2" xfId="4386"/>
    <cellStyle name="Ввод  3 9 2 2" xfId="4387"/>
    <cellStyle name="Вывод 3 9 2 2" xfId="4388"/>
    <cellStyle name="Вычисление 3 9 2 2" xfId="4389"/>
    <cellStyle name="Итог 3 9 2 2" xfId="4390"/>
    <cellStyle name="Примечание 3 9 2 2" xfId="4391"/>
    <cellStyle name="Ввод  2 2 8 2 2" xfId="4392"/>
    <cellStyle name="Вывод 2 2 8 2 2" xfId="4393"/>
    <cellStyle name="Вычисление 2 2 8 2 2" xfId="4394"/>
    <cellStyle name="Итог 2 2 8 2 2" xfId="4395"/>
    <cellStyle name="Примечание 2 2 8 2 2" xfId="4396"/>
    <cellStyle name="Ввод  3 2 8 2 2" xfId="4397"/>
    <cellStyle name="Вывод 3 2 8 2 2" xfId="4398"/>
    <cellStyle name="Вычисление 3 2 8 2 2" xfId="4399"/>
    <cellStyle name="Итог 3 2 8 2 2" xfId="4400"/>
    <cellStyle name="Примечание 3 2 8 2 2" xfId="4401"/>
    <cellStyle name="Вывод 2 5 5 2 2" xfId="4402"/>
    <cellStyle name="Ввод  2 4 5 2 2" xfId="4403"/>
    <cellStyle name="Итог 2 5 5 2 2" xfId="4404"/>
    <cellStyle name="Итог 2 4 5 2 2" xfId="4405"/>
    <cellStyle name="Ввод  2 5 5 2 2" xfId="4406"/>
    <cellStyle name="Примечание 2 4 5 2 2" xfId="4407"/>
    <cellStyle name="Вычисление 2 4 5 2 2" xfId="4408"/>
    <cellStyle name="Вывод 2 4 5 2 2" xfId="4409"/>
    <cellStyle name="Ввод  2 3 5 2 2" xfId="4410"/>
    <cellStyle name="Вывод 2 3 5 2 2" xfId="4411"/>
    <cellStyle name="Вычисление 2 3 5 2 2" xfId="4412"/>
    <cellStyle name="Вычисление 2 5 5 2 2" xfId="4413"/>
    <cellStyle name="Итог 2 3 5 2 2" xfId="4414"/>
    <cellStyle name="Примечание 2 5 5 2 2" xfId="4415"/>
    <cellStyle name="Примечание 2 3 5 2 2" xfId="4416"/>
    <cellStyle name="Ввод  3 3 5 2 2" xfId="4417"/>
    <cellStyle name="Вывод 3 3 5 2 2" xfId="4418"/>
    <cellStyle name="Вычисление 3 3 5 2 2" xfId="4419"/>
    <cellStyle name="Итог 3 3 5 2 2" xfId="4420"/>
    <cellStyle name="Примечание 3 3 5 2 2" xfId="4421"/>
    <cellStyle name="Ввод  2 2 2 5 2 2" xfId="4422"/>
    <cellStyle name="Вывод 2 2 2 5 2 2" xfId="4423"/>
    <cellStyle name="Вычисление 2 2 2 5 2 2" xfId="4424"/>
    <cellStyle name="Итог 2 2 2 5 2 2" xfId="4425"/>
    <cellStyle name="Примечание 2 2 2 5 2 2" xfId="4426"/>
    <cellStyle name="Ввод  3 2 2 5 2 2" xfId="4427"/>
    <cellStyle name="Вывод 3 2 2 5 2 2" xfId="4428"/>
    <cellStyle name="Вычисление 3 2 2 5 2 2" xfId="4429"/>
    <cellStyle name="Итог 3 2 2 5 2 2" xfId="4430"/>
    <cellStyle name="Примечание 3 2 2 5 2 2" xfId="4431"/>
    <cellStyle name="Ввод  3 4 5 2 2" xfId="4432"/>
    <cellStyle name="Вывод 3 4 5 2 2" xfId="4433"/>
    <cellStyle name="Вычисление 3 4 5 2 2" xfId="4434"/>
    <cellStyle name="Итог 3 4 5 2 2" xfId="4435"/>
    <cellStyle name="Примечание 3 4 5 2 2" xfId="4436"/>
    <cellStyle name="Ввод  2 2 3 5 2 2" xfId="4437"/>
    <cellStyle name="Вывод 2 2 3 5 2 2" xfId="4438"/>
    <cellStyle name="Вычисление 2 2 3 5 2 2" xfId="4439"/>
    <cellStyle name="Итог 2 2 3 5 2 2" xfId="4440"/>
    <cellStyle name="Примечание 2 2 3 5 2 2" xfId="4441"/>
    <cellStyle name="Ввод  3 2 3 5 2 2" xfId="4442"/>
    <cellStyle name="Вывод 3 2 3 5 2 2" xfId="4443"/>
    <cellStyle name="Вычисление 3 2 3 5 2 2" xfId="4444"/>
    <cellStyle name="Итог 3 2 3 5 2 2" xfId="4445"/>
    <cellStyle name="Примечание 3 2 3 5 2 2" xfId="4446"/>
    <cellStyle name="Ввод  3 5 5 2 2" xfId="4447"/>
    <cellStyle name="Вывод 3 5 5 2 2" xfId="4448"/>
    <cellStyle name="Вычисление 3 5 5 2 2" xfId="4449"/>
    <cellStyle name="Итог 3 5 5 2 2" xfId="4450"/>
    <cellStyle name="Примечание 3 5 5 2 2" xfId="4451"/>
    <cellStyle name="Ввод  2 2 4 5 2 2" xfId="4452"/>
    <cellStyle name="Вывод 2 2 4 5 2 2" xfId="4453"/>
    <cellStyle name="Вычисление 2 2 4 5 2 2" xfId="4454"/>
    <cellStyle name="Итог 2 2 4 5 2 2" xfId="4455"/>
    <cellStyle name="Примечание 2 2 4 5 2 2" xfId="4456"/>
    <cellStyle name="Ввод  3 2 4 5 2 2" xfId="4457"/>
    <cellStyle name="Вывод 3 2 4 5 2 2" xfId="4458"/>
    <cellStyle name="Вычисление 3 2 4 5 2 2" xfId="4459"/>
    <cellStyle name="Итог 3 2 4 5 2 2" xfId="4460"/>
    <cellStyle name="Примечание 3 2 4 5 2 2" xfId="4461"/>
    <cellStyle name="Итог 2 13 2 2" xfId="4462"/>
    <cellStyle name="Ввод  3 10 2 2" xfId="4463"/>
    <cellStyle name="Вывод 3 10 2 2" xfId="4464"/>
    <cellStyle name="Вычисление 3 10 2 2" xfId="4465"/>
    <cellStyle name="Итог 3 10 2 2" xfId="4466"/>
    <cellStyle name="Примечание 3 10 2 2" xfId="4467"/>
    <cellStyle name="Ввод  2 2 9 2 2" xfId="4468"/>
    <cellStyle name="Вывод 2 2 9 2 2" xfId="4469"/>
    <cellStyle name="Вычисление 2 2 9 2 2" xfId="4470"/>
    <cellStyle name="Итог 2 2 9 2 2" xfId="4471"/>
    <cellStyle name="Примечание 2 2 9 2 2" xfId="4472"/>
    <cellStyle name="Ввод  3 2 9 2 2" xfId="4473"/>
    <cellStyle name="Вывод 3 2 9 2 2" xfId="4474"/>
    <cellStyle name="Вычисление 3 2 9 2 2" xfId="4475"/>
    <cellStyle name="Итог 3 2 9 2 2" xfId="4476"/>
    <cellStyle name="Примечание 3 2 9 2 2" xfId="4477"/>
    <cellStyle name="Вывод 2 5 6 2 2" xfId="4478"/>
    <cellStyle name="Ввод  2 4 6 2 2" xfId="4479"/>
    <cellStyle name="Итог 2 5 6 2 2" xfId="4480"/>
    <cellStyle name="Итог 2 4 6 2 2" xfId="4481"/>
    <cellStyle name="Ввод  2 5 6 2 2" xfId="4482"/>
    <cellStyle name="Примечание 2 4 6 2 2" xfId="4483"/>
    <cellStyle name="Вычисление 2 4 6 2 2" xfId="4484"/>
    <cellStyle name="Вывод 2 4 6 2 2" xfId="4485"/>
    <cellStyle name="Ввод  2 3 6 2 2" xfId="4486"/>
    <cellStyle name="Вывод 2 3 6 2 2" xfId="4487"/>
    <cellStyle name="Вычисление 2 3 6 2 2" xfId="4488"/>
    <cellStyle name="Вычисление 2 5 6 2 2" xfId="4489"/>
    <cellStyle name="Итог 2 3 6 2 2" xfId="4490"/>
    <cellStyle name="Примечание 2 5 6 2 2" xfId="4491"/>
    <cellStyle name="Примечание 2 3 6 2 2" xfId="4492"/>
    <cellStyle name="Ввод  3 3 6 2 2" xfId="4493"/>
    <cellStyle name="Вывод 3 3 6 2 2" xfId="4494"/>
    <cellStyle name="Вычисление 3 3 6 2 2" xfId="4495"/>
    <cellStyle name="Итог 3 3 6 2 2" xfId="4496"/>
    <cellStyle name="Примечание 3 3 6 2 2" xfId="4497"/>
    <cellStyle name="Ввод  2 2 2 6 2 2" xfId="4498"/>
    <cellStyle name="Вывод 2 2 2 6 2 2" xfId="4499"/>
    <cellStyle name="Вычисление 2 2 2 6 2 2" xfId="4500"/>
    <cellStyle name="Итог 2 2 2 6 2 2" xfId="4501"/>
    <cellStyle name="Примечание 2 2 2 6 2 2" xfId="4502"/>
    <cellStyle name="Ввод  3 2 2 6 2 2" xfId="4503"/>
    <cellStyle name="Вывод 3 2 2 6 2 2" xfId="4504"/>
    <cellStyle name="Вычисление 3 2 2 6 2 2" xfId="4505"/>
    <cellStyle name="Итог 3 2 2 6 2 2" xfId="4506"/>
    <cellStyle name="Примечание 3 2 2 6 2 2" xfId="4507"/>
    <cellStyle name="Ввод  3 4 6 2 2" xfId="4508"/>
    <cellStyle name="Вывод 3 4 6 2 2" xfId="4509"/>
    <cellStyle name="Вычисление 3 4 6 2 2" xfId="4510"/>
    <cellStyle name="Итог 3 4 6 2 2" xfId="4511"/>
    <cellStyle name="Примечание 3 4 6 2 2" xfId="4512"/>
    <cellStyle name="Ввод  2 2 3 6 2 2" xfId="4513"/>
    <cellStyle name="Вывод 2 2 3 6 2 2" xfId="4514"/>
    <cellStyle name="Вычисление 2 2 3 6 2 2" xfId="4515"/>
    <cellStyle name="Итог 2 2 3 6 2 2" xfId="4516"/>
    <cellStyle name="Примечание 2 2 3 6 2 2" xfId="4517"/>
    <cellStyle name="Ввод  3 2 3 6 2 2" xfId="4518"/>
    <cellStyle name="Вывод 3 2 3 6 2 2" xfId="4519"/>
    <cellStyle name="Вычисление 3 2 3 6 2 2" xfId="4520"/>
    <cellStyle name="Итог 3 2 3 6 2 2" xfId="4521"/>
    <cellStyle name="Примечание 3 2 3 6 2 2" xfId="4522"/>
    <cellStyle name="Ввод  3 5 6 2 2" xfId="4523"/>
    <cellStyle name="Вывод 3 5 6 2 2" xfId="4524"/>
    <cellStyle name="Вычисление 3 5 6 2 2" xfId="4525"/>
    <cellStyle name="Итог 3 5 6 2 2" xfId="4526"/>
    <cellStyle name="Примечание 3 5 6 2 2" xfId="4527"/>
    <cellStyle name="Ввод  2 2 4 6 2 2" xfId="4528"/>
    <cellStyle name="Вывод 2 2 4 6 2 2" xfId="4529"/>
    <cellStyle name="Вычисление 2 2 4 6 2 2" xfId="4530"/>
    <cellStyle name="Итог 2 2 4 6 2 2" xfId="4531"/>
    <cellStyle name="Примечание 2 2 4 6 2 2" xfId="4532"/>
    <cellStyle name="Ввод  3 2 4 6 2 2" xfId="4533"/>
    <cellStyle name="Вывод 3 2 4 6 2 2" xfId="4534"/>
    <cellStyle name="Вычисление 3 2 4 6 2 2" xfId="4535"/>
    <cellStyle name="Итог 3 2 4 6 2 2" xfId="4536"/>
    <cellStyle name="Примечание 3 2 4 6 2 2" xfId="4537"/>
    <cellStyle name="Ввод  3 11 2 2" xfId="4538"/>
    <cellStyle name="Вывод 3 11 2 2" xfId="4539"/>
    <cellStyle name="Вычисление 3 11 2 2" xfId="4540"/>
    <cellStyle name="Итог 3 11 2 2" xfId="4541"/>
    <cellStyle name="Примечание 3 11 2 2" xfId="4542"/>
    <cellStyle name="Ввод  2 2 10 2 2" xfId="4543"/>
    <cellStyle name="Вывод 2 2 10 2 2" xfId="4544"/>
    <cellStyle name="Вычисление 2 2 10 2 2" xfId="4545"/>
    <cellStyle name="Итог 2 2 10 2 2" xfId="4546"/>
    <cellStyle name="Примечание 2 2 10 2 2" xfId="4547"/>
    <cellStyle name="Ввод  3 2 10 2 2" xfId="4548"/>
    <cellStyle name="Вывод 3 2 10 2 2" xfId="4549"/>
    <cellStyle name="Вычисление 3 2 10 2 2" xfId="4550"/>
    <cellStyle name="Итог 3 2 10 2 2" xfId="4551"/>
    <cellStyle name="Примечание 3 2 10 2 2" xfId="4552"/>
    <cellStyle name="Вывод 3 2 11 2 2" xfId="4553"/>
    <cellStyle name="Вывод 2 3 7 2 2" xfId="4554"/>
    <cellStyle name="Примечание 2 12 2 2" xfId="4555"/>
    <cellStyle name="Ввод  2 3 7 2 2" xfId="4556"/>
    <cellStyle name="Вывод 3 12 2 2" xfId="4557"/>
    <cellStyle name="Вычисление 3 2 11 2 2" xfId="4558"/>
    <cellStyle name="Вычисление 2 3 7 2 2" xfId="4559"/>
    <cellStyle name="Итог 3 2 11 2 2" xfId="4560"/>
    <cellStyle name="Вычисление 3 12 2 2" xfId="4561"/>
    <cellStyle name="Ввод  3 12 2 2" xfId="4562"/>
    <cellStyle name="Ввод  2 5 7 2 2" xfId="4563"/>
    <cellStyle name="Вычисление 2 2 11 2 2" xfId="4564"/>
    <cellStyle name="Примечание 2 5 7 2 2" xfId="4565"/>
    <cellStyle name="Ввод  2 4 7 2 2" xfId="4566"/>
    <cellStyle name="Вычисление 2 13 2 2" xfId="4567"/>
    <cellStyle name="Вывод 2 4 7 2 2" xfId="4568"/>
    <cellStyle name="Ввод  3 2 11 2 2" xfId="4569"/>
    <cellStyle name="Итог 2 4 7 2 2" xfId="4570"/>
    <cellStyle name="Вывод 2 2 11 2 2" xfId="4571"/>
    <cellStyle name="Итог 2 3 7 2 2" xfId="4572"/>
    <cellStyle name="Вывод 2 5 7 2 2" xfId="4573"/>
    <cellStyle name="Примечание 3 12 2 2" xfId="4574"/>
    <cellStyle name="Вычисление 2 4 7 2 2" xfId="4575"/>
    <cellStyle name="Примечание 2 2 11 2 2" xfId="4576"/>
    <cellStyle name="Итог 2 5 7 2 2" xfId="4577"/>
    <cellStyle name="Ввод  2 2 11 2 2" xfId="4578"/>
    <cellStyle name="Итог 2 12 2 2" xfId="4579"/>
    <cellStyle name="Примечание 2 13 2 2" xfId="4580"/>
    <cellStyle name="Вычисление 2 5 7 2 2" xfId="4581"/>
    <cellStyle name="Примечание 3 2 11 2 2" xfId="4582"/>
    <cellStyle name="Итог 3 12 2 2" xfId="4583"/>
    <cellStyle name="Примечание 2 4 7 2 2" xfId="4584"/>
    <cellStyle name="Итог 2 2 11 2 2" xfId="4585"/>
    <cellStyle name="Ввод  3 2 3 7 2 2" xfId="4586"/>
    <cellStyle name="Вывод 3 2 3 7 2 2" xfId="4587"/>
    <cellStyle name="Вычисление 3 2 3 7 2 2" xfId="4588"/>
    <cellStyle name="Итог 3 2 3 7 2 2" xfId="4589"/>
    <cellStyle name="Примечание 3 2 3 7 2 2" xfId="4590"/>
    <cellStyle name="Ввод  3 5 7 2 2" xfId="4591"/>
    <cellStyle name="Вывод 3 5 7 2 2" xfId="4592"/>
    <cellStyle name="Вычисление 3 5 7 2 2" xfId="4593"/>
    <cellStyle name="Итог 3 5 7 2 2" xfId="4594"/>
    <cellStyle name="Примечание 3 5 7 2 2" xfId="4595"/>
    <cellStyle name="Ввод  2 2 4 7 2 2" xfId="4596"/>
    <cellStyle name="Вывод 2 2 4 7 2 2" xfId="4597"/>
    <cellStyle name="Вычисление 2 2 4 7 2 2" xfId="4598"/>
    <cellStyle name="Итог 2 2 4 7 2 2" xfId="4599"/>
    <cellStyle name="Примечание 2 2 4 7 2 2" xfId="4600"/>
    <cellStyle name="Ввод  3 2 4 7 2 2" xfId="4601"/>
    <cellStyle name="Вывод 3 2 4 7 2 2" xfId="4602"/>
    <cellStyle name="Вычисление 3 2 4 7 2 2" xfId="4603"/>
    <cellStyle name="Итог 3 2 4 7 2 2" xfId="4604"/>
    <cellStyle name="Примечание 3 2 4 7 2 2" xfId="4605"/>
    <cellStyle name="Ввод  3 13 2 2" xfId="4606"/>
    <cellStyle name="Вывод 3 13 2 2" xfId="4607"/>
    <cellStyle name="Вычисление 3 13 2 2" xfId="4608"/>
    <cellStyle name="Итог 3 13 2 2" xfId="4609"/>
    <cellStyle name="Примечание 3 13 2 2" xfId="4610"/>
    <cellStyle name="Ввод  2 2 12 2 2" xfId="4611"/>
    <cellStyle name="Вывод 2 2 12 2 2" xfId="4612"/>
    <cellStyle name="Вычисление 2 2 12 2 2" xfId="4613"/>
    <cellStyle name="Итог 2 2 12 2 2" xfId="4614"/>
    <cellStyle name="Примечание 2 2 12 2 2" xfId="4615"/>
    <cellStyle name="Ввод  3 2 12 2 2" xfId="4616"/>
    <cellStyle name="Вывод 3 2 12 2 2" xfId="4617"/>
    <cellStyle name="Вычисление 3 2 12 2 2" xfId="4618"/>
    <cellStyle name="Итог 3 2 12 2 2" xfId="4619"/>
    <cellStyle name="Примечание 3 2 12 2 2" xfId="4620"/>
    <cellStyle name="Вывод 2 5 8 2 2" xfId="4621"/>
    <cellStyle name="Ввод  2 4 8 2 2" xfId="4622"/>
    <cellStyle name="Итог 2 5 8 2 2" xfId="4623"/>
    <cellStyle name="Итог 2 4 8 2 2" xfId="4624"/>
    <cellStyle name="Ввод  2 5 8 2 2" xfId="4625"/>
    <cellStyle name="Примечание 2 4 8 2 2" xfId="4626"/>
    <cellStyle name="Вычисление 2 4 8 2 2" xfId="4627"/>
    <cellStyle name="Вывод 2 4 8 2 2" xfId="4628"/>
    <cellStyle name="Ввод  2 3 8 2 2" xfId="4629"/>
    <cellStyle name="Вывод 2 3 8 2 2" xfId="4630"/>
    <cellStyle name="Вычисление 2 3 8 2 2" xfId="4631"/>
    <cellStyle name="Вычисление 2 5 8 2 2" xfId="4632"/>
    <cellStyle name="Итог 2 3 8 2 2" xfId="4633"/>
    <cellStyle name="Примечание 2 5 8 2 2" xfId="4634"/>
    <cellStyle name="Примечание 2 3 8 2 2" xfId="4635"/>
    <cellStyle name="Ввод  3 3 8 2 2" xfId="4636"/>
    <cellStyle name="Вывод 3 3 8 2 2" xfId="4637"/>
    <cellStyle name="Вычисление 3 3 8 2 2" xfId="4638"/>
    <cellStyle name="Итог 3 3 8 2 2" xfId="4639"/>
    <cellStyle name="Примечание 3 3 8 2 2" xfId="4640"/>
    <cellStyle name="Ввод  2 2 2 8 2 2" xfId="4641"/>
    <cellStyle name="Вывод 2 2 2 8 2 2" xfId="4642"/>
    <cellStyle name="Вычисление 2 2 2 8 2 2" xfId="4643"/>
    <cellStyle name="Итог 2 2 2 8 2 2" xfId="4644"/>
    <cellStyle name="Примечание 2 2 2 8 2 2" xfId="4645"/>
    <cellStyle name="Ввод  3 2 2 8 2 2" xfId="4646"/>
    <cellStyle name="Вывод 3 2 2 8 2 2" xfId="4647"/>
    <cellStyle name="Вычисление 3 2 2 8 2 2" xfId="4648"/>
    <cellStyle name="Итог 3 2 2 8 2 2" xfId="4649"/>
    <cellStyle name="Примечание 3 2 2 8 2 2" xfId="4650"/>
    <cellStyle name="Ввод  3 4 8 2 2" xfId="4651"/>
    <cellStyle name="Вывод 3 4 8 2 2" xfId="4652"/>
    <cellStyle name="Вычисление 3 4 8 2 2" xfId="4653"/>
    <cellStyle name="Итог 3 4 8 2 2" xfId="4654"/>
    <cellStyle name="Примечание 3 4 8 2 2" xfId="4655"/>
    <cellStyle name="Ввод  2 2 3 8 2 2" xfId="4656"/>
    <cellStyle name="Вывод 2 2 3 8 2 2" xfId="4657"/>
    <cellStyle name="Вычисление 2 2 3 8 2 2" xfId="4658"/>
    <cellStyle name="Итог 2 2 3 8 2 2" xfId="4659"/>
    <cellStyle name="Примечание 2 2 3 8 2 2" xfId="4660"/>
    <cellStyle name="Ввод  3 2 3 8 2 2" xfId="4661"/>
    <cellStyle name="Вывод 3 2 3 8 2 2" xfId="4662"/>
    <cellStyle name="Вычисление 3 2 3 8 2 2" xfId="4663"/>
    <cellStyle name="Итог 3 2 3 8 2 2" xfId="4664"/>
    <cellStyle name="Примечание 3 2 3 8 2 2" xfId="4665"/>
    <cellStyle name="Ввод  3 5 8 2 2" xfId="4666"/>
    <cellStyle name="Вывод 3 5 8 2 2" xfId="4667"/>
    <cellStyle name="Вычисление 3 5 8 2 2" xfId="4668"/>
    <cellStyle name="Итог 3 5 8 2 2" xfId="4669"/>
    <cellStyle name="Примечание 3 5 8 2 2" xfId="4670"/>
    <cellStyle name="Ввод  2 2 4 8 2 2" xfId="4671"/>
    <cellStyle name="Вывод 2 2 4 8 2 2" xfId="4672"/>
    <cellStyle name="Вычисление 2 2 4 8 2 2" xfId="4673"/>
    <cellStyle name="Итог 2 2 4 8 2 2" xfId="4674"/>
    <cellStyle name="Примечание 2 2 4 8 2 2" xfId="4675"/>
    <cellStyle name="Ввод  3 2 4 8 2 2" xfId="4676"/>
    <cellStyle name="Вывод 3 2 4 8 2 2" xfId="4677"/>
    <cellStyle name="Вычисление 3 2 4 8 2 2" xfId="4678"/>
    <cellStyle name="Итог 3 2 4 8 2 2" xfId="4679"/>
    <cellStyle name="Примечание 3 2 4 8 2 2" xfId="4680"/>
    <cellStyle name="Примечание 3 2 2 3 5 2" xfId="4681"/>
    <cellStyle name="Примечание 3 15 2" xfId="4682"/>
    <cellStyle name="Итог 3 5 3 5 2" xfId="4683"/>
    <cellStyle name="Вычисление 3 5 3 5 2" xfId="4684"/>
    <cellStyle name="Вывод 3 5 3 5 2" xfId="4685"/>
    <cellStyle name="Ввод  3 5 3 5 2" xfId="4686"/>
    <cellStyle name="Примечание 3 2 3 3 5 2" xfId="4687"/>
    <cellStyle name="Итог 3 2 3 3 5 2" xfId="4688"/>
    <cellStyle name="Вычисление 3 2 3 3 5 2" xfId="4689"/>
    <cellStyle name="Вывод 3 2 3 3 5 2" xfId="4690"/>
    <cellStyle name="Ввод  3 2 3 3 5 2" xfId="4691"/>
    <cellStyle name="Примечание 2 2 3 3 5 2" xfId="4692"/>
    <cellStyle name="Итог 2 2 3 3 5 2" xfId="4693"/>
    <cellStyle name="Вычисление 2 2 3 3 5 2" xfId="4694"/>
    <cellStyle name="Вывод 2 2 3 3 5 2" xfId="4695"/>
    <cellStyle name="Ввод  2 2 3 3 5 2" xfId="4696"/>
    <cellStyle name="Примечание 3 4 3 5 2" xfId="4697"/>
    <cellStyle name="Итог 3 4 3 5 2" xfId="4698"/>
    <cellStyle name="Вычисление 3 4 3 5 2" xfId="4699"/>
    <cellStyle name="Вывод 3 4 3 5 2" xfId="4700"/>
    <cellStyle name="Ввод  3 4 3 5 2" xfId="4701"/>
    <cellStyle name="Итог 3 2 2 3 5 2" xfId="4702"/>
    <cellStyle name="Вычисление 3 2 2 3 5 2" xfId="4703"/>
    <cellStyle name="Вывод 3 2 2 3 5 2" xfId="4704"/>
    <cellStyle name="Ввод  3 2 2 3 5 2" xfId="4705"/>
    <cellStyle name="Примечание 2 2 2 3 5 2" xfId="4706"/>
    <cellStyle name="Итог 2 2 2 3 5 2" xfId="4707"/>
    <cellStyle name="Вычисление 2 2 2 3 5 2" xfId="4708"/>
    <cellStyle name="Ввод  2 2 4 2 5 2" xfId="4709"/>
    <cellStyle name="Итог 2 5 2 5 2" xfId="4710"/>
    <cellStyle name="Итог 3 2 3 10 2" xfId="4711"/>
    <cellStyle name="Вычисление 3 2 3 10 2" xfId="4712"/>
    <cellStyle name="Вывод 3 2 3 10 2" xfId="4713"/>
    <cellStyle name="Ввод  3 2 3 10 2" xfId="4714"/>
    <cellStyle name="Вычисление 2 2 14 2" xfId="4715"/>
    <cellStyle name="Вывод 2 2 14 2" xfId="4716"/>
    <cellStyle name="Ввод  2 2 14 2" xfId="4717"/>
    <cellStyle name="Итог 3 15 2" xfId="4718"/>
    <cellStyle name="Вычисление 3 15 2" xfId="4719"/>
    <cellStyle name="Вывод 3 15 2" xfId="4720"/>
    <cellStyle name="Ввод  2 16 2" xfId="4721"/>
    <cellStyle name="Итог 3 2 6 5 2" xfId="4722"/>
    <cellStyle name="Вывод 3 2 2 2 5 2" xfId="4723"/>
    <cellStyle name="Ввод  2 7 5 2" xfId="4724"/>
    <cellStyle name="Вывод 3 3 10 2" xfId="4725"/>
    <cellStyle name="Вывод 2 2 2 3 5 2" xfId="4726"/>
    <cellStyle name="Примечание 3 5 2 5 2" xfId="4727"/>
    <cellStyle name="Ввод  2 4 2 5 2" xfId="4728"/>
    <cellStyle name="Примечание 2 2 3 10 2" xfId="4729"/>
    <cellStyle name="Ввод  3 15 2" xfId="4730"/>
    <cellStyle name="Вычисление 3 2 6 5 2" xfId="4731"/>
    <cellStyle name="Ввод  3 2 2 2 5 2" xfId="4732"/>
    <cellStyle name="Вывод 2 7 5 2" xfId="4733"/>
    <cellStyle name="Ввод  3 3 10 2" xfId="4734"/>
    <cellStyle name="Итог 2 15 2" xfId="4735"/>
    <cellStyle name="Вывод 3 4 2 5 2" xfId="4736"/>
    <cellStyle name="Вычисление 2 4 3 5 2" xfId="4737"/>
    <cellStyle name="Вывод 2 2 2 10 2" xfId="4738"/>
    <cellStyle name="Примечание 2 2 2 10 2" xfId="4739"/>
    <cellStyle name="Итог 2 4 3 5 2" xfId="4740"/>
    <cellStyle name="Вычисление 3 6 5 2" xfId="4741"/>
    <cellStyle name="Примечание 3 4 2 5 2" xfId="4742"/>
    <cellStyle name="Вывод 2 3 3 5 2" xfId="4743"/>
    <cellStyle name="Вычисление 2 2 3 2 5 2" xfId="4744"/>
    <cellStyle name="Примечание 2 6 5 2" xfId="4745"/>
    <cellStyle name="Вычисление 3 2 2 10 2" xfId="4746"/>
    <cellStyle name="Ввод  3 7 5 2" xfId="4747"/>
    <cellStyle name="Примечание 2 5 2 5 2" xfId="4748"/>
    <cellStyle name="Примечание 2 2 4 10 2" xfId="4749"/>
    <cellStyle name="Итог 2 4 10 2" xfId="4750"/>
    <cellStyle name="Ввод  2 2 2 3 5 2" xfId="4751"/>
    <cellStyle name="Итог 3 5 2 5 2" xfId="4752"/>
    <cellStyle name="Вывод 2 5 2 5 2" xfId="4753"/>
    <cellStyle name="Итог 2 2 3 10 2" xfId="4754"/>
    <cellStyle name="Вывод 3 2 6 5 2" xfId="4755"/>
    <cellStyle name="Примечание 2 2 2 2 5 2" xfId="4756"/>
    <cellStyle name="Вычисление 2 7 5 2" xfId="4757"/>
    <cellStyle name="Примечание 2 3 10 2" xfId="4758"/>
    <cellStyle name="Итог 3 2 4 2 5 2" xfId="4759"/>
    <cellStyle name="Вычисление 2 3 2 5 2" xfId="4760"/>
    <cellStyle name="Вывод 2 2 4 10 2" xfId="4761"/>
    <cellStyle name="Вывод 2 5 10 2" xfId="4762"/>
    <cellStyle name="Вычисление 3 3 3 5 2" xfId="4763"/>
    <cellStyle name="Ввод  3 5 2 5 2" xfId="4764"/>
    <cellStyle name="Вычисление 3 2 5 5 2" xfId="4765"/>
    <cellStyle name="Ввод  2 2 3 10 2" xfId="4766"/>
    <cellStyle name="Итог 2 2 6 5 2" xfId="4767"/>
    <cellStyle name="Вывод 2 2 2 2 5 2" xfId="4768"/>
    <cellStyle name="Вычисление 2 5 10 2" xfId="4769"/>
    <cellStyle name="Ввод  3 2 4 2 5 2" xfId="4770"/>
    <cellStyle name="Вывод 2 4 2 5 2" xfId="4771"/>
    <cellStyle name="Итог 3 5 10 2" xfId="4772"/>
    <cellStyle name="Вычисление 3 2 14 2" xfId="4773"/>
    <cellStyle name="Примечание 2 3 3 5 2" xfId="4774"/>
    <cellStyle name="Вычисление 3 2 3 2 5 2" xfId="4775"/>
    <cellStyle name="Примечание 2 2 5 5 2" xfId="4776"/>
    <cellStyle name="Вычисление 3 4 10 2" xfId="4777"/>
    <cellStyle name="Ввод  2 2 6 5 2" xfId="4778"/>
    <cellStyle name="Итог 3 3 2 5 2" xfId="4779"/>
    <cellStyle name="Примечание 3 2 4 10 2" xfId="4780"/>
    <cellStyle name="Ввод  2 3 10 2" xfId="4781"/>
    <cellStyle name="Ввод  2 15 2" xfId="4782"/>
    <cellStyle name="Вычисление 3 3 10 2" xfId="4783"/>
    <cellStyle name="Ввод  2 6 5 2" xfId="4784"/>
    <cellStyle name="Вычисление 3 2 2 2 5 2" xfId="4785"/>
    <cellStyle name="Примечание 3 2 6 5 2" xfId="4786"/>
    <cellStyle name="Вывод 2 5 3 5 2" xfId="4787"/>
    <cellStyle name="Итог 3 2 2 2 5 2" xfId="4788"/>
    <cellStyle name="Вывод 2 6 5 2" xfId="4789"/>
    <cellStyle name="Итог 3 3 10 2" xfId="4790"/>
    <cellStyle name="Вычисление 2 2 4 2 5 2" xfId="4791"/>
    <cellStyle name="Ввод  2 5 2 5 2" xfId="4792"/>
    <cellStyle name="Ввод  3 5 10 2" xfId="4793"/>
    <cellStyle name="Примечание 2 2 14 2" xfId="4794"/>
    <cellStyle name="Вычисление 2 5 3 5 2" xfId="4795"/>
    <cellStyle name="Примечание 2 2 3 2 5 2" xfId="4796"/>
    <cellStyle name="Вывод 2 2 5 5 2" xfId="4797"/>
    <cellStyle name="Примечание 3 2 2 10 2" xfId="4798"/>
    <cellStyle name="Вычисление 3 7 5 2" xfId="4799"/>
    <cellStyle name="Ввод  3 3 2 5 2" xfId="4800"/>
    <cellStyle name="Вывод 3 2 4 10 2" xfId="4801"/>
    <cellStyle name="Примечание 2 4 10 2" xfId="4802"/>
    <cellStyle name="Ввод  3 4 2 5 2" xfId="4803"/>
    <cellStyle name="Примечание 2 4 3 5 2" xfId="4804"/>
    <cellStyle name="Ввод  2 2 2 10 2" xfId="4805"/>
    <cellStyle name="Итог 2 2 2 10 2" xfId="4806"/>
    <cellStyle name="Итог 2 5 3 5 2" xfId="4807"/>
    <cellStyle name="Вывод 3 6 5 2" xfId="4808"/>
    <cellStyle name="Итог 3 4 2 5 2" xfId="4809"/>
    <cellStyle name="Ввод  2 3 3 5 2" xfId="4810"/>
    <cellStyle name="Вывод 2 2 3 2 5 2" xfId="4811"/>
    <cellStyle name="Примечание 3 6 5 2" xfId="4812"/>
    <cellStyle name="Итог 2 6 5 2" xfId="4813"/>
    <cellStyle name="Вывод 3 2 2 10 2" xfId="4814"/>
    <cellStyle name="Итог 2 3 2 5 2" xfId="4815"/>
    <cellStyle name="Итог 2 2 4 10 2" xfId="4816"/>
    <cellStyle name="Итог 2 5 10 2" xfId="4817"/>
    <cellStyle name="Примечание 3 3 3 5 2" xfId="4818"/>
    <cellStyle name="Вычисление 3 5 2 5 2" xfId="4819"/>
    <cellStyle name="Примечание 3 2 5 5 2" xfId="4820"/>
    <cellStyle name="Вычисление 2 2 3 10 2" xfId="4821"/>
    <cellStyle name="Ввод  3 2 6 5 2" xfId="4822"/>
    <cellStyle name="Итог 2 2 2 2 5 2" xfId="4823"/>
    <cellStyle name="Итог 2 7 5 2" xfId="4824"/>
    <cellStyle name="Примечание 2 5 10 2" xfId="4825"/>
    <cellStyle name="Вычисление 3 2 4 2 5 2" xfId="4826"/>
    <cellStyle name="Вывод 2 3 2 5 2" xfId="4827"/>
    <cellStyle name="Ввод  2 2 4 10 2" xfId="4828"/>
    <cellStyle name="Примечание 3 2 14 2" xfId="4829"/>
    <cellStyle name="Вывод 3 3 3 5 2" xfId="4830"/>
    <cellStyle name="Примечание 3 2 3 2 5 2" xfId="4831"/>
    <cellStyle name="Вывод 3 2 5 5 2" xfId="4832"/>
    <cellStyle name="Примечание 3 4 10 2" xfId="4833"/>
    <cellStyle name="Вычисление 2 2 6 5 2" xfId="4834"/>
    <cellStyle name="Ввод  2 2 2 2 5 2" xfId="4835"/>
    <cellStyle name="Вычисление 2 3 10 2" xfId="4836"/>
    <cellStyle name="Вычисление 2 15 2" xfId="4837"/>
    <cellStyle name="Примечание 2 2 4 2 5 2" xfId="4838"/>
    <cellStyle name="Вычисление 2 4 2 5 2" xfId="4839"/>
    <cellStyle name="Вычисление 3 5 10 2" xfId="4840"/>
    <cellStyle name="Вывод 3 2 14 2" xfId="4841"/>
    <cellStyle name="Примечание 2 5 3 5 2" xfId="4842"/>
    <cellStyle name="Вывод 3 2 3 2 5 2" xfId="4843"/>
    <cellStyle name="Итог 2 2 5 5 2" xfId="4844"/>
    <cellStyle name="Вывод 3 4 10 2" xfId="4845"/>
    <cellStyle name="Примечание 3 7 5 2" xfId="4846"/>
    <cellStyle name="Вычисление 3 3 2 5 2" xfId="4847"/>
    <cellStyle name="Итог 3 2 4 10 2" xfId="4848"/>
    <cellStyle name="Вывод 2 4 10 2" xfId="4849"/>
    <cellStyle name="Вывод 2 2 4 2 5 2" xfId="4850"/>
    <cellStyle name="Итог 2 4 2 5 2" xfId="4851"/>
    <cellStyle name="Примечание 3 2 3 10 2" xfId="4852"/>
    <cellStyle name="Итог 2 2 14 2" xfId="4853"/>
    <cellStyle name="Вычисление 2 3 3 5 2" xfId="4854"/>
    <cellStyle name="Итог 2 2 3 2 5 2" xfId="4855"/>
    <cellStyle name="Ввод  2 2 5 5 2" xfId="4856"/>
    <cellStyle name="Итог 3 2 2 10 2" xfId="4857"/>
    <cellStyle name="Вывод 3 7 5 2" xfId="4858"/>
    <cellStyle name="Примечание 2 3 2 5 2" xfId="4859"/>
    <cellStyle name="Ввод  3 2 4 10 2" xfId="4860"/>
    <cellStyle name="Ввод  2 5 10 2" xfId="4861"/>
    <cellStyle name="Примечание 3 2 2 2 5 2" xfId="4862"/>
    <cellStyle name="Ввод  2 5 3 5 2" xfId="4863"/>
    <cellStyle name="Примечание 3 3 10 2" xfId="4864"/>
    <cellStyle name="Вычисление 2 2 2 10 2" xfId="4865"/>
    <cellStyle name="Ввод  2 4 3 5 2" xfId="4866"/>
    <cellStyle name="Примечание 2 15 2" xfId="4867"/>
    <cellStyle name="Ввод  3 6 5 2" xfId="4868"/>
    <cellStyle name="Вычисление 3 4 2 5 2" xfId="4869"/>
    <cellStyle name="Вывод 2 4 3 5 2" xfId="4870"/>
    <cellStyle name="Ввод  2 2 3 2 5 2" xfId="4871"/>
    <cellStyle name="Итог 3 6 5 2" xfId="4872"/>
    <cellStyle name="Вычисление 2 6 5 2" xfId="4873"/>
    <cellStyle name="Ввод  3 2 2 10 2" xfId="4874"/>
    <cellStyle name="Примечание 3 2 4 2 5 2" xfId="4875"/>
    <cellStyle name="Вычисление 2 5 2 5 2" xfId="4876"/>
    <cellStyle name="Вычисление 2 2 4 10 2" xfId="4877"/>
    <cellStyle name="Ввод  2 4 10 2" xfId="4878"/>
    <cellStyle name="Итог 3 3 3 5 2" xfId="4879"/>
    <cellStyle name="Вывод 3 5 2 5 2" xfId="4880"/>
    <cellStyle name="Итог 3 2 5 5 2" xfId="4881"/>
    <cellStyle name="Вывод 2 2 3 10 2" xfId="4882"/>
    <cellStyle name="Примечание 2 2 6 5 2" xfId="4883"/>
    <cellStyle name="Вычисление 2 2 2 2 5 2" xfId="4884"/>
    <cellStyle name="Примечание 2 7 5 2" xfId="4885"/>
    <cellStyle name="Итог 2 3 10 2" xfId="4886"/>
    <cellStyle name="Вывод 3 2 4 2 5 2" xfId="4887"/>
    <cellStyle name="Ввод  2 3 2 5 2" xfId="4888"/>
    <cellStyle name="Примечание 3 5 10 2" xfId="4889"/>
    <cellStyle name="Итог 3 2 14 2" xfId="4890"/>
    <cellStyle name="Ввод  3 3 3 5 2" xfId="4891"/>
    <cellStyle name="Итог 3 2 3 2 5 2" xfId="4892"/>
    <cellStyle name="Ввод  3 2 5 5 2" xfId="4893"/>
    <cellStyle name="Итог 3 4 10 2" xfId="4894"/>
    <cellStyle name="Вывод 2 2 6 5 2" xfId="4895"/>
    <cellStyle name="Примечание 3 3 2 5 2" xfId="4896"/>
    <cellStyle name="Вывод 2 3 10 2" xfId="4897"/>
    <cellStyle name="Вывод 2 15 2" xfId="4898"/>
    <cellStyle name="Итог 2 2 4 2 5 2" xfId="4899"/>
    <cellStyle name="Примечание 2 4 2 5 2" xfId="4900"/>
    <cellStyle name="Вывод 3 5 10 2" xfId="4901"/>
    <cellStyle name="Ввод  3 2 14 2" xfId="4902"/>
    <cellStyle name="Итог 2 3 3 5 2" xfId="4903"/>
    <cellStyle name="Ввод  3 2 3 2 5 2" xfId="4904"/>
    <cellStyle name="Вычисление 2 2 5 5 2" xfId="4905"/>
    <cellStyle name="Ввод  3 4 10 2" xfId="4906"/>
    <cellStyle name="Итог 3 7 5 2" xfId="4907"/>
    <cellStyle name="Вывод 3 3 2 5 2" xfId="4908"/>
    <cellStyle name="Вычисление 3 2 4 10 2" xfId="4909"/>
    <cellStyle name="Вычисление 2 4 10 2" xfId="4910"/>
    <cellStyle name="Примечание 3 5 3 5 2" xfId="4911"/>
    <cellStyle name="Ввод  2 2 4 3 5 2" xfId="4912"/>
    <cellStyle name="Вывод 2 2 4 3 5 2" xfId="4913"/>
    <cellStyle name="Вычисление 2 2 4 3 5 2" xfId="4914"/>
    <cellStyle name="Итог 2 2 4 3 5 2" xfId="4915"/>
    <cellStyle name="Примечание 2 2 4 3 5 2" xfId="4916"/>
    <cellStyle name="Ввод  3 2 4 3 5 2" xfId="4917"/>
    <cellStyle name="Вывод 3 2 4 3 5 2" xfId="4918"/>
    <cellStyle name="Вычисление 3 2 4 3 5 2" xfId="4919"/>
    <cellStyle name="Итог 3 2 4 3 5 2" xfId="4920"/>
    <cellStyle name="Примечание 3 2 4 3 5 2" xfId="4921"/>
    <cellStyle name="Вывод 2 16 2" xfId="4922"/>
    <cellStyle name="Вычисление 2 16 2" xfId="4923"/>
    <cellStyle name="Итог 2 16 2" xfId="4924"/>
    <cellStyle name="Примечание 2 16 2" xfId="4925"/>
    <cellStyle name="Ввод  3 16 2" xfId="4926"/>
    <cellStyle name="Вывод 3 16 2" xfId="4927"/>
    <cellStyle name="Вычисление 3 16 2" xfId="4928"/>
    <cellStyle name="Итог 3 16 2" xfId="4929"/>
    <cellStyle name="Примечание 3 16 2" xfId="4930"/>
    <cellStyle name="Ввод  2 2 15 2" xfId="4931"/>
    <cellStyle name="Вывод 2 2 15 2" xfId="4932"/>
    <cellStyle name="Вычисление 2 2 15 2" xfId="4933"/>
    <cellStyle name="Итог 2 2 15 2" xfId="4934"/>
    <cellStyle name="Примечание 2 2 15 2" xfId="4935"/>
    <cellStyle name="Ввод  3 2 15 2" xfId="4936"/>
    <cellStyle name="Вывод 3 2 15 2" xfId="4937"/>
    <cellStyle name="Вычисление 3 2 15 2" xfId="4938"/>
    <cellStyle name="Итог 3 2 15 2" xfId="4939"/>
    <cellStyle name="Примечание 3 2 15 2" xfId="4940"/>
    <cellStyle name="Вывод 2 5 11 2" xfId="4941"/>
    <cellStyle name="Ввод  2 4 11 2" xfId="4942"/>
    <cellStyle name="Итог 2 5 11 2" xfId="4943"/>
    <cellStyle name="Итог 2 4 11 2" xfId="4944"/>
    <cellStyle name="Ввод  2 5 11 2" xfId="4945"/>
    <cellStyle name="Примечание 2 4 11 2" xfId="4946"/>
    <cellStyle name="Вычисление 2 4 11 2" xfId="4947"/>
    <cellStyle name="Вывод 2 4 11 2" xfId="4948"/>
    <cellStyle name="Ввод  2 3 11 2" xfId="4949"/>
    <cellStyle name="Вывод 2 3 11 2" xfId="4950"/>
    <cellStyle name="Вычисление 2 3 11 2" xfId="4951"/>
    <cellStyle name="Вычисление 2 5 11 2" xfId="4952"/>
    <cellStyle name="Итог 2 3 11 2" xfId="4953"/>
    <cellStyle name="Примечание 2 5 11 2" xfId="4954"/>
    <cellStyle name="Примечание 2 3 11 2" xfId="4955"/>
    <cellStyle name="Ввод  3 3 11 2" xfId="4956"/>
    <cellStyle name="Вывод 3 3 11 2" xfId="4957"/>
    <cellStyle name="Вычисление 3 3 11 2" xfId="4958"/>
    <cellStyle name="Итог 3 3 11 2" xfId="4959"/>
    <cellStyle name="Примечание 3 3 11 2" xfId="4960"/>
    <cellStyle name="Ввод  2 2 2 11 2" xfId="4961"/>
    <cellStyle name="Вывод 2 2 2 11 2" xfId="4962"/>
    <cellStyle name="Вычисление 2 2 2 11 2" xfId="4963"/>
    <cellStyle name="Итог 2 2 2 11 2" xfId="4964"/>
    <cellStyle name="Примечание 2 2 2 11 2" xfId="4965"/>
    <cellStyle name="Ввод  3 2 2 11 2" xfId="4966"/>
    <cellStyle name="Вывод 3 2 2 11 2" xfId="4967"/>
    <cellStyle name="Вычисление 3 2 2 11 2" xfId="4968"/>
    <cellStyle name="Итог 3 2 2 11 2" xfId="4969"/>
    <cellStyle name="Примечание 3 2 2 11 2" xfId="4970"/>
    <cellStyle name="Ввод  3 4 11 2" xfId="4971"/>
    <cellStyle name="Вывод 3 4 11 2" xfId="4972"/>
    <cellStyle name="Вычисление 3 4 11 2" xfId="4973"/>
    <cellStyle name="Итог 3 4 11 2" xfId="4974"/>
    <cellStyle name="Примечание 3 4 11 2" xfId="4975"/>
    <cellStyle name="Ввод  2 2 3 11 2" xfId="4976"/>
    <cellStyle name="Вывод 2 2 3 11 2" xfId="4977"/>
    <cellStyle name="Вычисление 2 2 3 11 2" xfId="4978"/>
    <cellStyle name="Итог 2 2 3 11 2" xfId="4979"/>
    <cellStyle name="Примечание 2 2 3 11 2" xfId="4980"/>
    <cellStyle name="Ввод  3 2 3 11 2" xfId="4981"/>
    <cellStyle name="Вывод 3 2 3 11 2" xfId="4982"/>
    <cellStyle name="Вычисление 3 2 3 11 2" xfId="4983"/>
    <cellStyle name="Итог 3 2 3 11 2" xfId="4984"/>
    <cellStyle name="Примечание 3 2 3 11 2" xfId="4985"/>
    <cellStyle name="Ввод  3 5 11 2" xfId="4986"/>
    <cellStyle name="Вывод 3 5 11 2" xfId="4987"/>
    <cellStyle name="Вычисление 3 5 11 2" xfId="4988"/>
    <cellStyle name="Итог 3 5 11 2" xfId="4989"/>
    <cellStyle name="Примечание 3 5 11 2" xfId="4990"/>
    <cellStyle name="Ввод  2 2 4 11 2" xfId="4991"/>
    <cellStyle name="Вывод 2 2 4 11 2" xfId="4992"/>
    <cellStyle name="Вычисление 2 2 4 11 2" xfId="4993"/>
    <cellStyle name="Итог 2 2 4 11 2" xfId="4994"/>
    <cellStyle name="Примечание 2 2 4 11 2" xfId="4995"/>
    <cellStyle name="Ввод  3 2 4 11 2" xfId="4996"/>
    <cellStyle name="Вывод 3 2 4 11 2" xfId="4997"/>
    <cellStyle name="Вычисление 3 2 4 11 2" xfId="4998"/>
    <cellStyle name="Итог 3 2 4 11 2" xfId="4999"/>
    <cellStyle name="Примечание 3 2 4 11 2" xfId="5000"/>
    <cellStyle name="Примечание 2 7 6 2" xfId="5001"/>
    <cellStyle name="Итог 2 7 6 2" xfId="5002"/>
    <cellStyle name="Вычисление 2 7 6 2" xfId="5003"/>
    <cellStyle name="Вывод 2 7 6 2" xfId="5004"/>
    <cellStyle name="Ввод  2 7 6 2" xfId="5005"/>
    <cellStyle name="Ввод  2 6 6 2" xfId="5006"/>
    <cellStyle name="Вывод 2 6 6 2" xfId="5007"/>
    <cellStyle name="Вычисление 2 6 6 2" xfId="5008"/>
    <cellStyle name="Итог 2 6 6 2" xfId="5009"/>
    <cellStyle name="Примечание 2 6 6 2" xfId="5010"/>
    <cellStyle name="Ввод  3 6 6 2" xfId="5011"/>
    <cellStyle name="Вывод 3 6 6 2" xfId="5012"/>
    <cellStyle name="Вычисление 3 6 6 2" xfId="5013"/>
    <cellStyle name="Итог 3 6 6 2" xfId="5014"/>
    <cellStyle name="Примечание 3 6 6 2" xfId="5015"/>
    <cellStyle name="Ввод  2 2 5 6 2" xfId="5016"/>
    <cellStyle name="Вывод 2 2 5 6 2" xfId="5017"/>
    <cellStyle name="Вычисление 2 2 5 6 2" xfId="5018"/>
    <cellStyle name="Итог 2 2 5 6 2" xfId="5019"/>
    <cellStyle name="Примечание 2 2 5 6 2" xfId="5020"/>
    <cellStyle name="Ввод  3 2 5 6 2" xfId="5021"/>
    <cellStyle name="Вывод 3 2 5 6 2" xfId="5022"/>
    <cellStyle name="Вычисление 3 2 5 6 2" xfId="5023"/>
    <cellStyle name="Итог 3 2 5 6 2" xfId="5024"/>
    <cellStyle name="Примечание 3 2 5 6 2" xfId="5025"/>
    <cellStyle name="Вывод 2 5 2 6 2" xfId="5026"/>
    <cellStyle name="Ввод  2 4 2 6 2" xfId="5027"/>
    <cellStyle name="Итог 2 5 2 6 2" xfId="5028"/>
    <cellStyle name="Итог 2 4 2 6 2" xfId="5029"/>
    <cellStyle name="Ввод  2 5 2 6 2" xfId="5030"/>
    <cellStyle name="Примечание 2 4 2 6 2" xfId="5031"/>
    <cellStyle name="Вычисление 2 4 2 6 2" xfId="5032"/>
    <cellStyle name="Вывод 2 4 2 6 2" xfId="5033"/>
    <cellStyle name="Ввод  2 3 2 6 2" xfId="5034"/>
    <cellStyle name="Вывод 2 3 2 6 2" xfId="5035"/>
    <cellStyle name="Вычисление 2 3 2 6 2" xfId="5036"/>
    <cellStyle name="Вычисление 2 5 2 6 2" xfId="5037"/>
    <cellStyle name="Итог 2 3 2 6 2" xfId="5038"/>
    <cellStyle name="Примечание 2 5 2 6 2" xfId="5039"/>
    <cellStyle name="Примечание 2 3 2 6 2" xfId="5040"/>
    <cellStyle name="Ввод  3 3 2 6 2" xfId="5041"/>
    <cellStyle name="Вывод 3 3 2 6 2" xfId="5042"/>
    <cellStyle name="Вычисление 3 3 2 6 2" xfId="5043"/>
    <cellStyle name="Итог 3 3 2 6 2" xfId="5044"/>
    <cellStyle name="Примечание 3 3 2 6 2" xfId="5045"/>
    <cellStyle name="Ввод  2 2 2 2 6 2" xfId="5046"/>
    <cellStyle name="Вывод 2 2 2 2 6 2" xfId="5047"/>
    <cellStyle name="Вычисление 2 2 2 2 6 2" xfId="5048"/>
    <cellStyle name="Итог 2 2 2 2 6 2" xfId="5049"/>
    <cellStyle name="Примечание 2 2 2 2 6 2" xfId="5050"/>
    <cellStyle name="Ввод  3 2 2 2 6 2" xfId="5051"/>
    <cellStyle name="Вывод 3 2 2 2 6 2" xfId="5052"/>
    <cellStyle name="Вычисление 3 2 2 2 6 2" xfId="5053"/>
    <cellStyle name="Итог 3 2 2 2 6 2" xfId="5054"/>
    <cellStyle name="Примечание 3 2 2 2 6 2" xfId="5055"/>
    <cellStyle name="Ввод  3 4 2 6 2" xfId="5056"/>
    <cellStyle name="Вывод 3 4 2 6 2" xfId="5057"/>
    <cellStyle name="Вычисление 3 4 2 6 2" xfId="5058"/>
    <cellStyle name="Итог 3 4 2 6 2" xfId="5059"/>
    <cellStyle name="Примечание 3 4 2 6 2" xfId="5060"/>
    <cellStyle name="Ввод  2 2 3 2 6 2" xfId="5061"/>
    <cellStyle name="Вывод 2 2 3 2 6 2" xfId="5062"/>
    <cellStyle name="Вычисление 2 2 3 2 6 2" xfId="5063"/>
    <cellStyle name="Итог 2 2 3 2 6 2" xfId="5064"/>
    <cellStyle name="Примечание 2 2 3 2 6 2" xfId="5065"/>
    <cellStyle name="Ввод  3 2 3 2 6 2" xfId="5066"/>
    <cellStyle name="Вывод 3 2 3 2 6 2" xfId="5067"/>
    <cellStyle name="Вычисление 3 2 3 2 6 2" xfId="5068"/>
    <cellStyle name="Итог 3 2 3 2 6 2" xfId="5069"/>
    <cellStyle name="Примечание 3 2 3 2 6 2" xfId="5070"/>
    <cellStyle name="Ввод  3 5 2 6 2" xfId="5071"/>
    <cellStyle name="Вывод 3 5 2 6 2" xfId="5072"/>
    <cellStyle name="Вычисление 3 5 2 6 2" xfId="5073"/>
    <cellStyle name="Итог 3 5 2 6 2" xfId="5074"/>
    <cellStyle name="Примечание 3 5 2 6 2" xfId="5075"/>
    <cellStyle name="Ввод  2 2 4 2 6 2" xfId="5076"/>
    <cellStyle name="Вывод 2 2 4 2 6 2" xfId="5077"/>
    <cellStyle name="Вычисление 2 2 4 2 6 2" xfId="5078"/>
    <cellStyle name="Итог 2 2 4 2 6 2" xfId="5079"/>
    <cellStyle name="Примечание 2 2 4 2 6 2" xfId="5080"/>
    <cellStyle name="Ввод  3 2 4 2 6 2" xfId="5081"/>
    <cellStyle name="Вывод 3 2 4 2 6 2" xfId="5082"/>
    <cellStyle name="Вычисление 3 2 4 2 6 2" xfId="5083"/>
    <cellStyle name="Итог 3 2 4 2 6 2" xfId="5084"/>
    <cellStyle name="Примечание 3 2 4 2 6 2" xfId="5085"/>
    <cellStyle name="Ввод  3 7 6 2" xfId="5086"/>
    <cellStyle name="Вывод 3 7 6 2" xfId="5087"/>
    <cellStyle name="Вычисление 3 7 6 2" xfId="5088"/>
    <cellStyle name="Итог 3 7 6 2" xfId="5089"/>
    <cellStyle name="Примечание 3 7 6 2" xfId="5090"/>
    <cellStyle name="Ввод  2 2 6 6 2" xfId="5091"/>
    <cellStyle name="Вывод 2 2 6 6 2" xfId="5092"/>
    <cellStyle name="Вычисление 2 2 6 6 2" xfId="5093"/>
    <cellStyle name="Итог 2 2 6 6 2" xfId="5094"/>
    <cellStyle name="Примечание 2 2 6 6 2" xfId="5095"/>
    <cellStyle name="Ввод  3 2 6 6 2" xfId="5096"/>
    <cellStyle name="Вывод 3 2 6 6 2" xfId="5097"/>
    <cellStyle name="Вычисление 3 2 6 6 2" xfId="5098"/>
    <cellStyle name="Итог 3 2 6 6 2" xfId="5099"/>
    <cellStyle name="Примечание 3 2 6 6 2" xfId="5100"/>
    <cellStyle name="Вывод 2 5 3 6 2" xfId="5101"/>
    <cellStyle name="Ввод  2 4 3 6 2" xfId="5102"/>
    <cellStyle name="Итог 2 5 3 6 2" xfId="5103"/>
    <cellStyle name="Итог 2 4 3 6 2" xfId="5104"/>
    <cellStyle name="Ввод  2 5 3 6 2" xfId="5105"/>
    <cellStyle name="Примечание 2 4 3 6 2" xfId="5106"/>
    <cellStyle name="Вычисление 2 4 3 6 2" xfId="5107"/>
    <cellStyle name="Вывод 2 4 3 6 2" xfId="5108"/>
    <cellStyle name="Ввод  2 3 3 6 2" xfId="5109"/>
    <cellStyle name="Вывод 2 3 3 6 2" xfId="5110"/>
    <cellStyle name="Вычисление 2 3 3 6 2" xfId="5111"/>
    <cellStyle name="Вычисление 2 5 3 6 2" xfId="5112"/>
    <cellStyle name="Итог 2 3 3 6 2" xfId="5113"/>
    <cellStyle name="Примечание 2 5 3 6 2" xfId="5114"/>
    <cellStyle name="Примечание 2 3 3 6 2" xfId="5115"/>
    <cellStyle name="Ввод  3 3 3 6 2" xfId="5116"/>
    <cellStyle name="Вывод 3 3 3 6 2" xfId="5117"/>
    <cellStyle name="Вычисление 3 3 3 6 2" xfId="5118"/>
    <cellStyle name="Итог 3 3 3 6 2" xfId="5119"/>
    <cellStyle name="Примечание 3 3 3 6 2" xfId="5120"/>
    <cellStyle name="Ввод  2 2 2 3 6 2" xfId="5121"/>
    <cellStyle name="Вывод 2 2 2 3 6 2" xfId="5122"/>
    <cellStyle name="Вычисление 2 2 2 3 6 2" xfId="5123"/>
    <cellStyle name="Итог 2 2 2 3 6 2" xfId="5124"/>
    <cellStyle name="Примечание 2 2 2 3 6 2" xfId="5125"/>
    <cellStyle name="Ввод  3 2 2 3 6 2" xfId="5126"/>
    <cellStyle name="Вывод 3 2 2 3 6 2" xfId="5127"/>
    <cellStyle name="Вычисление 3 2 2 3 6 2" xfId="5128"/>
    <cellStyle name="Итог 3 2 2 3 6 2" xfId="5129"/>
    <cellStyle name="Примечание 3 2 2 3 6 2" xfId="5130"/>
    <cellStyle name="Ввод  3 4 3 6 2" xfId="5131"/>
    <cellStyle name="Вывод 3 4 3 6 2" xfId="5132"/>
    <cellStyle name="Вычисление 3 4 3 6 2" xfId="5133"/>
    <cellStyle name="Итог 3 4 3 6 2" xfId="5134"/>
    <cellStyle name="Примечание 3 4 3 6 2" xfId="5135"/>
    <cellStyle name="Ввод  2 2 3 3 6 2" xfId="5136"/>
    <cellStyle name="Вывод 2 2 3 3 6 2" xfId="5137"/>
    <cellStyle name="Вычисление 2 2 3 3 6 2" xfId="5138"/>
    <cellStyle name="Итог 2 2 3 3 6 2" xfId="5139"/>
    <cellStyle name="Примечание 2 2 3 3 6 2" xfId="5140"/>
    <cellStyle name="Ввод  3 2 3 3 6 2" xfId="5141"/>
    <cellStyle name="Вывод 3 2 3 3 6 2" xfId="5142"/>
    <cellStyle name="Вычисление 3 2 3 3 6 2" xfId="5143"/>
    <cellStyle name="Итог 3 2 3 3 6 2" xfId="5144"/>
    <cellStyle name="Примечание 3 2 3 3 6 2" xfId="5145"/>
    <cellStyle name="Ввод  3 5 3 6 2" xfId="5146"/>
    <cellStyle name="Вывод 3 5 3 6 2" xfId="5147"/>
    <cellStyle name="Вычисление 3 5 3 6 2" xfId="5148"/>
    <cellStyle name="Итог 3 5 3 6 2" xfId="5149"/>
    <cellStyle name="Примечание 3 5 3 6 2" xfId="5150"/>
    <cellStyle name="Ввод  2 2 4 3 6 2" xfId="5151"/>
    <cellStyle name="Вывод 2 2 4 3 6 2" xfId="5152"/>
    <cellStyle name="Вычисление 2 2 4 3 6 2" xfId="5153"/>
    <cellStyle name="Итог 2 2 4 3 6 2" xfId="5154"/>
    <cellStyle name="Примечание 2 2 4 3 6 2" xfId="5155"/>
    <cellStyle name="Ввод  3 2 4 3 6 2" xfId="5156"/>
    <cellStyle name="Вывод 3 2 4 3 6 2" xfId="5157"/>
    <cellStyle name="Вычисление 3 2 4 3 6 2" xfId="5158"/>
    <cellStyle name="Итог 3 2 4 3 6 2" xfId="5159"/>
    <cellStyle name="Примечание 3 2 4 3 6 2" xfId="5160"/>
    <cellStyle name="Примечание 2 18" xfId="5161"/>
    <cellStyle name="Ввод  3 18" xfId="5162"/>
    <cellStyle name="桁区切り 6" xfId="5163"/>
    <cellStyle name="Итог 2 2 3 3 7 2" xfId="5164"/>
    <cellStyle name="Вывод 3 2 16 2" xfId="5165"/>
    <cellStyle name="Вычисление 3 2 4 3 7 2" xfId="5166"/>
    <cellStyle name="Вывод 3 2 4 3 7 2" xfId="5167"/>
    <cellStyle name="Ввод  3 2 4 3 7 2" xfId="5168"/>
    <cellStyle name="Примечание 2 2 4 3 7 2" xfId="5169"/>
    <cellStyle name="Итог 2 2 4 3 7 2" xfId="5170"/>
    <cellStyle name="Вычисление 2 2 4 3 7 2" xfId="5171"/>
    <cellStyle name="Вывод 2 2 4 3 7 2" xfId="5172"/>
    <cellStyle name="Ввод  2 2 4 3 7 2" xfId="5173"/>
    <cellStyle name="Примечание 3 5 3 7 2" xfId="5174"/>
    <cellStyle name="Итог 3 5 3 7 2" xfId="5175"/>
    <cellStyle name="Вычисление 3 5 3 7 2" xfId="5176"/>
    <cellStyle name="Вывод 3 5 3 7 2" xfId="5177"/>
    <cellStyle name="Ввод  3 5 3 7 2" xfId="5178"/>
    <cellStyle name="Примечание 3 2 3 3 7 2" xfId="5179"/>
    <cellStyle name="Итог 3 2 3 3 7 2" xfId="5180"/>
    <cellStyle name="Вычисление 3 2 3 3 7 2" xfId="5181"/>
    <cellStyle name="Вывод 3 2 3 3 7 2" xfId="5182"/>
    <cellStyle name="Ввод  3 2 3 3 7 2" xfId="5183"/>
    <cellStyle name="Примечание 2 2 3 3 7 2" xfId="5184"/>
    <cellStyle name="Вычисление 2 2 3 3 7 2" xfId="5185"/>
    <cellStyle name="Вывод 2 2 3 3 7 2" xfId="5186"/>
    <cellStyle name="Ввод  2 2 3 3 7 2" xfId="5187"/>
    <cellStyle name="Примечание 3 4 3 7 2" xfId="5188"/>
    <cellStyle name="Итог 3 4 3 7 2" xfId="5189"/>
    <cellStyle name="Вычисление 3 4 3 7 2" xfId="5190"/>
    <cellStyle name="Вывод 3 4 3 7 2" xfId="5191"/>
    <cellStyle name="Примечание 3 2 4 2 7 2" xfId="5192"/>
    <cellStyle name="Вычисление 2 5 2 7 2" xfId="5193"/>
    <cellStyle name="Вычисление 2 2 4 12 2" xfId="5194"/>
    <cellStyle name="Вывод 2 2 4 12 2" xfId="5195"/>
    <cellStyle name="Ввод  2 2 4 12 2" xfId="5196"/>
    <cellStyle name="Примечание 3 5 12 2" xfId="5197"/>
    <cellStyle name="Итог 3 5 12 2" xfId="5198"/>
    <cellStyle name="Вывод 2 5 12 2" xfId="5199"/>
    <cellStyle name="Примечание 3 2 16 2" xfId="5200"/>
    <cellStyle name="Итог 3 2 16 2" xfId="5201"/>
    <cellStyle name="Вычисление 3 2 16 2" xfId="5202"/>
    <cellStyle name="Итог 2 2 16 2" xfId="5203"/>
    <cellStyle name="Вычисление 2 2 16 2" xfId="5204"/>
    <cellStyle name="Вывод 2 2 16 2" xfId="5205"/>
    <cellStyle name="Вывод 3 18" xfId="5206"/>
    <cellStyle name="桁区切り 7" xfId="5207"/>
    <cellStyle name="Вывод 2 4 3 7 2" xfId="5208"/>
    <cellStyle name="Ввод  2 2 3 2 7 2" xfId="5209"/>
    <cellStyle name="Итог 3 6 7 2" xfId="5210"/>
    <cellStyle name="Примечание 2 2 2 12 2" xfId="5211"/>
    <cellStyle name="Примечание 2 17 2" xfId="5212"/>
    <cellStyle name="Вычисление 3 18" xfId="5213"/>
    <cellStyle name="Ввод  3 4 3 7 2" xfId="5214"/>
    <cellStyle name="Итог 3 2 4 2 7 2" xfId="5215"/>
    <cellStyle name="Вычисление 2 3 2 7 2" xfId="5216"/>
    <cellStyle name="Вычисление 3 5 12 2" xfId="5217"/>
    <cellStyle name="Ввод  2 2 16 2" xfId="5218"/>
    <cellStyle name="Вычисление 2 4 3 7 2" xfId="5219"/>
    <cellStyle name="Примечание 3 4 2 7 2" xfId="5220"/>
    <cellStyle name="Вычисление 3 6 7 2" xfId="5221"/>
    <cellStyle name="Итог 2 2 2 12 2" xfId="5222"/>
    <cellStyle name="Ввод  3 2 3 2 7 2" xfId="5223"/>
    <cellStyle name="Ввод  3 3 3 7 2" xfId="5224"/>
    <cellStyle name="Примечание 3 2 2 12 2" xfId="5225"/>
    <cellStyle name="Вычисление 3 4 12 2" xfId="5226"/>
    <cellStyle name="Итог 2 3 3 7 2" xfId="5227"/>
    <cellStyle name="Ввод  3 2 5 7 2" xfId="5228"/>
    <cellStyle name="Итог 3 2 3 2 7 2" xfId="5229"/>
    <cellStyle name="Итог 3 3 3 7 2" xfId="5230"/>
    <cellStyle name="Вывод 3 5 2 7 2" xfId="5231"/>
    <cellStyle name="Итог 3 2 5 7 2" xfId="5232"/>
    <cellStyle name="Вычисление 2 2 5 7 2" xfId="5233"/>
    <cellStyle name="Ввод  2 2 3 12 2" xfId="5234"/>
    <cellStyle name="Примечание 2 2 6 7 2" xfId="5235"/>
    <cellStyle name="Вычисление 2 2 2 2 7 2" xfId="5236"/>
    <cellStyle name="Примечание 2 7 7 2" xfId="5237"/>
    <cellStyle name="Вычисление 2 5 12 2" xfId="5238"/>
    <cellStyle name="Вывод 2 17 2" xfId="5239"/>
    <cellStyle name="Примечание 3 2 2 3 7 2" xfId="5240"/>
    <cellStyle name="Вычисление 3 2 4 2 7 2" xfId="5241"/>
    <cellStyle name="Вывод 2 3 2 7 2" xfId="5242"/>
    <cellStyle name="Вывод 3 5 12 2" xfId="5243"/>
    <cellStyle name="Примечание 2 4 3 7 2" xfId="5244"/>
    <cellStyle name="Итог 3 4 2 7 2" xfId="5245"/>
    <cellStyle name="Вывод 3 6 7 2" xfId="5246"/>
    <cellStyle name="Вычисление 2 2 2 12 2" xfId="5247"/>
    <cellStyle name="Вывод 2 2 6 7 2" xfId="5248"/>
    <cellStyle name="Примечание 3 3 2 7 2" xfId="5249"/>
    <cellStyle name="Ввод  2 3 12 2" xfId="5250"/>
    <cellStyle name="Вывод 3 2 2 3 7 2" xfId="5251"/>
    <cellStyle name="Примечание 2 2 4 2 7 2" xfId="5252"/>
    <cellStyle name="Вычисление 2 4 2 7 2" xfId="5253"/>
    <cellStyle name="Итог 3 2 3 12 2" xfId="5254"/>
    <cellStyle name="Вычисление 3 17 2" xfId="5255"/>
    <cellStyle name="Итог 2 5 3 7 2" xfId="5256"/>
    <cellStyle name="Ввод  3 4 2 7 2" xfId="5257"/>
    <cellStyle name="Итог 2 6 7 2" xfId="5258"/>
    <cellStyle name="Примечание 3 3 12 2" xfId="5259"/>
    <cellStyle name="Вычисление 2 18" xfId="5260"/>
    <cellStyle name="Итог 3 7 7 2" xfId="5261"/>
    <cellStyle name="Вывод 3 3 2 7 2" xfId="5262"/>
    <cellStyle name="Вычисление 3 2 4 12 2" xfId="5263"/>
    <cellStyle name="Примечание 2 4 12 2" xfId="5264"/>
    <cellStyle name="Итог 2 2 2 3 7 2" xfId="5265"/>
    <cellStyle name="Вывод 2 2 4 2 7 2" xfId="5266"/>
    <cellStyle name="Итог 2 4 2 7 2" xfId="5267"/>
    <cellStyle name="Ввод  3 2 3 12 2" xfId="5268"/>
    <cellStyle name="Примечание 3 2 6 7 2" xfId="5269"/>
    <cellStyle name="Вычисление 3 2 2 2 7 2" xfId="5270"/>
    <cellStyle name="Ввод  2 6 7 2" xfId="5271"/>
    <cellStyle name="Вывод 3 3 12 2" xfId="5272"/>
    <cellStyle name="Ввод  3 2 16 2" xfId="5273"/>
    <cellStyle name="桁区切り 8" xfId="5274"/>
    <cellStyle name="Ввод  3 2 2 12 2" xfId="5275"/>
    <cellStyle name="Примечание 3 6 7 2" xfId="5276"/>
    <cellStyle name="Вывод 2 2 3 2 7 2" xfId="5277"/>
    <cellStyle name="Ввод  2 3 3 7 2" xfId="5278"/>
    <cellStyle name="Вывод 2 3 3 7 2" xfId="5279"/>
    <cellStyle name="Вычисление 2 2 3 2 7 2" xfId="5280"/>
    <cellStyle name="Вывод 3 2 2 12 2" xfId="5281"/>
    <cellStyle name="Ввод  3 7 7 2" xfId="5282"/>
    <cellStyle name="Примечание 2 5 2 7 2" xfId="5283"/>
    <cellStyle name="Примечание 2 2 4 12 2" xfId="5284"/>
    <cellStyle name="Итог 2 5 12 2" xfId="5285"/>
    <cellStyle name="Ввод  2 2 2 3 7 2" xfId="5286"/>
    <cellStyle name="Итог 3 5 2 7 2" xfId="5287"/>
    <cellStyle name="Вывод 2 5 2 7 2" xfId="5288"/>
    <cellStyle name="Вычисление 2 2 3 12 2" xfId="5289"/>
    <cellStyle name="Вывод 3 2 6 7 2" xfId="5290"/>
    <cellStyle name="Примечание 2 2 2 2 7 2" xfId="5291"/>
    <cellStyle name="Вычисление 2 7 7 2" xfId="5292"/>
    <cellStyle name="Примечание 2 5 12 2" xfId="5293"/>
    <cellStyle name="Итог 2 18" xfId="5294"/>
    <cellStyle name="Примечание 2 2 3 2 7 2" xfId="5295"/>
    <cellStyle name="Примечание 2 3 3 7 2" xfId="5296"/>
    <cellStyle name="Итог 3 2 2 12 2" xfId="5297"/>
    <cellStyle name="Вывод 3 4 12 2" xfId="5298"/>
    <cellStyle name="Вычисление 2 5 3 7 2" xfId="5299"/>
    <cellStyle name="Примечание 2 2 5 7 2" xfId="5300"/>
    <cellStyle name="Вычисление 3 2 3 2 7 2" xfId="5301"/>
    <cellStyle name="Вычисление 3 3 3 7 2" xfId="5302"/>
    <cellStyle name="Ввод  3 5 2 7 2" xfId="5303"/>
    <cellStyle name="Вычисление 3 2 5 7 2" xfId="5304"/>
    <cellStyle name="Вывод 2 2 5 7 2" xfId="5305"/>
    <cellStyle name="Примечание 3 4 12 2" xfId="5306"/>
    <cellStyle name="Итог 2 2 6 7 2" xfId="5307"/>
    <cellStyle name="Вывод 2 2 2 2 7 2" xfId="5308"/>
    <cellStyle name="Вычисление 2 3 12 2" xfId="5309"/>
    <cellStyle name="Ввод  2 17 2" xfId="5310"/>
    <cellStyle name="Итог 3 2 2 3 7 2" xfId="5311"/>
    <cellStyle name="Вывод 3 2 4 2 7 2" xfId="5312"/>
    <cellStyle name="Ввод  2 3 2 7 2" xfId="5313"/>
    <cellStyle name="Ввод  3 5 12 2" xfId="5314"/>
    <cellStyle name="Примечание 3 17 2" xfId="5315"/>
    <cellStyle name="Ввод  2 5 3 7 2" xfId="5316"/>
    <cellStyle name="Вычисление 3 4 2 7 2" xfId="5317"/>
    <cellStyle name="Ввод  3 6 7 2" xfId="5318"/>
    <cellStyle name="Вывод 2 2 2 12 2" xfId="5319"/>
    <cellStyle name="Ввод  2 18" xfId="5320"/>
    <cellStyle name="Ввод  2 2 6 7 2" xfId="5321"/>
    <cellStyle name="Итог 3 3 2 7 2" xfId="5322"/>
    <cellStyle name="Примечание 3 2 4 12 2" xfId="5323"/>
    <cellStyle name="Вывод 2 4 12 2" xfId="5324"/>
    <cellStyle name="Ввод  3 2 2 3 7 2" xfId="5325"/>
    <cellStyle name="Итог 2 2 4 2 7 2" xfId="5326"/>
    <cellStyle name="Примечание 2 4 2 7 2" xfId="5327"/>
    <cellStyle name="Вычисление 3 2 3 12 2" xfId="5328"/>
    <cellStyle name="Вывод 3 17 2" xfId="5329"/>
    <cellStyle name="Ввод  2 4 3 7 2" xfId="5330"/>
    <cellStyle name="Примечание 3 2 2 2 7 2" xfId="5331"/>
    <cellStyle name="Вычисление 2 6 7 2" xfId="5332"/>
    <cellStyle name="Итог 3 3 12 2" xfId="5333"/>
    <cellStyle name="Вычисление 3 7 7 2" xfId="5334"/>
    <cellStyle name="Ввод  3 3 2 7 2" xfId="5335"/>
    <cellStyle name="Вывод 3 2 4 12 2" xfId="5336"/>
    <cellStyle name="Ввод  2 5 12 2" xfId="5337"/>
    <cellStyle name="Вычисление 2 2 2 3 7 2" xfId="5338"/>
    <cellStyle name="Ввод  2 2 4 2 7 2" xfId="5339"/>
    <cellStyle name="Итог 2 5 2 7 2" xfId="5340"/>
    <cellStyle name="Примечание 2 2 3 12 2" xfId="5341"/>
    <cellStyle name="Итог 3 2 6 7 2" xfId="5342"/>
    <cellStyle name="Вывод 3 2 2 2 7 2" xfId="5343"/>
    <cellStyle name="Ввод  2 7 7 2" xfId="5344"/>
    <cellStyle name="Ввод  3 3 12 2" xfId="5345"/>
    <cellStyle name="Примечание 2 2 16 2" xfId="5346"/>
    <cellStyle name="Итог 2 3 2 7 2" xfId="5347"/>
    <cellStyle name="Итог 2 2 4 12 2" xfId="5348"/>
    <cellStyle name="Ввод  2 4 12 2" xfId="5349"/>
    <cellStyle name="Примечание 3 3 3 7 2" xfId="5350"/>
    <cellStyle name="Вычисление 3 5 2 7 2" xfId="5351"/>
    <cellStyle name="Примечание 3 2 5 7 2" xfId="5352"/>
    <cellStyle name="Вывод 2 2 3 12 2" xfId="5353"/>
    <cellStyle name="Ввод  3 2 6 7 2" xfId="5354"/>
    <cellStyle name="Итог 2 2 2 2 7 2" xfId="5355"/>
    <cellStyle name="Итог 2 7 7 2" xfId="5356"/>
    <cellStyle name="Итог 2 3 12 2" xfId="5357"/>
    <cellStyle name="Вычисление 2 17 2" xfId="5358"/>
    <cellStyle name="Итог 2 2 3 2 7 2" xfId="5359"/>
    <cellStyle name="Примечание 2 5 3 7 2" xfId="5360"/>
    <cellStyle name="Вычисление 3 2 2 12 2" xfId="5361"/>
    <cellStyle name="Ввод  3 4 12 2" xfId="5362"/>
    <cellStyle name="Вычисление 2 3 3 7 2" xfId="5363"/>
    <cellStyle name="Итог 2 2 5 7 2" xfId="5364"/>
    <cellStyle name="Вывод 3 2 3 2 7 2" xfId="5365"/>
    <cellStyle name="Вывод 3 3 3 7 2" xfId="5366"/>
    <cellStyle name="Примечание 3 2 3 2 7 2" xfId="5367"/>
    <cellStyle name="Вывод 3 2 5 7 2" xfId="5368"/>
    <cellStyle name="Ввод  2 2 5 7 2" xfId="5369"/>
    <cellStyle name="Итог 3 4 12 2" xfId="5370"/>
    <cellStyle name="Вычисление 2 2 6 7 2" xfId="5371"/>
    <cellStyle name="Ввод  2 2 2 2 7 2" xfId="5372"/>
    <cellStyle name="Вывод 2 3 12 2" xfId="5373"/>
    <cellStyle name="Вычисление 3 2 2 3 7 2" xfId="5374"/>
    <cellStyle name="Ввод  3 2 4 2 7 2" xfId="5375"/>
    <cellStyle name="Вывод 2 4 2 7 2" xfId="5376"/>
    <cellStyle name="Примечание 3 2 3 12 2" xfId="5377"/>
    <cellStyle name="Итог 3 17 2" xfId="5378"/>
    <cellStyle name="Итог 2 4 3 7 2" xfId="5379"/>
    <cellStyle name="Вывод 3 4 2 7 2" xfId="5380"/>
    <cellStyle name="Примечание 2 6 7 2" xfId="5381"/>
    <cellStyle name="Ввод  2 2 2 12 2" xfId="5382"/>
    <cellStyle name="Вывод 2 18" xfId="5383"/>
    <cellStyle name="Примечание 3 7 7 2" xfId="5384"/>
    <cellStyle name="Вычисление 3 3 2 7 2" xfId="5385"/>
    <cellStyle name="Итог 3 2 4 12 2" xfId="5386"/>
    <cellStyle name="Вычисление 2 4 12 2" xfId="5387"/>
    <cellStyle name="Примечание 2 2 2 3 7 2" xfId="5388"/>
    <cellStyle name="Вычисление 2 2 4 2 7 2" xfId="5389"/>
    <cellStyle name="Ввод  2 5 2 7 2" xfId="5390"/>
    <cellStyle name="Вывод 3 2 3 12 2" xfId="5391"/>
    <cellStyle name="Ввод  3 17 2" xfId="5392"/>
    <cellStyle name="Вывод 2 5 3 7 2" xfId="5393"/>
    <cellStyle name="Итог 3 2 2 2 7 2" xfId="5394"/>
    <cellStyle name="Вывод 2 6 7 2" xfId="5395"/>
    <cellStyle name="Вычисление 3 3 12 2" xfId="5396"/>
    <cellStyle name="Итог 2 17 2" xfId="5397"/>
    <cellStyle name="Вывод 3 7 7 2" xfId="5398"/>
    <cellStyle name="Примечание 2 3 2 7 2" xfId="5399"/>
    <cellStyle name="Ввод  3 2 4 12 2" xfId="5400"/>
    <cellStyle name="Итог 2 4 12 2" xfId="5401"/>
    <cellStyle name="Вывод 2 2 2 3 7 2" xfId="5402"/>
    <cellStyle name="Примечание 3 5 2 7 2" xfId="5403"/>
    <cellStyle name="Ввод  2 4 2 7 2" xfId="5404"/>
    <cellStyle name="Итог 2 2 3 12 2" xfId="5405"/>
    <cellStyle name="Вычисление 3 2 6 7 2" xfId="5406"/>
    <cellStyle name="Ввод  3 2 2 2 7 2" xfId="5407"/>
    <cellStyle name="Вывод 2 7 7 2" xfId="5408"/>
    <cellStyle name="Примечание 2 3 12 2" xfId="5409"/>
    <cellStyle name="パーセント 5 2 2" xfId="5410"/>
    <cellStyle name="Итог 3 2 4 3 7 2" xfId="5411"/>
    <cellStyle name="Примечание 3 2 4 3 7 2" xfId="5412"/>
    <cellStyle name="Итог 3 18" xfId="5413"/>
    <cellStyle name="Примечание 3 18" xfId="5414"/>
    <cellStyle name="Ввод  2 2 17" xfId="5415"/>
    <cellStyle name="Вывод 2 2 17" xfId="5416"/>
    <cellStyle name="Вычисление 2 2 17" xfId="5417"/>
    <cellStyle name="Итог 2 2 17" xfId="5418"/>
    <cellStyle name="Примечание 2 2 17" xfId="5419"/>
    <cellStyle name="Ввод  3 2 17" xfId="5420"/>
    <cellStyle name="Вывод 3 2 17" xfId="5421"/>
    <cellStyle name="Вычисление 3 2 17" xfId="5422"/>
    <cellStyle name="Итог 3 2 17" xfId="5423"/>
    <cellStyle name="Примечание 3 2 17" xfId="5424"/>
    <cellStyle name="Вывод 2 5 13" xfId="5425"/>
    <cellStyle name="Ввод  2 4 13" xfId="5426"/>
    <cellStyle name="Итог 2 5 13" xfId="5427"/>
    <cellStyle name="Итог 2 4 13" xfId="5428"/>
    <cellStyle name="Ввод  2 5 13" xfId="5429"/>
    <cellStyle name="Примечание 2 4 13" xfId="5430"/>
    <cellStyle name="Вычисление 2 4 13" xfId="5431"/>
    <cellStyle name="Вывод 2 4 13" xfId="5432"/>
    <cellStyle name="Ввод  2 3 13" xfId="5433"/>
    <cellStyle name="Вывод 2 3 13" xfId="5434"/>
    <cellStyle name="Вычисление 2 3 13" xfId="5435"/>
    <cellStyle name="Вычисление 2 5 13" xfId="5436"/>
    <cellStyle name="Итог 2 3 13" xfId="5437"/>
    <cellStyle name="Примечание 2 5 13" xfId="5438"/>
    <cellStyle name="Примечание 2 3 13" xfId="5439"/>
    <cellStyle name="Ввод  3 3 13" xfId="5440"/>
    <cellStyle name="Вывод 3 3 13" xfId="5441"/>
    <cellStyle name="Вычисление 3 3 13" xfId="5442"/>
    <cellStyle name="Итог 3 3 13" xfId="5443"/>
    <cellStyle name="Примечание 3 3 13" xfId="5444"/>
    <cellStyle name="Ввод  2 2 2 13" xfId="5445"/>
    <cellStyle name="Вывод 2 2 2 13" xfId="5446"/>
    <cellStyle name="Вычисление 2 2 2 13" xfId="5447"/>
    <cellStyle name="Итог 2 2 2 13" xfId="5448"/>
    <cellStyle name="Примечание 2 2 2 13" xfId="5449"/>
    <cellStyle name="Ввод  3 2 2 13" xfId="5450"/>
    <cellStyle name="Вывод 3 2 2 13" xfId="5451"/>
    <cellStyle name="Вычисление 3 2 2 13" xfId="5452"/>
    <cellStyle name="Итог 3 2 2 13" xfId="5453"/>
    <cellStyle name="Примечание 3 2 2 13" xfId="5454"/>
    <cellStyle name="Ввод  3 4 13" xfId="5455"/>
    <cellStyle name="Вывод 3 4 13" xfId="5456"/>
    <cellStyle name="Вычисление 3 4 13" xfId="5457"/>
    <cellStyle name="Итог 3 4 13" xfId="5458"/>
    <cellStyle name="Примечание 3 4 13" xfId="5459"/>
    <cellStyle name="Ввод  2 2 3 13" xfId="5460"/>
    <cellStyle name="Вывод 2 2 3 13" xfId="5461"/>
    <cellStyle name="Вычисление 2 2 3 13" xfId="5462"/>
    <cellStyle name="Итог 2 2 3 13" xfId="5463"/>
    <cellStyle name="Примечание 2 2 3 13" xfId="5464"/>
    <cellStyle name="Ввод  3 2 3 13" xfId="5465"/>
    <cellStyle name="Вывод 3 2 3 13" xfId="5466"/>
    <cellStyle name="Вычисление 3 2 3 13" xfId="5467"/>
    <cellStyle name="Итог 3 2 3 13" xfId="5468"/>
    <cellStyle name="Примечание 3 2 3 13" xfId="5469"/>
    <cellStyle name="Ввод  3 5 13" xfId="5470"/>
    <cellStyle name="Вывод 3 5 13" xfId="5471"/>
    <cellStyle name="Вычисление 3 5 13" xfId="5472"/>
    <cellStyle name="Итог 3 5 13" xfId="5473"/>
    <cellStyle name="Примечание 3 5 13" xfId="5474"/>
    <cellStyle name="Ввод  2 2 4 13" xfId="5475"/>
    <cellStyle name="Вывод 2 2 4 13" xfId="5476"/>
    <cellStyle name="Вычисление 2 2 4 13" xfId="5477"/>
    <cellStyle name="Итог 2 2 4 13" xfId="5478"/>
    <cellStyle name="Примечание 2 2 4 13" xfId="5479"/>
    <cellStyle name="Ввод  3 2 4 13" xfId="5480"/>
    <cellStyle name="Вывод 3 2 4 13" xfId="5481"/>
    <cellStyle name="Вычисление 3 2 4 13" xfId="5482"/>
    <cellStyle name="Итог 3 2 4 13" xfId="5483"/>
    <cellStyle name="Примечание 3 2 4 13" xfId="5484"/>
    <cellStyle name="Примечание 2 7 8" xfId="5485"/>
    <cellStyle name="Итог 2 7 8" xfId="5486"/>
    <cellStyle name="Вычисление 2 7 8" xfId="5487"/>
    <cellStyle name="Вывод 2 7 8" xfId="5488"/>
    <cellStyle name="Ввод  2 7 8" xfId="5489"/>
    <cellStyle name="Ввод  2 6 8" xfId="5490"/>
    <cellStyle name="Вывод 2 6 8" xfId="5491"/>
    <cellStyle name="Вычисление 2 6 8" xfId="5492"/>
    <cellStyle name="Итог 2 6 8" xfId="5493"/>
    <cellStyle name="Примечание 2 6 8" xfId="5494"/>
    <cellStyle name="Ввод  3 6 8" xfId="5495"/>
    <cellStyle name="Вывод 3 6 8" xfId="5496"/>
    <cellStyle name="Вычисление 3 6 8" xfId="5497"/>
    <cellStyle name="Итог 3 6 8" xfId="5498"/>
    <cellStyle name="Примечание 3 6 8" xfId="5499"/>
    <cellStyle name="Ввод  2 2 5 8" xfId="5500"/>
    <cellStyle name="Вывод 2 2 5 8" xfId="5501"/>
    <cellStyle name="Вычисление 2 2 5 8" xfId="5502"/>
    <cellStyle name="Итог 2 2 5 8" xfId="5503"/>
    <cellStyle name="Примечание 2 2 5 8" xfId="5504"/>
    <cellStyle name="Ввод  3 2 5 8" xfId="5505"/>
    <cellStyle name="Вывод 3 2 5 8" xfId="5506"/>
    <cellStyle name="Вычисление 3 2 5 8" xfId="5507"/>
    <cellStyle name="Итог 3 2 5 8" xfId="5508"/>
    <cellStyle name="Примечание 3 2 5 8" xfId="5509"/>
    <cellStyle name="Вывод 2 5 2 8" xfId="5510"/>
    <cellStyle name="Ввод  2 4 2 8" xfId="5511"/>
    <cellStyle name="Итог 2 5 2 8" xfId="5512"/>
    <cellStyle name="Итог 2 4 2 8" xfId="5513"/>
    <cellStyle name="Ввод  2 5 2 8" xfId="5514"/>
    <cellStyle name="Примечание 2 4 2 8" xfId="5515"/>
    <cellStyle name="Вычисление 2 4 2 8" xfId="5516"/>
    <cellStyle name="Вывод 2 4 2 8" xfId="5517"/>
    <cellStyle name="Ввод  2 3 2 8" xfId="5518"/>
    <cellStyle name="Вывод 2 3 2 8" xfId="5519"/>
    <cellStyle name="Вычисление 2 3 2 8" xfId="5520"/>
    <cellStyle name="Вычисление 2 5 2 8" xfId="5521"/>
    <cellStyle name="Итог 2 3 2 8" xfId="5522"/>
    <cellStyle name="Примечание 2 5 2 8" xfId="5523"/>
    <cellStyle name="Примечание 2 3 2 8" xfId="5524"/>
    <cellStyle name="Ввод  3 3 2 8" xfId="5525"/>
    <cellStyle name="Вывод 3 3 2 8" xfId="5526"/>
    <cellStyle name="Вычисление 3 3 2 8" xfId="5527"/>
    <cellStyle name="Итог 3 3 2 8" xfId="5528"/>
    <cellStyle name="Примечание 3 3 2 8" xfId="5529"/>
    <cellStyle name="Ввод  2 2 2 2 8" xfId="5530"/>
    <cellStyle name="Вывод 2 2 2 2 8" xfId="5531"/>
    <cellStyle name="Вычисление 2 2 2 2 8" xfId="5532"/>
    <cellStyle name="Итог 2 2 2 2 8" xfId="5533"/>
    <cellStyle name="Примечание 2 2 2 2 8" xfId="5534"/>
    <cellStyle name="Ввод  3 2 2 2 8" xfId="5535"/>
    <cellStyle name="Вывод 3 2 2 2 8" xfId="5536"/>
    <cellStyle name="Вычисление 3 2 2 2 8" xfId="5537"/>
    <cellStyle name="Итог 3 2 2 2 8" xfId="5538"/>
    <cellStyle name="Примечание 3 2 2 2 8" xfId="5539"/>
    <cellStyle name="Ввод  3 4 2 8" xfId="5540"/>
    <cellStyle name="Вывод 3 4 2 8" xfId="5541"/>
    <cellStyle name="Вычисление 3 4 2 8" xfId="5542"/>
    <cellStyle name="Итог 3 4 2 8" xfId="5543"/>
    <cellStyle name="Примечание 3 4 2 8" xfId="5544"/>
    <cellStyle name="Ввод  2 2 3 2 8" xfId="5545"/>
    <cellStyle name="Вывод 2 2 3 2 8" xfId="5546"/>
    <cellStyle name="Вычисление 2 2 3 2 8" xfId="5547"/>
    <cellStyle name="Итог 2 2 3 2 8" xfId="5548"/>
    <cellStyle name="Примечание 2 2 3 2 8" xfId="5549"/>
    <cellStyle name="Ввод  3 2 3 2 8" xfId="5550"/>
    <cellStyle name="Вывод 3 2 3 2 8" xfId="5551"/>
    <cellStyle name="Вычисление 3 2 3 2 8" xfId="5552"/>
    <cellStyle name="Итог 3 2 3 2 8" xfId="5553"/>
    <cellStyle name="Примечание 3 2 3 2 8" xfId="5554"/>
    <cellStyle name="Ввод  3 5 2 8" xfId="5555"/>
    <cellStyle name="Вывод 3 5 2 8" xfId="5556"/>
    <cellStyle name="Вычисление 3 5 2 8" xfId="5557"/>
    <cellStyle name="Итог 3 5 2 8" xfId="5558"/>
    <cellStyle name="Примечание 3 5 2 8" xfId="5559"/>
    <cellStyle name="Ввод  2 2 4 2 8" xfId="5560"/>
    <cellStyle name="Вывод 2 2 4 2 8" xfId="5561"/>
    <cellStyle name="Вычисление 2 2 4 2 8" xfId="5562"/>
    <cellStyle name="Итог 2 2 4 2 8" xfId="5563"/>
    <cellStyle name="Примечание 2 2 4 2 8" xfId="5564"/>
    <cellStyle name="Ввод  3 2 4 2 8" xfId="5565"/>
    <cellStyle name="Вывод 3 2 4 2 8" xfId="5566"/>
    <cellStyle name="Вычисление 3 2 4 2 8" xfId="5567"/>
    <cellStyle name="Итог 3 2 4 2 8" xfId="5568"/>
    <cellStyle name="Примечание 3 2 4 2 8" xfId="5569"/>
    <cellStyle name="Ввод  3 7 8" xfId="5570"/>
    <cellStyle name="Вывод 3 7 8" xfId="5571"/>
    <cellStyle name="Вычисление 3 7 8" xfId="5572"/>
    <cellStyle name="Итог 3 7 8" xfId="5573"/>
    <cellStyle name="Примечание 3 7 8" xfId="5574"/>
    <cellStyle name="Ввод  2 2 6 8" xfId="5575"/>
    <cellStyle name="Вывод 2 2 6 8" xfId="5576"/>
    <cellStyle name="Вычисление 2 2 6 8" xfId="5577"/>
    <cellStyle name="Итог 2 2 6 8" xfId="5578"/>
    <cellStyle name="Примечание 2 2 6 8" xfId="5579"/>
    <cellStyle name="Ввод  3 2 6 8" xfId="5580"/>
    <cellStyle name="Вывод 3 2 6 8" xfId="5581"/>
    <cellStyle name="Вычисление 3 2 6 8" xfId="5582"/>
    <cellStyle name="Итог 3 2 6 8" xfId="5583"/>
    <cellStyle name="Примечание 3 2 6 8" xfId="5584"/>
    <cellStyle name="Вывод 2 5 3 8" xfId="5585"/>
    <cellStyle name="Ввод  2 4 3 8" xfId="5586"/>
    <cellStyle name="Итог 2 5 3 8" xfId="5587"/>
    <cellStyle name="Итог 2 4 3 8" xfId="5588"/>
    <cellStyle name="Ввод  2 5 3 8" xfId="5589"/>
    <cellStyle name="Примечание 2 4 3 8" xfId="5590"/>
    <cellStyle name="Вычисление 2 4 3 8" xfId="5591"/>
    <cellStyle name="Вывод 2 4 3 8" xfId="5592"/>
    <cellStyle name="Ввод  2 3 3 8" xfId="5593"/>
    <cellStyle name="Вывод 2 3 3 8" xfId="5594"/>
    <cellStyle name="Вычисление 2 3 3 8" xfId="5595"/>
    <cellStyle name="Вычисление 2 5 3 8" xfId="5596"/>
    <cellStyle name="Итог 2 3 3 8" xfId="5597"/>
    <cellStyle name="Примечание 2 5 3 8" xfId="5598"/>
    <cellStyle name="Примечание 2 3 3 8" xfId="5599"/>
    <cellStyle name="Ввод  3 3 3 8" xfId="5600"/>
    <cellStyle name="Вывод 3 3 3 8" xfId="5601"/>
    <cellStyle name="Вычисление 3 3 3 8" xfId="5602"/>
    <cellStyle name="Итог 3 3 3 8" xfId="5603"/>
    <cellStyle name="Примечание 3 3 3 8" xfId="5604"/>
    <cellStyle name="Ввод  2 2 2 3 8" xfId="5605"/>
    <cellStyle name="Вывод 2 2 2 3 8" xfId="5606"/>
    <cellStyle name="Вычисление 2 2 2 3 8" xfId="5607"/>
    <cellStyle name="Итог 2 2 2 3 8" xfId="5608"/>
    <cellStyle name="Примечание 2 2 2 3 8" xfId="5609"/>
    <cellStyle name="Ввод  3 2 2 3 8" xfId="5610"/>
    <cellStyle name="Вывод 3 2 2 3 8" xfId="5611"/>
    <cellStyle name="Вычисление 3 2 2 3 8" xfId="5612"/>
    <cellStyle name="Итог 3 2 2 3 8" xfId="5613"/>
    <cellStyle name="Примечание 3 2 2 3 8" xfId="5614"/>
    <cellStyle name="Ввод  3 4 3 8" xfId="5615"/>
    <cellStyle name="Вывод 3 4 3 8" xfId="5616"/>
    <cellStyle name="Вычисление 3 4 3 8" xfId="5617"/>
    <cellStyle name="Итог 3 4 3 8" xfId="5618"/>
    <cellStyle name="Примечание 3 4 3 8" xfId="5619"/>
    <cellStyle name="Ввод  2 2 3 3 8" xfId="5620"/>
    <cellStyle name="Вывод 2 2 3 3 8" xfId="5621"/>
    <cellStyle name="Вычисление 2 2 3 3 8" xfId="5622"/>
    <cellStyle name="Итог 2 2 3 3 8" xfId="5623"/>
    <cellStyle name="Примечание 2 2 3 3 8" xfId="5624"/>
    <cellStyle name="Ввод  3 2 3 3 8" xfId="5625"/>
    <cellStyle name="Вывод 3 2 3 3 8" xfId="5626"/>
    <cellStyle name="Вычисление 3 2 3 3 8" xfId="5627"/>
    <cellStyle name="Итог 3 2 3 3 8" xfId="5628"/>
    <cellStyle name="Примечание 3 2 3 3 8" xfId="5629"/>
    <cellStyle name="Ввод  3 5 3 8" xfId="5630"/>
    <cellStyle name="Вывод 3 5 3 8" xfId="5631"/>
    <cellStyle name="Вычисление 3 5 3 8" xfId="5632"/>
    <cellStyle name="Итог 3 5 3 8" xfId="5633"/>
    <cellStyle name="Примечание 3 5 3 8" xfId="5634"/>
    <cellStyle name="Ввод  2 2 4 3 8" xfId="5635"/>
    <cellStyle name="Вывод 2 2 4 3 8" xfId="5636"/>
    <cellStyle name="Вычисление 2 2 4 3 8" xfId="5637"/>
    <cellStyle name="Итог 2 2 4 3 8" xfId="5638"/>
    <cellStyle name="Примечание 2 2 4 3 8" xfId="5639"/>
    <cellStyle name="Ввод  3 2 4 3 8" xfId="5640"/>
    <cellStyle name="Вывод 3 2 4 3 8" xfId="5641"/>
    <cellStyle name="Вычисление 3 2 4 3 8" xfId="5642"/>
    <cellStyle name="Итог 3 2 4 3 8" xfId="5643"/>
    <cellStyle name="Примечание 3 2 4 3 8" xfId="5644"/>
    <cellStyle name="標準 10" xfId="5645"/>
    <cellStyle name="Вывод 2 2 5 5 3" xfId="5646"/>
    <cellStyle name="Вывод 2 2 4 2 5 3" xfId="5647"/>
    <cellStyle name="Вывод 2 2 5 6 3" xfId="5648"/>
    <cellStyle name="Ввод  3 2 4 3 2 3" xfId="5649"/>
    <cellStyle name="Ввод  3 5 2 2 3" xfId="5650"/>
    <cellStyle name="Ввод  3 3 6 5" xfId="5651"/>
    <cellStyle name="Примечание 3 3 3 9" xfId="5652"/>
    <cellStyle name="Вывод 2 2 6 3 3" xfId="5653"/>
    <cellStyle name="Ввод  2 2 8 5" xfId="5654"/>
    <cellStyle name="Вывод 2 2 2 3 4 3" xfId="5655"/>
    <cellStyle name="Примечание 2 2 11 5" xfId="5656"/>
    <cellStyle name="Вывод 2 19" xfId="5657"/>
    <cellStyle name="Ввод  3 2 4 3 5 3" xfId="5658"/>
    <cellStyle name="Ввод  3 2 4 8 4" xfId="5659"/>
    <cellStyle name="Итог 2 2 2 2 4 3" xfId="5660"/>
    <cellStyle name="40% - Акцент1 4" xfId="5661"/>
    <cellStyle name="Вычисление 2 4 7 5" xfId="5662"/>
    <cellStyle name="60% - Акцент1 4" xfId="5663"/>
    <cellStyle name="Итог 2 4 3 5 3" xfId="5664"/>
    <cellStyle name="Вывод 2 3 2 5 3" xfId="5665"/>
    <cellStyle name="Вывод 2 2 6 9" xfId="5666"/>
    <cellStyle name="Примечание 3 2 4 8 4" xfId="5667"/>
    <cellStyle name="Ввод  3 2 7 5" xfId="5668"/>
    <cellStyle name="Вычисление 2 7 6 3" xfId="5669"/>
    <cellStyle name="Вычисление 3 2 5 5 3" xfId="5670"/>
    <cellStyle name="Ввод  3 2 2 2 3 3" xfId="5671"/>
    <cellStyle name="Вывод 2 5 2 4 3" xfId="5672"/>
    <cellStyle name="40% - Акцент3 4" xfId="5673"/>
    <cellStyle name="Вывод 2 2 3 3 2 3" xfId="5674"/>
    <cellStyle name="Ввод  3 2 3 7 5" xfId="5675"/>
    <cellStyle name="Вычисление 2 4 3 3 3" xfId="5676"/>
    <cellStyle name="Итог 3 7 2 3" xfId="5677"/>
    <cellStyle name="Итог 3 7 3 3" xfId="5678"/>
    <cellStyle name="Ввод  3 2 3 2 4 3" xfId="5679"/>
    <cellStyle name="Вычисление 3 2 3 3 9" xfId="5680"/>
    <cellStyle name="Ввод  3 5 8 4" xfId="5681"/>
    <cellStyle name="Ввод  3 2 3 14" xfId="5682"/>
    <cellStyle name="Итог 3 5 7 5" xfId="5683"/>
    <cellStyle name="Ввод  3 2 4 3 9" xfId="5684"/>
    <cellStyle name="Ввод  2 2 4 2 9" xfId="5685"/>
    <cellStyle name="Вычисление 2 12 5" xfId="5686"/>
    <cellStyle name="Ввод  2 6 2 3" xfId="5687"/>
    <cellStyle name="Вывод 3 19" xfId="5688"/>
    <cellStyle name="Вычисление 3 4 3 3 3" xfId="5689"/>
    <cellStyle name="Вывод 2 2 2 5 5" xfId="5690"/>
    <cellStyle name="Ввод  2 2 4 3 9" xfId="5691"/>
    <cellStyle name="Ввод  2 6 3 3" xfId="5692"/>
    <cellStyle name="Вычисление 3 4 3 4 3" xfId="5693"/>
    <cellStyle name="Вывод 2 2 2 6 5" xfId="5694"/>
    <cellStyle name="Вывод 2 2 2 3 2 3" xfId="5695"/>
    <cellStyle name="Вычисление 3 4 3 5 3" xfId="5696"/>
    <cellStyle name="Вывод 2 2 2 7 5" xfId="5697"/>
    <cellStyle name="Вывод 2 2 2 3 3 3" xfId="5698"/>
    <cellStyle name="Вычисление 3 4 3 6 3" xfId="5699"/>
    <cellStyle name="Вывод 2 2 2 8 4" xfId="5700"/>
    <cellStyle name="Вывод 2 2 2 3 5 3" xfId="5701"/>
    <cellStyle name="20% - Акцент5 4" xfId="5702"/>
    <cellStyle name="Ввод  3 6 2 3" xfId="5703"/>
    <cellStyle name="40% - Акцент4 4" xfId="5704"/>
    <cellStyle name="Вывод 2 2 3 3 3 3" xfId="5705"/>
    <cellStyle name="20% - Акцент4 4" xfId="5706"/>
    <cellStyle name="60% - Акцент2 4" xfId="5707"/>
    <cellStyle name="Вывод 2 3 2 6 3" xfId="5708"/>
    <cellStyle name="20% - Акцент6 4" xfId="5709"/>
    <cellStyle name="Ввод  3 6 3 3" xfId="5710"/>
    <cellStyle name="60% - Акцент3 4" xfId="5711"/>
    <cellStyle name="Ввод  3 2 18" xfId="5712"/>
    <cellStyle name="Примечание 2 5 4 5" xfId="5713"/>
    <cellStyle name="??_x000c_鞜_x0007__x000d_槉U_x0001_??_x0007__x0001__x0001_ 2" xfId="5714"/>
    <cellStyle name="Ввод  3 3 3 5 3" xfId="5715"/>
    <cellStyle name="20% - Акцент1 4" xfId="5716"/>
    <cellStyle name="20% - Акцент2 4" xfId="5717"/>
    <cellStyle name="20% - Акцент3 4" xfId="5718"/>
    <cellStyle name="Вычисление 2 2 2 3 3 3" xfId="5719"/>
    <cellStyle name="Вывод 3 2 10 5" xfId="5720"/>
    <cellStyle name="40% - Акцент2 4" xfId="5721"/>
    <cellStyle name="40% - Акцент5 4" xfId="5722"/>
    <cellStyle name="Вывод 2 2 3 3 4 3" xfId="5723"/>
    <cellStyle name="40% - Акцент6 4" xfId="5724"/>
    <cellStyle name="Вывод 2 2 3 3 5 3" xfId="5725"/>
    <cellStyle name="60% - Акцент4 4" xfId="5726"/>
    <cellStyle name="Ввод  3 3 14" xfId="5727"/>
    <cellStyle name="60% - Акцент5 4" xfId="5728"/>
    <cellStyle name="Вывод 3 5 3 5 3" xfId="5729"/>
    <cellStyle name="Ввод  2 3 2 9" xfId="5730"/>
    <cellStyle name="Ввод  3 4 14" xfId="5731"/>
    <cellStyle name="60% - Акцент6 4" xfId="5732"/>
    <cellStyle name="Вывод 3 5 3 6 3" xfId="5733"/>
    <cellStyle name="Ввод  2 3 3 9" xfId="5734"/>
    <cellStyle name="Ввод  3 5 14" xfId="5735"/>
    <cellStyle name="Вычисление 2 5 2 2 3" xfId="5736"/>
    <cellStyle name="Excel Built-in Normal 2" xfId="5737"/>
    <cellStyle name="Ввод  3 7 6 3" xfId="5738"/>
    <cellStyle name="Акцент1 2 2" xfId="5739"/>
    <cellStyle name="Итог 3 5 8 4" xfId="5740"/>
    <cellStyle name="Ввод  3 2 4 4 5" xfId="5741"/>
    <cellStyle name="Итог 2 3 2 2 3" xfId="5742"/>
    <cellStyle name="Акцент2 2 2" xfId="5743"/>
    <cellStyle name="Вывод 3 5 7 5" xfId="5744"/>
    <cellStyle name="Ввод  2 2 3 2 5 3" xfId="5745"/>
    <cellStyle name="Ввод  2 5 2 5 3" xfId="5746"/>
    <cellStyle name="Ввод  3 2 5 4 3" xfId="5747"/>
    <cellStyle name="Итог 2 3 3 2 3" xfId="5748"/>
    <cellStyle name="Вычисление 2 2 2 4 5" xfId="5749"/>
    <cellStyle name="Акцент3 2 2" xfId="5750"/>
    <cellStyle name="Ввод  2 2 3 3 5 3" xfId="5751"/>
    <cellStyle name="Ввод  2 5 3 5 3" xfId="5752"/>
    <cellStyle name="Ввод  3 2 6 4 3" xfId="5753"/>
    <cellStyle name="Вывод 2 2 2 2 9" xfId="5754"/>
    <cellStyle name="Вычисление 2 2 3 4 5" xfId="5755"/>
    <cellStyle name="Акцент4 2 2" xfId="5756"/>
    <cellStyle name="Вывод 2 2 3 2 9" xfId="5757"/>
    <cellStyle name="通貨 3 2 5" xfId="5758"/>
    <cellStyle name="Вычисление 2 2 4 4 5" xfId="5759"/>
    <cellStyle name="Акцент5 2 2" xfId="5760"/>
    <cellStyle name="Вывод 2 2 4 2 9" xfId="5761"/>
    <cellStyle name="Вычисление 2 2 5 4 3" xfId="5762"/>
    <cellStyle name="Акцент6 2 2" xfId="5763"/>
    <cellStyle name="Вывод 2 2 5 2 3" xfId="5764"/>
    <cellStyle name="Ввод  2 19" xfId="5765"/>
    <cellStyle name="Примечание 3 5 3 4 3" xfId="5766"/>
    <cellStyle name="Ввод  3 3 2 2 3" xfId="5767"/>
    <cellStyle name="Ввод  2 10 5" xfId="5768"/>
    <cellStyle name="Ввод  2 11 5" xfId="5769"/>
    <cellStyle name="Ввод  2 12 5" xfId="5770"/>
    <cellStyle name="Ввод  2 2 18" xfId="5771"/>
    <cellStyle name="Ввод  2 2 10 5" xfId="5772"/>
    <cellStyle name="Ввод  2 2 11 5" xfId="5773"/>
    <cellStyle name="Ввод  2 3 3 2 3" xfId="5774"/>
    <cellStyle name="Ввод  3 5 2 9" xfId="5775"/>
    <cellStyle name="Хороший 2 2" xfId="5776"/>
    <cellStyle name="Вывод 3 5 2 5 3" xfId="5777"/>
    <cellStyle name="Ввод  2 2 2 14" xfId="5778"/>
    <cellStyle name="Ввод  2 4 14" xfId="5779"/>
    <cellStyle name="Примечание 2 4 3 4 3" xfId="5780"/>
    <cellStyle name="Ввод  2 2 2 2 9" xfId="5781"/>
    <cellStyle name="Ввод  2 4 2 9" xfId="5782"/>
    <cellStyle name="Ввод  2 4 2 2 3" xfId="5783"/>
    <cellStyle name="Ввод  2 2 2 2 2 3" xfId="5784"/>
    <cellStyle name="Вывод 2 5 4 5" xfId="5785"/>
    <cellStyle name="Ввод  2 4 2 3 3" xfId="5786"/>
    <cellStyle name="Ввод  2 2 2 2 3 3" xfId="5787"/>
    <cellStyle name="Вывод 2 5 5 5" xfId="5788"/>
    <cellStyle name="Ввод  2 4 2 4 3" xfId="5789"/>
    <cellStyle name="Ввод  2 2 2 2 4 3" xfId="5790"/>
    <cellStyle name="Вывод 2 5 6 5" xfId="5791"/>
    <cellStyle name="Ввод  2 4 2 5 3" xfId="5792"/>
    <cellStyle name="Ввод  2 2 2 2 5 3" xfId="5793"/>
    <cellStyle name="Вывод 2 5 7 5" xfId="5794"/>
    <cellStyle name="Вычисление 3 4 2 9" xfId="5795"/>
    <cellStyle name="Ввод  2 4 2 6 3" xfId="5796"/>
    <cellStyle name="Ввод  2 2 2 2 6 3" xfId="5797"/>
    <cellStyle name="Вывод 2 5 8 4" xfId="5798"/>
    <cellStyle name="Примечание 2 4 3 5 3" xfId="5799"/>
    <cellStyle name="Ввод  2 2 2 3 9" xfId="5800"/>
    <cellStyle name="Ввод  2 4 3 9" xfId="5801"/>
    <cellStyle name="Ввод  2 4 3 2 3" xfId="5802"/>
    <cellStyle name="Ввод  2 2 2 3 2 3" xfId="5803"/>
    <cellStyle name="Вывод 2 6 4 3" xfId="5804"/>
    <cellStyle name="Ввод  2 4 3 3 3" xfId="5805"/>
    <cellStyle name="Ввод  3 10 5" xfId="5806"/>
    <cellStyle name="Ввод  2 2 2 3 3 3" xfId="5807"/>
    <cellStyle name="Вывод 2 6 5 3" xfId="5808"/>
    <cellStyle name="Ввод  2 4 3 4 3" xfId="5809"/>
    <cellStyle name="Ввод  3 11 5" xfId="5810"/>
    <cellStyle name="Ввод  2 2 2 3 4 3" xfId="5811"/>
    <cellStyle name="Вывод 2 6 6 3" xfId="5812"/>
    <cellStyle name="Ввод  2 2 2 3 5 3" xfId="5813"/>
    <cellStyle name="Ввод  2 4 3 5 3" xfId="5814"/>
    <cellStyle name="Ввод  3 12 5" xfId="5815"/>
    <cellStyle name="Ввод  2 2 2 3 6 3" xfId="5816"/>
    <cellStyle name="Вычисление 3 5 2 9" xfId="5817"/>
    <cellStyle name="Ввод  2 4 3 6 3" xfId="5818"/>
    <cellStyle name="Примечание 2 4 3 6 3" xfId="5819"/>
    <cellStyle name="Ввод  2 2 2 4 5" xfId="5820"/>
    <cellStyle name="Ввод  2 4 4 5" xfId="5821"/>
    <cellStyle name="Ввод  2 2 2 5 5" xfId="5822"/>
    <cellStyle name="Ввод  2 4 5 5" xfId="5823"/>
    <cellStyle name="Ввод  2 2 2 6 5" xfId="5824"/>
    <cellStyle name="Ввод  2 4 6 5" xfId="5825"/>
    <cellStyle name="Ввод  3 4 3 2 3" xfId="5826"/>
    <cellStyle name="Ввод  2 2 2 7 5" xfId="5827"/>
    <cellStyle name="Ввод  2 4 7 5" xfId="5828"/>
    <cellStyle name="Ввод  3 4 3 3 3" xfId="5829"/>
    <cellStyle name="Ввод  2 2 2 8 4" xfId="5830"/>
    <cellStyle name="Ввод  2 4 8 4" xfId="5831"/>
    <cellStyle name="Ввод  3 4 3 4 3" xfId="5832"/>
    <cellStyle name="Вывод 3 5 2 6 3" xfId="5833"/>
    <cellStyle name="Ввод  2 2 3 14" xfId="5834"/>
    <cellStyle name="Ввод  2 5 14" xfId="5835"/>
    <cellStyle name="Ввод  2 2 3 2 9" xfId="5836"/>
    <cellStyle name="Ввод  2 5 2 9" xfId="5837"/>
    <cellStyle name="Вывод 3 5 4 5" xfId="5838"/>
    <cellStyle name="Ввод  2 2 3 2 2 3" xfId="5839"/>
    <cellStyle name="Ввод  2 5 2 2 3" xfId="5840"/>
    <cellStyle name="Вывод 3 5 5 5" xfId="5841"/>
    <cellStyle name="Ввод  2 2 3 2 3 3" xfId="5842"/>
    <cellStyle name="Ввод  2 5 2 3 3" xfId="5843"/>
    <cellStyle name="Итог 3 6 6 3" xfId="5844"/>
    <cellStyle name="Ввод  3 2 5 2 3" xfId="5845"/>
    <cellStyle name="Вывод 3 5 6 5" xfId="5846"/>
    <cellStyle name="Ввод  2 2 3 2 4 3" xfId="5847"/>
    <cellStyle name="Ввод  2 5 2 4 3" xfId="5848"/>
    <cellStyle name="Ввод  3 2 5 3 3" xfId="5849"/>
    <cellStyle name="Вывод 3 5 8 4" xfId="5850"/>
    <cellStyle name="Ввод  2 2 3 2 6 3" xfId="5851"/>
    <cellStyle name="Ввод  2 5 2 6 3" xfId="5852"/>
    <cellStyle name="Ввод  3 2 5 5 3" xfId="5853"/>
    <cellStyle name="Ввод  2 2 3 3 9" xfId="5854"/>
    <cellStyle name="Ввод  2 5 3 9" xfId="5855"/>
    <cellStyle name="Вывод 3 6 4 3" xfId="5856"/>
    <cellStyle name="Ввод  2 2 3 3 2 3" xfId="5857"/>
    <cellStyle name="Ввод  2 5 3 2 3" xfId="5858"/>
    <cellStyle name="Вывод 3 6 5 3" xfId="5859"/>
    <cellStyle name="Ввод  2 2 3 3 3 3" xfId="5860"/>
    <cellStyle name="Ввод  2 5 3 3 3" xfId="5861"/>
    <cellStyle name="Итог 3 7 6 3" xfId="5862"/>
    <cellStyle name="Ввод  3 2 6 2 3" xfId="5863"/>
    <cellStyle name="Вывод 3 6 6 3" xfId="5864"/>
    <cellStyle name="Ввод  2 2 3 3 4 3" xfId="5865"/>
    <cellStyle name="Ввод  2 5 3 4 3" xfId="5866"/>
    <cellStyle name="Ввод  3 2 6 3 3" xfId="5867"/>
    <cellStyle name="Ввод  2 2 3 3 6 3" xfId="5868"/>
    <cellStyle name="Ввод  2 5 3 6 3" xfId="5869"/>
    <cellStyle name="Ввод  3 2 6 5 3" xfId="5870"/>
    <cellStyle name="パーセント 5 2 3" xfId="5871"/>
    <cellStyle name="Вывод 2 2 2 3 9" xfId="5872"/>
    <cellStyle name="Ввод  2 2 3 4 5" xfId="5873"/>
    <cellStyle name="Ввод  2 5 4 5" xfId="5874"/>
    <cellStyle name="Ввод  2 2 3 5 5" xfId="5875"/>
    <cellStyle name="Ввод  2 5 5 5" xfId="5876"/>
    <cellStyle name="Ввод  2 2 3 6 5" xfId="5877"/>
    <cellStyle name="Ввод  2 5 6 5" xfId="5878"/>
    <cellStyle name="Ввод  2 2 3 7 5" xfId="5879"/>
    <cellStyle name="Ввод  2 5 7 5" xfId="5880"/>
    <cellStyle name="Ввод  2 2 3 8 4" xfId="5881"/>
    <cellStyle name="Ввод  2 5 8 4" xfId="5882"/>
    <cellStyle name="Ввод  2 2 4 14" xfId="5883"/>
    <cellStyle name="Ввод  2 6 9" xfId="5884"/>
    <cellStyle name="Плохой 2 2" xfId="5885"/>
    <cellStyle name="Ввод  2 2 4 2 2 3" xfId="5886"/>
    <cellStyle name="Вывод 3 2 18" xfId="5887"/>
    <cellStyle name="Ввод  2 2 4 2 3 3" xfId="5888"/>
    <cellStyle name="Ввод  2 2 4 2 4 3" xfId="5889"/>
    <cellStyle name="Ввод  2 2 4 2 5 3" xfId="5890"/>
    <cellStyle name="Ввод  2 2 4 2 6 3" xfId="5891"/>
    <cellStyle name="Ввод  2 2 4 3 2 3" xfId="5892"/>
    <cellStyle name="標準 7 2" xfId="5893"/>
    <cellStyle name="Ввод  2 2 4 3 3 3" xfId="5894"/>
    <cellStyle name="Ввод  2 2 4 3 4 3" xfId="5895"/>
    <cellStyle name="Ввод  2 2 4 3 5 3" xfId="5896"/>
    <cellStyle name="Вывод 2 3 2 2 3" xfId="5897"/>
    <cellStyle name="Ввод  2 2 4 3 6 3" xfId="5898"/>
    <cellStyle name="Вывод 2 3 2 3 3" xfId="5899"/>
    <cellStyle name="Ввод  2 2 4 4 5" xfId="5900"/>
    <cellStyle name="Ввод  2 6 4 3" xfId="5901"/>
    <cellStyle name="Ввод  2 2 4 5 5" xfId="5902"/>
    <cellStyle name="Ввод  2 6 5 3" xfId="5903"/>
    <cellStyle name="Ввод  2 2 4 6 5" xfId="5904"/>
    <cellStyle name="Ввод  2 6 6 3" xfId="5905"/>
    <cellStyle name="Ввод  2 2 4 7 5" xfId="5906"/>
    <cellStyle name="Ввод  2 2 4 8 4" xfId="5907"/>
    <cellStyle name="Ввод  2 2 5 9" xfId="5908"/>
    <cellStyle name="Ввод  2 7 9" xfId="5909"/>
    <cellStyle name="Ввод  2 2 5 2 3" xfId="5910"/>
    <cellStyle name="Ввод  2 7 2 3" xfId="5911"/>
    <cellStyle name="Ввод  2 2 5 3 3" xfId="5912"/>
    <cellStyle name="Ввод  2 7 3 3" xfId="5913"/>
    <cellStyle name="Ввод  2 2 5 4 3" xfId="5914"/>
    <cellStyle name="Ввод  2 7 4 3" xfId="5915"/>
    <cellStyle name="Ввод  2 2 5 5 3" xfId="5916"/>
    <cellStyle name="Ввод  2 7 5 3" xfId="5917"/>
    <cellStyle name="Ввод  2 2 5 6 3" xfId="5918"/>
    <cellStyle name="Ввод  2 7 6 3" xfId="5919"/>
    <cellStyle name="Ввод  2 2 6 9" xfId="5920"/>
    <cellStyle name="Ввод  2 8 5" xfId="5921"/>
    <cellStyle name="Ввод  2 2 6 2 3" xfId="5922"/>
    <cellStyle name="Ввод  2 2 6 3 3" xfId="5923"/>
    <cellStyle name="Ввод  2 2 6 4 3" xfId="5924"/>
    <cellStyle name="Ввод  2 2 6 5 3" xfId="5925"/>
    <cellStyle name="Ввод  2 2 6 6 3" xfId="5926"/>
    <cellStyle name="Ввод  2 2 7 5" xfId="5927"/>
    <cellStyle name="Ввод  2 9 5" xfId="5928"/>
    <cellStyle name="Вывод 2 2 6 2 3" xfId="5929"/>
    <cellStyle name="Ввод  2 2 9 5" xfId="5930"/>
    <cellStyle name="Вывод 2 2 6 4 3" xfId="5931"/>
    <cellStyle name="Ввод  2 3 14" xfId="5932"/>
    <cellStyle name="Примечание 2 5 3 4 3" xfId="5933"/>
    <cellStyle name="Ввод  2 3 2 2 3" xfId="5934"/>
    <cellStyle name="Ввод  3 4 2 9" xfId="5935"/>
    <cellStyle name="Примечание 2 5 3 5 3" xfId="5936"/>
    <cellStyle name="Ввод  2 3 2 3 3" xfId="5937"/>
    <cellStyle name="Ввод  3 4 3 9" xfId="5938"/>
    <cellStyle name="Примечание 2 5 3 6 3" xfId="5939"/>
    <cellStyle name="Ввод  2 3 2 4 3" xfId="5940"/>
    <cellStyle name="Ввод  3 4 4 5" xfId="5941"/>
    <cellStyle name="Ввод  2 3 2 5 3" xfId="5942"/>
    <cellStyle name="Ввод  3 4 5 5" xfId="5943"/>
    <cellStyle name="Вычисление 2 4 2 9" xfId="5944"/>
    <cellStyle name="Ввод  2 3 2 6 3" xfId="5945"/>
    <cellStyle name="Ввод  3 4 6 5" xfId="5946"/>
    <cellStyle name="Ввод  3 5 3 2 3" xfId="5947"/>
    <cellStyle name="Ввод  2 3 3 3 3" xfId="5948"/>
    <cellStyle name="Ввод  3 5 3 9" xfId="5949"/>
    <cellStyle name="Ввод  2 3 3 4 3" xfId="5950"/>
    <cellStyle name="Ввод  3 5 4 5" xfId="5951"/>
    <cellStyle name="Ввод  2 3 3 5 3" xfId="5952"/>
    <cellStyle name="Ввод  3 5 5 5" xfId="5953"/>
    <cellStyle name="Вычисление 2 5 2 9" xfId="5954"/>
    <cellStyle name="Ввод  2 3 3 6 3" xfId="5955"/>
    <cellStyle name="Ввод  3 5 6 5" xfId="5956"/>
    <cellStyle name="Ввод  2 3 4 5" xfId="5957"/>
    <cellStyle name="Ввод  3 6 9" xfId="5958"/>
    <cellStyle name="Ввод  2 3 5 5" xfId="5959"/>
    <cellStyle name="Ввод  3 7 9" xfId="5960"/>
    <cellStyle name="Ввод  2 3 6 5" xfId="5961"/>
    <cellStyle name="Итог 2 2 11 5" xfId="5962"/>
    <cellStyle name="Ввод  3 4 2 2 3" xfId="5963"/>
    <cellStyle name="Ввод  3 8 5" xfId="5964"/>
    <cellStyle name="Ввод  2 3 7 5" xfId="5965"/>
    <cellStyle name="Ввод  3 4 2 3 3" xfId="5966"/>
    <cellStyle name="Ввод  3 9 5" xfId="5967"/>
    <cellStyle name="Ввод  2 3 8 4" xfId="5968"/>
    <cellStyle name="Ввод  3 4 2 4 3" xfId="5969"/>
    <cellStyle name="Ввод  3 19" xfId="5970"/>
    <cellStyle name="Примечание 3 5 3 5 3" xfId="5971"/>
    <cellStyle name="Ввод  3 3 2 3 3" xfId="5972"/>
    <cellStyle name="パーセント 5 4" xfId="5973"/>
    <cellStyle name="Ввод  3 2 10 5" xfId="5974"/>
    <cellStyle name="Ввод  3 7 4 3" xfId="5975"/>
    <cellStyle name="Ввод  3 2 11 5" xfId="5976"/>
    <cellStyle name="Ввод  3 7 5 3" xfId="5977"/>
    <cellStyle name="Ввод  3 2 2 14" xfId="5978"/>
    <cellStyle name="Примечание 3 4 3 4 3" xfId="5979"/>
    <cellStyle name="Итог 3 3 6 5" xfId="5980"/>
    <cellStyle name="Ввод  3 2 2 2 9" xfId="5981"/>
    <cellStyle name="Вычисление 3 2 5 4 3" xfId="5982"/>
    <cellStyle name="Ввод  3 2 2 2 2 3" xfId="5983"/>
    <cellStyle name="Вывод 2 5 2 3 3" xfId="5984"/>
    <cellStyle name="Вычисление 3 2 5 6 3" xfId="5985"/>
    <cellStyle name="Ввод  3 2 2 2 4 3" xfId="5986"/>
    <cellStyle name="Вывод 2 5 2 5 3" xfId="5987"/>
    <cellStyle name="Ввод  3 2 2 2 5 3" xfId="5988"/>
    <cellStyle name="Вывод 2 5 2 6 3" xfId="5989"/>
    <cellStyle name="Ввод  3 2 2 2 6 3" xfId="5990"/>
    <cellStyle name="Вывод 2 4 2 9" xfId="5991"/>
    <cellStyle name="Примечание 3 4 3 5 3" xfId="5992"/>
    <cellStyle name="Итог 3 3 7 5" xfId="5993"/>
    <cellStyle name="Ввод  3 2 2 3 9" xfId="5994"/>
    <cellStyle name="Вычисление 3 2 6 4 3" xfId="5995"/>
    <cellStyle name="Ввод  3 2 2 3 2 3" xfId="5996"/>
    <cellStyle name="Вывод 2 5 3 3 3" xfId="5997"/>
    <cellStyle name="Вычисление 3 2 6 5 3" xfId="5998"/>
    <cellStyle name="Ввод  3 2 2 3 3 3" xfId="5999"/>
    <cellStyle name="Вывод 2 5 3 4 3" xfId="6000"/>
    <cellStyle name="Вычисление 3 2 6 6 3" xfId="6001"/>
    <cellStyle name="Ввод  3 2 2 3 4 3" xfId="6002"/>
    <cellStyle name="Вывод 2 5 3 5 3" xfId="6003"/>
    <cellStyle name="Ввод  3 2 2 3 5 3" xfId="6004"/>
    <cellStyle name="Вывод 2 5 3 6 3" xfId="6005"/>
    <cellStyle name="Ввод  3 2 2 3 6 3" xfId="6006"/>
    <cellStyle name="Вывод 2 5 2 9" xfId="6007"/>
    <cellStyle name="Примечание 3 4 3 6 3" xfId="6008"/>
    <cellStyle name="Итог 3 3 8 4" xfId="6009"/>
    <cellStyle name="Ввод  3 2 2 4 5" xfId="6010"/>
    <cellStyle name="Ввод  3 2 2 5 5" xfId="6011"/>
    <cellStyle name="Ввод  3 2 2 6 5" xfId="6012"/>
    <cellStyle name="Ввод  3 2 2 7 5" xfId="6013"/>
    <cellStyle name="Ввод  3 2 2 8 4" xfId="6014"/>
    <cellStyle name="Итог 3 4 6 5" xfId="6015"/>
    <cellStyle name="Ввод  3 2 3 2 9" xfId="6016"/>
    <cellStyle name="Ввод  3 2 3 2 2 3" xfId="6017"/>
    <cellStyle name="Ввод  3 2 3 2 3 3" xfId="6018"/>
    <cellStyle name="Ввод  3 2 3 2 5 3" xfId="6019"/>
    <cellStyle name="Ввод  3 2 3 2 6 3" xfId="6020"/>
    <cellStyle name="Итог 3 4 7 5" xfId="6021"/>
    <cellStyle name="Ввод  3 2 3 3 9" xfId="6022"/>
    <cellStyle name="Ввод  3 2 3 3 2 3" xfId="6023"/>
    <cellStyle name="Ввод  3 2 3 3 3 3" xfId="6024"/>
    <cellStyle name="Ввод  3 2 3 3 4 3" xfId="6025"/>
    <cellStyle name="Ввод  3 2 3 3 5 3" xfId="6026"/>
    <cellStyle name="Ввод  3 2 3 3 6 3" xfId="6027"/>
    <cellStyle name="Итог 3 4 8 4" xfId="6028"/>
    <cellStyle name="Ввод  3 2 3 4 5" xfId="6029"/>
    <cellStyle name="Ввод  3 2 3 5 5" xfId="6030"/>
    <cellStyle name="Ввод  3 2 3 6 5" xfId="6031"/>
    <cellStyle name="Ввод  3 2 3 8 4" xfId="6032"/>
    <cellStyle name="Ввод  3 2 4 14" xfId="6033"/>
    <cellStyle name="Итог 3 5 6 5" xfId="6034"/>
    <cellStyle name="Ввод  3 2 4 2 9" xfId="6035"/>
    <cellStyle name="Ввод  3 2 4 2 2 3" xfId="6036"/>
    <cellStyle name="Вывод 2 2 4 6 5" xfId="6037"/>
    <cellStyle name="Ввод  3 2 4 2 3 3" xfId="6038"/>
    <cellStyle name="Вывод 2 2 4 7 5" xfId="6039"/>
    <cellStyle name="Ввод  3 2 4 2 4 3" xfId="6040"/>
    <cellStyle name="Вывод 2 2 4 8 4" xfId="6041"/>
    <cellStyle name="Ввод  3 2 4 2 5 3" xfId="6042"/>
    <cellStyle name="Ввод  3 2 4 2 6 3" xfId="6043"/>
    <cellStyle name="Ввод  3 2 4 3 3 3" xfId="6044"/>
    <cellStyle name="Ввод  3 2 4 3 4 3" xfId="6045"/>
    <cellStyle name="Ввод  3 2 4 3 6 3" xfId="6046"/>
    <cellStyle name="Ввод  3 2 4 5 5" xfId="6047"/>
    <cellStyle name="Итог 2 2 2 2 2 3" xfId="6048"/>
    <cellStyle name="Ввод  3 2 4 6 5" xfId="6049"/>
    <cellStyle name="Итог 2 2 2 2 3 3" xfId="6050"/>
    <cellStyle name="Ввод  3 2 4 7 5" xfId="6051"/>
    <cellStyle name="Ввод  3 2 5 9" xfId="6052"/>
    <cellStyle name="Итог 2 2 2 3 2 3" xfId="6053"/>
    <cellStyle name="Ввод  3 2 5 6 3" xfId="6054"/>
    <cellStyle name="Ввод  3 2 6 9" xfId="6055"/>
    <cellStyle name="Ввод  3 2 6 6 3" xfId="6056"/>
    <cellStyle name="Вывод 2 2 2 4 5" xfId="6057"/>
    <cellStyle name="Ввод  3 2 8 5" xfId="6058"/>
    <cellStyle name="Ввод  3 2 9 5" xfId="6059"/>
    <cellStyle name="Ввод  3 3 2 9" xfId="6060"/>
    <cellStyle name="Вывод 3 11 5" xfId="6061"/>
    <cellStyle name="Примечание 3 5 3 6 3" xfId="6062"/>
    <cellStyle name="Ввод  3 3 2 4 3" xfId="6063"/>
    <cellStyle name="Ввод  3 3 2 5 3" xfId="6064"/>
    <cellStyle name="Ввод  3 3 2 6 3" xfId="6065"/>
    <cellStyle name="Ввод  3 3 3 9" xfId="6066"/>
    <cellStyle name="Вывод 3 12 5" xfId="6067"/>
    <cellStyle name="Ввод  3 3 3 2 3" xfId="6068"/>
    <cellStyle name="Ввод  3 3 3 3 3" xfId="6069"/>
    <cellStyle name="Ввод  3 3 3 4 3" xfId="6070"/>
    <cellStyle name="Ввод  3 3 3 6 3" xfId="6071"/>
    <cellStyle name="Ввод  3 3 4 5" xfId="6072"/>
    <cellStyle name="Ввод  3 3 5 5" xfId="6073"/>
    <cellStyle name="Ввод  3 3 7 5" xfId="6074"/>
    <cellStyle name="Ввод  3 5 2 3 3" xfId="6075"/>
    <cellStyle name="Ввод  3 3 8 4" xfId="6076"/>
    <cellStyle name="Ввод  3 5 2 4 3" xfId="6077"/>
    <cellStyle name="Ввод  3 4 2 5 3" xfId="6078"/>
    <cellStyle name="Ввод  3 4 2 6 3" xfId="6079"/>
    <cellStyle name="Ввод  3 4 3 5 3" xfId="6080"/>
    <cellStyle name="Ввод  3 4 3 6 3" xfId="6081"/>
    <cellStyle name="Вычисление 3 2 2 2 9" xfId="6082"/>
    <cellStyle name="Ввод  3 4 7 5" xfId="6083"/>
    <cellStyle name="Ввод  3 5 3 3 3" xfId="6084"/>
    <cellStyle name="Вычисление 3 2 2 3 9" xfId="6085"/>
    <cellStyle name="Ввод  3 4 8 4" xfId="6086"/>
    <cellStyle name="Ввод  3 5 3 4 3" xfId="6087"/>
    <cellStyle name="Ввод  3 5 2 5 3" xfId="6088"/>
    <cellStyle name="Ввод  3 5 2 6 3" xfId="6089"/>
    <cellStyle name="Ввод  3 5 3 5 3" xfId="6090"/>
    <cellStyle name="Ввод  3 5 3 6 3" xfId="6091"/>
    <cellStyle name="Вычисление 3 2 3 2 9" xfId="6092"/>
    <cellStyle name="Ввод  3 5 7 5" xfId="6093"/>
    <cellStyle name="Ввод  3 6 4 3" xfId="6094"/>
    <cellStyle name="Ввод  3 6 5 3" xfId="6095"/>
    <cellStyle name="Ввод  3 6 6 3" xfId="6096"/>
    <cellStyle name="Ввод  3 7 2 3" xfId="6097"/>
    <cellStyle name="Вывод 2 2 2 2 5 3" xfId="6098"/>
    <cellStyle name="Ввод  3 7 3 3" xfId="6099"/>
    <cellStyle name="Вывод 2 2 2 2 6 3" xfId="6100"/>
    <cellStyle name="Вывод 2 10 5" xfId="6101"/>
    <cellStyle name="Вывод 2 11 5" xfId="6102"/>
    <cellStyle name="Вывод 2 12 5" xfId="6103"/>
    <cellStyle name="Вывод 2 2 18" xfId="6104"/>
    <cellStyle name="Вывод 2 2 10 5" xfId="6105"/>
    <cellStyle name="Вывод 2 4 3 4 3" xfId="6106"/>
    <cellStyle name="Вывод 2 2 11 5" xfId="6107"/>
    <cellStyle name="Вывод 2 4 3 5 3" xfId="6108"/>
    <cellStyle name="Вывод 2 2 2 14" xfId="6109"/>
    <cellStyle name="Вывод 2 2 2 2 2 3" xfId="6110"/>
    <cellStyle name="Вывод 2 2 2 2 3 3" xfId="6111"/>
    <cellStyle name="Вывод 2 2 2 2 4 3" xfId="6112"/>
    <cellStyle name="Вывод 2 2 2 3 6 3" xfId="6113"/>
    <cellStyle name="Вывод 2 2 3 14" xfId="6114"/>
    <cellStyle name="Вывод 2 2 3 2 2 3" xfId="6115"/>
    <cellStyle name="Вывод 2 2 3 2 3 3" xfId="6116"/>
    <cellStyle name="Вывод 2 2 3 2 4 3" xfId="6117"/>
    <cellStyle name="Вывод 2 2 3 2 5 3" xfId="6118"/>
    <cellStyle name="Вывод 2 2 3 2 6 3" xfId="6119"/>
    <cellStyle name="Вывод 2 2 3 3 9" xfId="6120"/>
    <cellStyle name="Вывод 2 2 3 3 6 3" xfId="6121"/>
    <cellStyle name="Вывод 2 2 3 4 5" xfId="6122"/>
    <cellStyle name="Вывод 2 2 3 5 5" xfId="6123"/>
    <cellStyle name="Вывод 2 2 3 6 5" xfId="6124"/>
    <cellStyle name="Вывод 2 2 3 7 5" xfId="6125"/>
    <cellStyle name="Вывод 2 2 3 8 4" xfId="6126"/>
    <cellStyle name="Вывод 2 2 4 14" xfId="6127"/>
    <cellStyle name="Вывод 2 2 4 2 2 3" xfId="6128"/>
    <cellStyle name="Вывод 2 2 4 2 3 3" xfId="6129"/>
    <cellStyle name="Вывод 2 2 4 2 4 3" xfId="6130"/>
    <cellStyle name="Вывод 2 2 4 2 6 3" xfId="6131"/>
    <cellStyle name="Вывод 2 2 4 3 9" xfId="6132"/>
    <cellStyle name="Вывод 2 2 4 3 2 3" xfId="6133"/>
    <cellStyle name="Вывод 2 2 4 3 3 3" xfId="6134"/>
    <cellStyle name="Вывод 2 2 4 3 4 3" xfId="6135"/>
    <cellStyle name="Вывод 2 2 4 3 5 3" xfId="6136"/>
    <cellStyle name="Вывод 2 2 4 3 6 3" xfId="6137"/>
    <cellStyle name="Вывод 2 2 4 4 5" xfId="6138"/>
    <cellStyle name="Вывод 2 2 4 5 5" xfId="6139"/>
    <cellStyle name="Вывод 2 2 5 9" xfId="6140"/>
    <cellStyle name="Вывод 2 2 5 3 3" xfId="6141"/>
    <cellStyle name="Вывод 2 2 5 4 3" xfId="6142"/>
    <cellStyle name="Вывод 2 2 6 5 3" xfId="6143"/>
    <cellStyle name="Вывод 2 2 6 6 3" xfId="6144"/>
    <cellStyle name="Вывод 2 2 7 5" xfId="6145"/>
    <cellStyle name="Вывод 2 2 8 5" xfId="6146"/>
    <cellStyle name="Вывод 2 2 9 5" xfId="6147"/>
    <cellStyle name="Вывод 2 3 14" xfId="6148"/>
    <cellStyle name="Вывод 2 3 2 9" xfId="6149"/>
    <cellStyle name="Вывод 2 3 2 4 3" xfId="6150"/>
    <cellStyle name="Вывод 2 3 3 9" xfId="6151"/>
    <cellStyle name="Вывод 2 3 3 2 3" xfId="6152"/>
    <cellStyle name="Вывод 2 3 3 3 3" xfId="6153"/>
    <cellStyle name="Вывод 2 3 3 4 3" xfId="6154"/>
    <cellStyle name="Вывод 2 3 3 5 3" xfId="6155"/>
    <cellStyle name="Вывод 2 3 3 6 3" xfId="6156"/>
    <cellStyle name="Вывод 2 3 4 5" xfId="6157"/>
    <cellStyle name="Вывод 2 3 5 5" xfId="6158"/>
    <cellStyle name="Вывод 2 3 6 5" xfId="6159"/>
    <cellStyle name="Вывод 2 3 7 5" xfId="6160"/>
    <cellStyle name="Вывод 2 3 8 4" xfId="6161"/>
    <cellStyle name="Вывод 2 4 14" xfId="6162"/>
    <cellStyle name="Вывод 2 4 2 2 3" xfId="6163"/>
    <cellStyle name="Вывод 2 4 2 3 3" xfId="6164"/>
    <cellStyle name="Итог 3 2 6 2 3" xfId="6165"/>
    <cellStyle name="Вывод 2 4 2 4 3" xfId="6166"/>
    <cellStyle name="Итог 3 2 6 3 3" xfId="6167"/>
    <cellStyle name="Вывод 2 4 2 5 3" xfId="6168"/>
    <cellStyle name="Итог 3 2 6 4 3" xfId="6169"/>
    <cellStyle name="Вывод 2 4 2 6 3" xfId="6170"/>
    <cellStyle name="Итог 3 2 6 5 3" xfId="6171"/>
    <cellStyle name="Вывод 2 4 3 9" xfId="6172"/>
    <cellStyle name="Вывод 2 4 3 2 3" xfId="6173"/>
    <cellStyle name="Вывод 2 4 3 3 3" xfId="6174"/>
    <cellStyle name="Вывод 2 4 3 6 3" xfId="6175"/>
    <cellStyle name="Вывод 2 4 4 5" xfId="6176"/>
    <cellStyle name="Вывод 2 4 5 5" xfId="6177"/>
    <cellStyle name="Вывод 2 4 6 5" xfId="6178"/>
    <cellStyle name="Вывод 2 4 7 5" xfId="6179"/>
    <cellStyle name="Вывод 2 4 8 4" xfId="6180"/>
    <cellStyle name="Вывод 2 5 14" xfId="6181"/>
    <cellStyle name="Вывод 2 5 2 2 3" xfId="6182"/>
    <cellStyle name="Вычисление 3 2 5 3 3" xfId="6183"/>
    <cellStyle name="Вывод 2 5 3 9" xfId="6184"/>
    <cellStyle name="Вывод 2 5 3 2 3" xfId="6185"/>
    <cellStyle name="Вычисление 3 2 6 3 3" xfId="6186"/>
    <cellStyle name="Вывод 2 6 9" xfId="6187"/>
    <cellStyle name="Вывод 2 6 2 3" xfId="6188"/>
    <cellStyle name="Вывод 2 6 3 3" xfId="6189"/>
    <cellStyle name="Вывод 2 7 9" xfId="6190"/>
    <cellStyle name="Вывод 2 7 2 3" xfId="6191"/>
    <cellStyle name="Вывод 2 7 3 3" xfId="6192"/>
    <cellStyle name="Вывод 2 7 4 3" xfId="6193"/>
    <cellStyle name="Вывод 2 7 5 3" xfId="6194"/>
    <cellStyle name="Вывод 2 7 6 3" xfId="6195"/>
    <cellStyle name="Вывод 2 8 5" xfId="6196"/>
    <cellStyle name="Вывод 2 9 5" xfId="6197"/>
    <cellStyle name="Вывод 3 10 5" xfId="6198"/>
    <cellStyle name="Вывод 3 2 11 5" xfId="6199"/>
    <cellStyle name="Вычисление 2 2 2 3 4 3" xfId="6200"/>
    <cellStyle name="Вывод 3 2 2 14" xfId="6201"/>
    <cellStyle name="Вывод 3 2 2 2 9" xfId="6202"/>
    <cellStyle name="Вывод 3 2 2 2 2 3" xfId="6203"/>
    <cellStyle name="Вывод 3 2 2 2 3 3" xfId="6204"/>
    <cellStyle name="Вывод 3 2 2 2 4 3" xfId="6205"/>
    <cellStyle name="Вывод 3 2 2 2 5 3" xfId="6206"/>
    <cellStyle name="Вывод 3 2 2 2 6 3" xfId="6207"/>
    <cellStyle name="Вывод 3 2 2 3 9" xfId="6208"/>
    <cellStyle name="Вывод 3 2 2 3 2 3" xfId="6209"/>
    <cellStyle name="Вывод 3 2 2 3 3 3" xfId="6210"/>
    <cellStyle name="Вывод 3 2 2 3 4 3" xfId="6211"/>
    <cellStyle name="Вывод 3 2 2 3 5 3" xfId="6212"/>
    <cellStyle name="Вывод 3 2 2 3 6 3" xfId="6213"/>
    <cellStyle name="Вывод 3 2 2 4 5" xfId="6214"/>
    <cellStyle name="Вывод 3 2 2 5 5" xfId="6215"/>
    <cellStyle name="Вывод 3 2 2 6 5" xfId="6216"/>
    <cellStyle name="Вывод 3 2 2 7 5" xfId="6217"/>
    <cellStyle name="Вывод 3 2 2 8 4" xfId="6218"/>
    <cellStyle name="Вывод 3 2 3 14" xfId="6219"/>
    <cellStyle name="Вывод 3 2 3 2 9" xfId="6220"/>
    <cellStyle name="Вывод 3 2 3 2 2 3" xfId="6221"/>
    <cellStyle name="Вывод 3 2 3 2 3 3" xfId="6222"/>
    <cellStyle name="Вывод 3 2 3 2 4 3" xfId="6223"/>
    <cellStyle name="Вывод 3 2 3 2 5 3" xfId="6224"/>
    <cellStyle name="Вывод 3 2 3 2 6 3" xfId="6225"/>
    <cellStyle name="Вывод 3 2 3 3 9" xfId="6226"/>
    <cellStyle name="Вывод 3 2 3 3 2 3" xfId="6227"/>
    <cellStyle name="Вывод 3 2 3 3 3 3" xfId="6228"/>
    <cellStyle name="Вывод 3 2 3 3 4 3" xfId="6229"/>
    <cellStyle name="Вывод 3 2 3 3 5 3" xfId="6230"/>
    <cellStyle name="Вывод 3 2 3 3 6 3" xfId="6231"/>
    <cellStyle name="Вывод 3 2 3 4 5" xfId="6232"/>
    <cellStyle name="Вывод 3 2 3 5 5" xfId="6233"/>
    <cellStyle name="Вывод 3 2 3 6 5" xfId="6234"/>
    <cellStyle name="Вывод 3 2 3 7 5" xfId="6235"/>
    <cellStyle name="Вывод 3 2 3 8 4" xfId="6236"/>
    <cellStyle name="Вывод 3 2 4 14" xfId="6237"/>
    <cellStyle name="Вывод 3 2 4 2 9" xfId="6238"/>
    <cellStyle name="Вывод 3 2 4 2 2 3" xfId="6239"/>
    <cellStyle name="Вывод 3 2 4 2 3 3" xfId="6240"/>
    <cellStyle name="Вывод 3 2 4 2 4 3" xfId="6241"/>
    <cellStyle name="Вывод 3 2 4 2 5 3" xfId="6242"/>
    <cellStyle name="Вывод 3 2 4 2 6 3" xfId="6243"/>
    <cellStyle name="Вывод 3 2 4 3 9" xfId="6244"/>
    <cellStyle name="Вывод 3 2 4 3 2 3" xfId="6245"/>
    <cellStyle name="Вывод 3 2 4 3 3 3" xfId="6246"/>
    <cellStyle name="Вывод 3 2 4 3 4 3" xfId="6247"/>
    <cellStyle name="Вывод 3 2 4 3 5 3" xfId="6248"/>
    <cellStyle name="Вывод 3 2 4 3 6 3" xfId="6249"/>
    <cellStyle name="Вывод 3 2 4 4 5" xfId="6250"/>
    <cellStyle name="Вывод 3 2 4 5 5" xfId="6251"/>
    <cellStyle name="Вывод 3 2 4 6 5" xfId="6252"/>
    <cellStyle name="Вывод 3 2 4 7 5" xfId="6253"/>
    <cellStyle name="Вывод 3 2 4 8 4" xfId="6254"/>
    <cellStyle name="Вывод 3 2 5 9" xfId="6255"/>
    <cellStyle name="Вывод 3 2 5 2 3" xfId="6256"/>
    <cellStyle name="Вывод 3 2 5 3 3" xfId="6257"/>
    <cellStyle name="Вывод 3 2 5 4 3" xfId="6258"/>
    <cellStyle name="Вывод 3 2 5 5 3" xfId="6259"/>
    <cellStyle name="Вывод 3 2 5 6 3" xfId="6260"/>
    <cellStyle name="Вывод 3 2 6 9" xfId="6261"/>
    <cellStyle name="Вывод 3 2 6 2 3" xfId="6262"/>
    <cellStyle name="Вывод 3 2 6 3 3" xfId="6263"/>
    <cellStyle name="Вывод 3 2 6 4 3" xfId="6264"/>
    <cellStyle name="Вывод 3 2 6 5 3" xfId="6265"/>
    <cellStyle name="Вывод 3 2 6 6 3" xfId="6266"/>
    <cellStyle name="Вывод 3 2 7 5" xfId="6267"/>
    <cellStyle name="Заголовок 4 2 2" xfId="6268"/>
    <cellStyle name="Вывод 3 2 8 5" xfId="6269"/>
    <cellStyle name="Вывод 3 2 9 5" xfId="6270"/>
    <cellStyle name="Вывод 3 3 14" xfId="6271"/>
    <cellStyle name="Вывод 3 3 2 9" xfId="6272"/>
    <cellStyle name="Вывод 3 3 2 2 3" xfId="6273"/>
    <cellStyle name="Вывод 3 3 2 3 3" xfId="6274"/>
    <cellStyle name="Вывод 3 3 2 4 3" xfId="6275"/>
    <cellStyle name="Вывод 3 3 2 5 3" xfId="6276"/>
    <cellStyle name="Вывод 3 3 2 6 3" xfId="6277"/>
    <cellStyle name="Вывод 3 3 3 9" xfId="6278"/>
    <cellStyle name="Итог 3 2 2 2 2 3" xfId="6279"/>
    <cellStyle name="Вывод 3 3 3 2 3" xfId="6280"/>
    <cellStyle name="Вывод 3 3 3 3 3" xfId="6281"/>
    <cellStyle name="Вывод 3 3 3 4 3" xfId="6282"/>
    <cellStyle name="Вывод 3 3 3 5 3" xfId="6283"/>
    <cellStyle name="Вывод 3 3 3 6 3" xfId="6284"/>
    <cellStyle name="Вывод 3 3 4 5" xfId="6285"/>
    <cellStyle name="Итог 3 2 2 2 3 3" xfId="6286"/>
    <cellStyle name="Вывод 3 3 5 5" xfId="6287"/>
    <cellStyle name="Итог 3 2 2 2 4 3" xfId="6288"/>
    <cellStyle name="Вывод 3 3 6 5" xfId="6289"/>
    <cellStyle name="Итог 3 2 2 2 5 3" xfId="6290"/>
    <cellStyle name="Вывод 3 3 7 5" xfId="6291"/>
    <cellStyle name="Итог 3 2 2 2 6 3" xfId="6292"/>
    <cellStyle name="Вывод 3 3 8 4" xfId="6293"/>
    <cellStyle name="Вывод 3 4 14" xfId="6294"/>
    <cellStyle name="Вывод 3 4 2 9" xfId="6295"/>
    <cellStyle name="Вывод 3 4 2 2 3" xfId="6296"/>
    <cellStyle name="Вывод 3 4 2 3 3" xfId="6297"/>
    <cellStyle name="Вывод 3 4 2 4 3" xfId="6298"/>
    <cellStyle name="Вывод 3 4 2 5 3" xfId="6299"/>
    <cellStyle name="Вывод 3 4 2 6 3" xfId="6300"/>
    <cellStyle name="Вывод 3 4 3 9" xfId="6301"/>
    <cellStyle name="Итог 3 2 2 3 2 3" xfId="6302"/>
    <cellStyle name="Вывод 3 4 3 2 3" xfId="6303"/>
    <cellStyle name="Вывод 3 4 3 3 3" xfId="6304"/>
    <cellStyle name="Вывод 3 4 3 4 3" xfId="6305"/>
    <cellStyle name="Вывод 3 4 3 5 3" xfId="6306"/>
    <cellStyle name="Вывод 3 4 3 6 3" xfId="6307"/>
    <cellStyle name="Итог 2 19" xfId="6308"/>
    <cellStyle name="Вывод 3 4 4 5" xfId="6309"/>
    <cellStyle name="Итог 3 2 2 3 3 3" xfId="6310"/>
    <cellStyle name="Вывод 3 4 5 5" xfId="6311"/>
    <cellStyle name="Итог 3 2 2 3 4 3" xfId="6312"/>
    <cellStyle name="Вывод 3 4 6 5" xfId="6313"/>
    <cellStyle name="Итог 3 2 2 3 5 3" xfId="6314"/>
    <cellStyle name="Вывод 3 4 7 5" xfId="6315"/>
    <cellStyle name="Итог 3 2 2 3 6 3" xfId="6316"/>
    <cellStyle name="Вывод 3 4 8 4" xfId="6317"/>
    <cellStyle name="Вывод 3 5 14" xfId="6318"/>
    <cellStyle name="Вывод 3 5 2 9" xfId="6319"/>
    <cellStyle name="Вывод 3 5 2 2 3" xfId="6320"/>
    <cellStyle name="Вывод 3 5 2 3 3" xfId="6321"/>
    <cellStyle name="Вывод 3 5 2 4 3" xfId="6322"/>
    <cellStyle name="Вывод 3 5 3 9" xfId="6323"/>
    <cellStyle name="Вывод 3 5 3 2 3" xfId="6324"/>
    <cellStyle name="Вывод 3 5 3 3 3" xfId="6325"/>
    <cellStyle name="Вывод 3 5 3 4 3" xfId="6326"/>
    <cellStyle name="Вывод 3 6 9" xfId="6327"/>
    <cellStyle name="Вывод 3 6 2 3" xfId="6328"/>
    <cellStyle name="Вывод 3 6 3 3" xfId="6329"/>
    <cellStyle name="Вывод 3 7 9" xfId="6330"/>
    <cellStyle name="Вывод 3 7 2 3" xfId="6331"/>
    <cellStyle name="Вывод 3 7 3 3" xfId="6332"/>
    <cellStyle name="Вывод 3 7 4 3" xfId="6333"/>
    <cellStyle name="Вывод 3 7 5 3" xfId="6334"/>
    <cellStyle name="Вывод 3 7 6 3" xfId="6335"/>
    <cellStyle name="Вывод 3 8 5" xfId="6336"/>
    <cellStyle name="Вывод 3 9 5" xfId="6337"/>
    <cellStyle name="Вычисление 2 19" xfId="6338"/>
    <cellStyle name="Вычисление 2 10 5" xfId="6339"/>
    <cellStyle name="Примечание 2 2 2 2 5 3" xfId="6340"/>
    <cellStyle name="Вычисление 2 11 5" xfId="6341"/>
    <cellStyle name="Примечание 2 2 2 2 6 3" xfId="6342"/>
    <cellStyle name="Вычисление 2 2 18" xfId="6343"/>
    <cellStyle name="Вычисление 2 2 10 5" xfId="6344"/>
    <cellStyle name="Итог 3 4 2 4 3" xfId="6345"/>
    <cellStyle name="Вычисление 2 2 11 5" xfId="6346"/>
    <cellStyle name="Итог 3 4 2 5 3" xfId="6347"/>
    <cellStyle name="Вычисление 2 2 2 14" xfId="6348"/>
    <cellStyle name="Вычисление 2 2 2 2 9" xfId="6349"/>
    <cellStyle name="Вычисление 2 2 2 2 2 3" xfId="6350"/>
    <cellStyle name="Вычисление 2 2 2 2 3 3" xfId="6351"/>
    <cellStyle name="Вычисление 2 2 2 2 4 3" xfId="6352"/>
    <cellStyle name="Вычисление 2 2 2 2 5 3" xfId="6353"/>
    <cellStyle name="Вычисление 2 2 2 2 6 3" xfId="6354"/>
    <cellStyle name="Вычисление 2 2 2 3 9" xfId="6355"/>
    <cellStyle name="Вычисление 2 2 2 3 2 3" xfId="6356"/>
    <cellStyle name="Вычисление 2 2 2 3 5 3" xfId="6357"/>
    <cellStyle name="Вычисление 2 2 2 3 6 3" xfId="6358"/>
    <cellStyle name="Вычисление 2 2 2 5 5" xfId="6359"/>
    <cellStyle name="Итог 2 3 3 3 3" xfId="6360"/>
    <cellStyle name="Вычисление 2 2 2 6 5" xfId="6361"/>
    <cellStyle name="Итог 2 3 3 4 3" xfId="6362"/>
    <cellStyle name="Вычисление 2 2 2 7 5" xfId="6363"/>
    <cellStyle name="Итог 2 3 3 5 3" xfId="6364"/>
    <cellStyle name="Вычисление 2 2 2 8 4" xfId="6365"/>
    <cellStyle name="Итог 2 3 3 6 3" xfId="6366"/>
    <cellStyle name="Вычисление 2 2 3 14" xfId="6367"/>
    <cellStyle name="Вычисление 2 2 3 2 9" xfId="6368"/>
    <cellStyle name="Итог 3 11 5" xfId="6369"/>
    <cellStyle name="Вычисление 2 2 3 2 2 3" xfId="6370"/>
    <cellStyle name="Вычисление 2 2 3 2 3 3" xfId="6371"/>
    <cellStyle name="Вычисление 2 2 3 2 4 3" xfId="6372"/>
    <cellStyle name="Вычисление 2 2 3 2 5 3" xfId="6373"/>
    <cellStyle name="Вычисление 2 2 3 2 6 3" xfId="6374"/>
    <cellStyle name="Вычисление 2 2 3 3 9" xfId="6375"/>
    <cellStyle name="Итог 3 12 5" xfId="6376"/>
    <cellStyle name="Вычисление 2 2 3 3 2 3" xfId="6377"/>
    <cellStyle name="Вычисление 2 2 3 3 3 3" xfId="6378"/>
    <cellStyle name="Вычисление 2 2 3 3 4 3" xfId="6379"/>
    <cellStyle name="Вычисление 2 2 3 3 5 3" xfId="6380"/>
    <cellStyle name="Вычисление 2 2 3 3 6 3" xfId="6381"/>
    <cellStyle name="Вычисление 2 2 3 5 5" xfId="6382"/>
    <cellStyle name="Вычисление 2 2 3 6 5" xfId="6383"/>
    <cellStyle name="Вычисление 2 2 3 7 5" xfId="6384"/>
    <cellStyle name="Вычисление 2 2 3 8 4" xfId="6385"/>
    <cellStyle name="Вычисление 2 2 4 14" xfId="6386"/>
    <cellStyle name="Вычисление 2 2 4 2 9" xfId="6387"/>
    <cellStyle name="Вычисление 2 2 4 2 2 3" xfId="6388"/>
    <cellStyle name="Вычисление 2 2 4 2 3 3" xfId="6389"/>
    <cellStyle name="Вычисление 2 2 4 2 4 3" xfId="6390"/>
    <cellStyle name="Вычисление 2 2 4 2 5 3" xfId="6391"/>
    <cellStyle name="Вычисление 2 2 4 2 6 3" xfId="6392"/>
    <cellStyle name="Вычисление 2 2 4 3 9" xfId="6393"/>
    <cellStyle name="Вычисление 2 2 4 3 2 3" xfId="6394"/>
    <cellStyle name="Вычисление 2 2 4 3 3 3" xfId="6395"/>
    <cellStyle name="Вычисление 2 2 4 3 4 3" xfId="6396"/>
    <cellStyle name="Вычисление 2 2 4 3 5 3" xfId="6397"/>
    <cellStyle name="Вычисление 2 2 4 3 6 3" xfId="6398"/>
    <cellStyle name="Вычисление 2 2 4 5 5" xfId="6399"/>
    <cellStyle name="Вычисление 2 2 4 6 5" xfId="6400"/>
    <cellStyle name="Вычисление 2 2 4 7 5" xfId="6401"/>
    <cellStyle name="Вычисление 2 2 4 8 4" xfId="6402"/>
    <cellStyle name="Вычисление 2 2 5 9" xfId="6403"/>
    <cellStyle name="Вычисление 2 2 5 2 3" xfId="6404"/>
    <cellStyle name="Вычисление 2 2 5 3 3" xfId="6405"/>
    <cellStyle name="Вычисление 2 2 5 5 3" xfId="6406"/>
    <cellStyle name="Вычисление 2 2 5 6 3" xfId="6407"/>
    <cellStyle name="Вычисление 2 2 6 9" xfId="6408"/>
    <cellStyle name="Вычисление 2 2 6 2 3" xfId="6409"/>
    <cellStyle name="Вычисление 2 2 6 3 3" xfId="6410"/>
    <cellStyle name="桁区切り 2 2 3" xfId="6411"/>
    <cellStyle name="Вычисление 2 2 6 4 3" xfId="6412"/>
    <cellStyle name="桁区切り 2 3 4" xfId="6413"/>
    <cellStyle name="Вычисление 2 2 6 5 3" xfId="6414"/>
    <cellStyle name="Вычисление 2 2 6 6 3" xfId="6415"/>
    <cellStyle name="Вычисление 2 2 7 5" xfId="6416"/>
    <cellStyle name="Вычисление 2 2 8 5" xfId="6417"/>
    <cellStyle name="Вычисление 2 2 9 5" xfId="6418"/>
    <cellStyle name="Вычисление 2 3 14" xfId="6419"/>
    <cellStyle name="Вычисление 2 3 2 9" xfId="6420"/>
    <cellStyle name="Вычисление 2 3 2 2 3" xfId="6421"/>
    <cellStyle name="Вычисление 2 3 2 3 3" xfId="6422"/>
    <cellStyle name="Вычисление 2 3 2 4 3" xfId="6423"/>
    <cellStyle name="Итог 2 4 3 2 3" xfId="6424"/>
    <cellStyle name="Вычисление 2 3 2 5 3" xfId="6425"/>
    <cellStyle name="Итог 2 4 3 3 3" xfId="6426"/>
    <cellStyle name="Вычисление 2 3 2 6 3" xfId="6427"/>
    <cellStyle name="Итог 2 4 3 4 3" xfId="6428"/>
    <cellStyle name="Вычисление 2 3 3 9" xfId="6429"/>
    <cellStyle name="Вычисление 2 3 3 2 3" xfId="6430"/>
    <cellStyle name="Вычисление 2 3 3 3 3" xfId="6431"/>
    <cellStyle name="Вычисление 2 3 3 4 3" xfId="6432"/>
    <cellStyle name="Вычисление 2 3 3 5 3" xfId="6433"/>
    <cellStyle name="Вычисление 2 3 3 6 3" xfId="6434"/>
    <cellStyle name="Вычисление 2 3 4 5" xfId="6435"/>
    <cellStyle name="Вычисление 2 3 5 5" xfId="6436"/>
    <cellStyle name="Вычисление 2 3 6 5" xfId="6437"/>
    <cellStyle name="Вычисление 2 3 7 5" xfId="6438"/>
    <cellStyle name="Вычисление 2 3 8 4" xfId="6439"/>
    <cellStyle name="Вычисление 2 4 14" xfId="6440"/>
    <cellStyle name="Вычисление 2 4 2 2 3" xfId="6441"/>
    <cellStyle name="Вычисление 2 4 2 3 3" xfId="6442"/>
    <cellStyle name="Вычисление 2 4 2 4 3" xfId="6443"/>
    <cellStyle name="Итог 2 5 3 2 3" xfId="6444"/>
    <cellStyle name="Вычисление 2 4 2 5 3" xfId="6445"/>
    <cellStyle name="Итог 2 5 3 3 3" xfId="6446"/>
    <cellStyle name="Вычисление 2 4 2 6 3" xfId="6447"/>
    <cellStyle name="Итог 2 5 3 4 3" xfId="6448"/>
    <cellStyle name="Вычисление 2 4 3 9" xfId="6449"/>
    <cellStyle name="Вычисление 2 4 3 2 3" xfId="6450"/>
    <cellStyle name="Вычисление 2 4 3 4 3" xfId="6451"/>
    <cellStyle name="Вычисление 2 4 3 5 3" xfId="6452"/>
    <cellStyle name="Вычисление 2 4 3 6 3" xfId="6453"/>
    <cellStyle name="Вычисление 2 4 4 5" xfId="6454"/>
    <cellStyle name="Вычисление 2 4 5 5" xfId="6455"/>
    <cellStyle name="Вычисление 2 4 6 5" xfId="6456"/>
    <cellStyle name="Вычисление 2 4 8 4" xfId="6457"/>
    <cellStyle name="Вычисление 2 5 14" xfId="6458"/>
    <cellStyle name="Вычисление 2 5 2 3 3" xfId="6459"/>
    <cellStyle name="Вычисление 2 5 2 4 3" xfId="6460"/>
    <cellStyle name="Вычисление 2 5 2 5 3" xfId="6461"/>
    <cellStyle name="Вычисление 2 5 2 6 3" xfId="6462"/>
    <cellStyle name="Вычисление 2 5 3 9" xfId="6463"/>
    <cellStyle name="Вычисление 2 5 3 2 3" xfId="6464"/>
    <cellStyle name="Вычисление 2 5 3 3 3" xfId="6465"/>
    <cellStyle name="Вычисление 2 5 3 4 3" xfId="6466"/>
    <cellStyle name="Вычисление 2 5 3 5 3" xfId="6467"/>
    <cellStyle name="Вычисление 2 5 3 6 3" xfId="6468"/>
    <cellStyle name="Вычисление 2 5 4 5" xfId="6469"/>
    <cellStyle name="Вычисление 2 5 5 5" xfId="6470"/>
    <cellStyle name="Вычисление 2 5 6 5" xfId="6471"/>
    <cellStyle name="Вычисление 2 5 7 5" xfId="6472"/>
    <cellStyle name="Вычисление 2 5 8 4" xfId="6473"/>
    <cellStyle name="Вычисление 2 6 9" xfId="6474"/>
    <cellStyle name="Вычисление 2 6 2 3" xfId="6475"/>
    <cellStyle name="Вычисление 2 6 3 3" xfId="6476"/>
    <cellStyle name="Вычисление 2 6 4 3" xfId="6477"/>
    <cellStyle name="Вычисление 2 6 5 3" xfId="6478"/>
    <cellStyle name="Вычисление 2 6 6 3" xfId="6479"/>
    <cellStyle name="Вычисление 2 7 9" xfId="6480"/>
    <cellStyle name="Вычисление 2 7 2 3" xfId="6481"/>
    <cellStyle name="Заголовок 1 2 2" xfId="6482"/>
    <cellStyle name="Вычисление 2 7 3 3" xfId="6483"/>
    <cellStyle name="Вычисление 2 7 4 3" xfId="6484"/>
    <cellStyle name="Вычисление 2 7 5 3" xfId="6485"/>
    <cellStyle name="Вычисление 2 8 5" xfId="6486"/>
    <cellStyle name="Вычисление 2 9 5" xfId="6487"/>
    <cellStyle name="Вычисление 3 19" xfId="6488"/>
    <cellStyle name="Вычисление 3 10 5" xfId="6489"/>
    <cellStyle name="Вычисление 3 11 5" xfId="6490"/>
    <cellStyle name="Вычисление 3 12 5" xfId="6491"/>
    <cellStyle name="Вычисление 3 2 18" xfId="6492"/>
    <cellStyle name="Вычисление 3 2 10 5" xfId="6493"/>
    <cellStyle name="Вычисление 3 2 11 5" xfId="6494"/>
    <cellStyle name="Вычисление 3 2 2 14" xfId="6495"/>
    <cellStyle name="Вычисление 3 2 2 2 2 3" xfId="6496"/>
    <cellStyle name="Вычисление 3 2 2 2 3 3" xfId="6497"/>
    <cellStyle name="Вычисление 3 2 2 2 4 3" xfId="6498"/>
    <cellStyle name="Вычисление 3 2 2 2 5 3" xfId="6499"/>
    <cellStyle name="Вычисление 3 2 2 2 6 3" xfId="6500"/>
    <cellStyle name="Вычисление 3 2 2 3 2 3" xfId="6501"/>
    <cellStyle name="Вычисление 3 2 2 3 3 3" xfId="6502"/>
    <cellStyle name="Вычисление 3 2 2 3 4 3" xfId="6503"/>
    <cellStyle name="Вычисление 3 2 2 3 5 3" xfId="6504"/>
    <cellStyle name="Вычисление 3 2 2 3 6 3" xfId="6505"/>
    <cellStyle name="Вычисление 3 2 2 4 5" xfId="6506"/>
    <cellStyle name="Итог 3 3 3 2 3" xfId="6507"/>
    <cellStyle name="Вычисление 3 2 2 5 5" xfId="6508"/>
    <cellStyle name="Итог 3 3 3 3 3" xfId="6509"/>
    <cellStyle name="Вычисление 3 2 2 6 5" xfId="6510"/>
    <cellStyle name="Итог 3 3 3 4 3" xfId="6511"/>
    <cellStyle name="Вычисление 3 2 2 7 5" xfId="6512"/>
    <cellStyle name="Итог 3 3 3 5 3" xfId="6513"/>
    <cellStyle name="Примечание 3 10 5" xfId="6514"/>
    <cellStyle name="Вычисление 3 2 2 8 4" xfId="6515"/>
    <cellStyle name="Итог 3 3 3 6 3" xfId="6516"/>
    <cellStyle name="Примечание 3 11 5" xfId="6517"/>
    <cellStyle name="Вычисление 3 2 3 14" xfId="6518"/>
    <cellStyle name="Вычисление 3 2 3 2 2 3" xfId="6519"/>
    <cellStyle name="Вычисление 3 2 3 2 3 3" xfId="6520"/>
    <cellStyle name="Вычисление 3 2 3 2 4 3" xfId="6521"/>
    <cellStyle name="Вычисление 3 2 3 2 5 3" xfId="6522"/>
    <cellStyle name="Вычисление 3 2 3 2 6 3" xfId="6523"/>
    <cellStyle name="Вычисление 3 2 3 3 2 3" xfId="6524"/>
    <cellStyle name="Вычисление 3 2 3 3 3 3" xfId="6525"/>
    <cellStyle name="Вычисление 3 2 3 3 4 3" xfId="6526"/>
    <cellStyle name="Вычисление 3 2 3 3 5 3" xfId="6527"/>
    <cellStyle name="Вычисление 3 2 3 3 6 3" xfId="6528"/>
    <cellStyle name="Вычисление 3 2 3 4 5" xfId="6529"/>
    <cellStyle name="Вычисление 3 2 3 5 5" xfId="6530"/>
    <cellStyle name="Вычисление 3 2 3 6 5" xfId="6531"/>
    <cellStyle name="Вычисление 3 2 3 7 5" xfId="6532"/>
    <cellStyle name="Вычисление 3 2 3 8 4" xfId="6533"/>
    <cellStyle name="Вычисление 3 2 4 14" xfId="6534"/>
    <cellStyle name="Вычисление 3 2 4 2 9" xfId="6535"/>
    <cellStyle name="Вычисление 3 2 4 2 2 3" xfId="6536"/>
    <cellStyle name="Итог 2 2 6 3 3" xfId="6537"/>
    <cellStyle name="Вычисление 3 2 4 2 3 3" xfId="6538"/>
    <cellStyle name="Итог 2 2 6 4 3" xfId="6539"/>
    <cellStyle name="Вычисление 3 2 4 2 4 3" xfId="6540"/>
    <cellStyle name="Итог 2 2 6 5 3" xfId="6541"/>
    <cellStyle name="Вычисление 3 2 4 2 5 3" xfId="6542"/>
    <cellStyle name="Итог 2 2 6 6 3" xfId="6543"/>
    <cellStyle name="Вычисление 3 2 4 2 6 3" xfId="6544"/>
    <cellStyle name="Вычисление 3 2 4 3 9" xfId="6545"/>
    <cellStyle name="Вычисление 3 2 4 3 2 3" xfId="6546"/>
    <cellStyle name="Вычисление 3 2 4 3 3 3" xfId="6547"/>
    <cellStyle name="Вычисление 3 2 4 3 4 3" xfId="6548"/>
    <cellStyle name="Вычисление 3 2 4 3 5 3" xfId="6549"/>
    <cellStyle name="Вычисление 3 2 4 3 6 3" xfId="6550"/>
    <cellStyle name="Вычисление 3 2 4 4 5" xfId="6551"/>
    <cellStyle name="Вычисление 3 2 4 5 5" xfId="6552"/>
    <cellStyle name="Вычисление 3 2 4 6 5" xfId="6553"/>
    <cellStyle name="Вычисление 3 2 4 7 5" xfId="6554"/>
    <cellStyle name="Вычисление 3 2 4 8 4" xfId="6555"/>
    <cellStyle name="Вычисление 3 2 5 9" xfId="6556"/>
    <cellStyle name="Вычисление 3 2 5 2 3" xfId="6557"/>
    <cellStyle name="Вычисление 3 2 6 9" xfId="6558"/>
    <cellStyle name="Вычисление 3 2 6 2 3" xfId="6559"/>
    <cellStyle name="Вычисление 3 2 7 5" xfId="6560"/>
    <cellStyle name="Вычисление 3 2 8 5" xfId="6561"/>
    <cellStyle name="Вычисление 3 2 9 5" xfId="6562"/>
    <cellStyle name="Вычисление 3 3 14" xfId="6563"/>
    <cellStyle name="Вычисление 3 3 2 9" xfId="6564"/>
    <cellStyle name="Вычисление 3 3 2 2 3" xfId="6565"/>
    <cellStyle name="Вычисление 3 3 2 3 3" xfId="6566"/>
    <cellStyle name="Вычисление 3 3 2 4 3" xfId="6567"/>
    <cellStyle name="Итог 3 4 3 2 3" xfId="6568"/>
    <cellStyle name="Вычисление 3 3 2 5 3" xfId="6569"/>
    <cellStyle name="Итог 3 4 3 3 3" xfId="6570"/>
    <cellStyle name="Вычисление 3 3 2 6 3" xfId="6571"/>
    <cellStyle name="Итог 3 4 3 4 3" xfId="6572"/>
    <cellStyle name="Вычисление 3 3 3 9" xfId="6573"/>
    <cellStyle name="Вычисление 3 3 3 2 3" xfId="6574"/>
    <cellStyle name="Вычисление 3 3 3 3 3" xfId="6575"/>
    <cellStyle name="Вычисление 3 3 3 4 3" xfId="6576"/>
    <cellStyle name="Вычисление 3 3 3 5 3" xfId="6577"/>
    <cellStyle name="Вычисление 3 3 3 6 3" xfId="6578"/>
    <cellStyle name="Вычисление 3 3 4 5" xfId="6579"/>
    <cellStyle name="Вычисление 3 3 5 5" xfId="6580"/>
    <cellStyle name="Вычисление 3 3 6 5" xfId="6581"/>
    <cellStyle name="Вычисление 3 3 7 5" xfId="6582"/>
    <cellStyle name="Вычисление 3 3 8 4" xfId="6583"/>
    <cellStyle name="Вычисление 3 4 14" xfId="6584"/>
    <cellStyle name="Вычисление 3 4 2 2 3" xfId="6585"/>
    <cellStyle name="Вычисление 3 4 2 3 3" xfId="6586"/>
    <cellStyle name="Вычисление 3 4 2 4 3" xfId="6587"/>
    <cellStyle name="Итог 3 5 3 2 3" xfId="6588"/>
    <cellStyle name="Вычисление 3 4 2 5 3" xfId="6589"/>
    <cellStyle name="Итог 3 5 3 3 3" xfId="6590"/>
    <cellStyle name="Вычисление 3 4 2 6 3" xfId="6591"/>
    <cellStyle name="Итог 3 5 3 4 3" xfId="6592"/>
    <cellStyle name="Вычисление 3 4 3 9" xfId="6593"/>
    <cellStyle name="Вычисление 3 4 3 2 3" xfId="6594"/>
    <cellStyle name="Вычисление 3 4 4 5" xfId="6595"/>
    <cellStyle name="Вычисление 3 4 5 5" xfId="6596"/>
    <cellStyle name="Вычисление 3 4 6 5" xfId="6597"/>
    <cellStyle name="Вычисление 3 4 7 5" xfId="6598"/>
    <cellStyle name="Вычисление 3 4 8 4" xfId="6599"/>
    <cellStyle name="Вычисление 3 5 14" xfId="6600"/>
    <cellStyle name="Вычисление 3 5 2 2 3" xfId="6601"/>
    <cellStyle name="Вычисление 3 5 2 3 3" xfId="6602"/>
    <cellStyle name="Вычисление 3 5 2 4 3" xfId="6603"/>
    <cellStyle name="Вычисление 3 5 2 5 3" xfId="6604"/>
    <cellStyle name="Вычисление 3 5 2 6 3" xfId="6605"/>
    <cellStyle name="Вычисление 3 5 3 9" xfId="6606"/>
    <cellStyle name="Вычисление 3 5 3 2 3" xfId="6607"/>
    <cellStyle name="Вычисление 3 5 3 3 3" xfId="6608"/>
    <cellStyle name="Вычисление 3 5 3 4 3" xfId="6609"/>
    <cellStyle name="Вычисление 3 5 3 5 3" xfId="6610"/>
    <cellStyle name="Вычисление 3 5 3 6 3" xfId="6611"/>
    <cellStyle name="Вычисление 3 5 4 5" xfId="6612"/>
    <cellStyle name="Вычисление 3 5 5 5" xfId="6613"/>
    <cellStyle name="Вычисление 3 5 6 5" xfId="6614"/>
    <cellStyle name="Вычисление 3 5 7 5" xfId="6615"/>
    <cellStyle name="Вычисление 3 5 8 4" xfId="6616"/>
    <cellStyle name="Вычисление 3 6 9" xfId="6617"/>
    <cellStyle name="Вычисление 3 6 2 3" xfId="6618"/>
    <cellStyle name="Вычисление 3 6 3 3" xfId="6619"/>
    <cellStyle name="Вычисление 3 6 4 3" xfId="6620"/>
    <cellStyle name="Вычисление 3 6 5 3" xfId="6621"/>
    <cellStyle name="Вычисление 3 6 6 3" xfId="6622"/>
    <cellStyle name="Вычисление 3 7 9" xfId="6623"/>
    <cellStyle name="Вычисление 3 7 2 3" xfId="6624"/>
    <cellStyle name="Вычисление 3 7 3 3" xfId="6625"/>
    <cellStyle name="Вычисление 3 7 4 3" xfId="6626"/>
    <cellStyle name="Вычисление 3 7 5 3" xfId="6627"/>
    <cellStyle name="Вычисление 3 7 6 3" xfId="6628"/>
    <cellStyle name="Вычисление 3 8 5" xfId="6629"/>
    <cellStyle name="Вычисление 3 9 5" xfId="6630"/>
    <cellStyle name="Заголовок 2 2 2" xfId="6631"/>
    <cellStyle name="Заголовок 3 2 5" xfId="6632"/>
    <cellStyle name="Заголовок 3 2 2 2" xfId="6633"/>
    <cellStyle name="Заголовок 3 2 3 2" xfId="6634"/>
    <cellStyle name="Заголовок 3 2 4 2" xfId="6635"/>
    <cellStyle name="Итог 2 10 5" xfId="6636"/>
    <cellStyle name="Итог 2 11 5" xfId="6637"/>
    <cellStyle name="Итог 2 12 5" xfId="6638"/>
    <cellStyle name="Итог 2 2 18" xfId="6639"/>
    <cellStyle name="Итог 2 2 10 5" xfId="6640"/>
    <cellStyle name="Итог 2 2 2 14" xfId="6641"/>
    <cellStyle name="Итог 2 2 2 2 9" xfId="6642"/>
    <cellStyle name="Итог 2 2 2 2 5 3" xfId="6643"/>
    <cellStyle name="Итог 2 2 2 2 6 3" xfId="6644"/>
    <cellStyle name="Итог 2 2 2 3 9" xfId="6645"/>
    <cellStyle name="Итог 2 2 2 3 3 3" xfId="6646"/>
    <cellStyle name="Итог 2 2 2 3 4 3" xfId="6647"/>
    <cellStyle name="Итог 2 2 2 3 5 3" xfId="6648"/>
    <cellStyle name="Итог 2 2 2 3 6 3" xfId="6649"/>
    <cellStyle name="Итог 2 2 2 4 5" xfId="6650"/>
    <cellStyle name="Итог 2 2 2 5 5" xfId="6651"/>
    <cellStyle name="Итог 2 2 2 6 5" xfId="6652"/>
    <cellStyle name="Итог 2 2 2 7 5" xfId="6653"/>
    <cellStyle name="Итог 2 2 2 8 4" xfId="6654"/>
    <cellStyle name="Итог 2 2 3 14" xfId="6655"/>
    <cellStyle name="Итог 2 2 3 2 9" xfId="6656"/>
    <cellStyle name="Итог 2 2 3 2 2 3" xfId="6657"/>
    <cellStyle name="Итог 2 2 3 2 3 3" xfId="6658"/>
    <cellStyle name="Итог 2 2 3 2 4 3" xfId="6659"/>
    <cellStyle name="Итог 2 2 3 2 5 3" xfId="6660"/>
    <cellStyle name="Итог 2 2 3 2 6 3" xfId="6661"/>
    <cellStyle name="Итог 2 2 3 3 9" xfId="6662"/>
    <cellStyle name="Итог 2 2 3 3 2 3" xfId="6663"/>
    <cellStyle name="Итог 2 2 3 3 3 3" xfId="6664"/>
    <cellStyle name="Итог 2 2 3 3 4 3" xfId="6665"/>
    <cellStyle name="Итог 2 2 3 3 5 3" xfId="6666"/>
    <cellStyle name="Итог 2 2 3 3 6 3" xfId="6667"/>
    <cellStyle name="Итог 2 2 3 4 5" xfId="6668"/>
    <cellStyle name="Итог 2 2 3 5 5" xfId="6669"/>
    <cellStyle name="Итог 2 2 3 6 5" xfId="6670"/>
    <cellStyle name="Итог 2 2 3 7 5" xfId="6671"/>
    <cellStyle name="Итог 2 2 3 8 4" xfId="6672"/>
    <cellStyle name="Итог 2 2 4 14" xfId="6673"/>
    <cellStyle name="Примечание 3 3 2 2 3" xfId="6674"/>
    <cellStyle name="Итог 2 2 4 2 9" xfId="6675"/>
    <cellStyle name="Итог 2 2 4 2 2 3" xfId="6676"/>
    <cellStyle name="Итог 2 2 4 2 3 3" xfId="6677"/>
    <cellStyle name="Итог 2 2 4 2 4 3" xfId="6678"/>
    <cellStyle name="Итог 2 2 4 2 5 3" xfId="6679"/>
    <cellStyle name="Итог 2 2 4 2 6 3" xfId="6680"/>
    <cellStyle name="Примечание 3 2 10 5" xfId="6681"/>
    <cellStyle name="Итог 2 2 4 3 9" xfId="6682"/>
    <cellStyle name="Итог 2 2 4 3 2 3" xfId="6683"/>
    <cellStyle name="Итог 2 2 4 3 3 3" xfId="6684"/>
    <cellStyle name="Итог 2 2 4 3 4 3" xfId="6685"/>
    <cellStyle name="Итог 2 2 4 3 5 3" xfId="6686"/>
    <cellStyle name="Итог 2 2 4 3 6 3" xfId="6687"/>
    <cellStyle name="Итог 2 2 4 4 5" xfId="6688"/>
    <cellStyle name="Итог 2 2 4 5 5" xfId="6689"/>
    <cellStyle name="Итог 2 2 4 6 5" xfId="6690"/>
    <cellStyle name="Итог 2 2 4 7 5" xfId="6691"/>
    <cellStyle name="Итог 2 2 4 8 4" xfId="6692"/>
    <cellStyle name="Итог 2 2 5 9" xfId="6693"/>
    <cellStyle name="Примечание 3 3 2 3 3" xfId="6694"/>
    <cellStyle name="Итог 2 2 5 2 3" xfId="6695"/>
    <cellStyle name="Итог 2 2 5 3 3" xfId="6696"/>
    <cellStyle name="Итог 2 2 5 4 3" xfId="6697"/>
    <cellStyle name="Итог 2 2 5 5 3" xfId="6698"/>
    <cellStyle name="Итог 2 2 5 6 3" xfId="6699"/>
    <cellStyle name="Итог 2 2 6 9" xfId="6700"/>
    <cellStyle name="Примечание 3 3 2 4 3" xfId="6701"/>
    <cellStyle name="Итог 2 2 6 2 3" xfId="6702"/>
    <cellStyle name="Итог 2 2 7 5" xfId="6703"/>
    <cellStyle name="Примечание 3 3 2 5 3" xfId="6704"/>
    <cellStyle name="Итог 2 2 8 5" xfId="6705"/>
    <cellStyle name="Примечание 3 3 2 6 3" xfId="6706"/>
    <cellStyle name="Итог 2 2 9 5" xfId="6707"/>
    <cellStyle name="Итог 2 3 14" xfId="6708"/>
    <cellStyle name="Итог 2 3 2 9" xfId="6709"/>
    <cellStyle name="Итог 2 3 2 3 3" xfId="6710"/>
    <cellStyle name="Итог 2 3 2 4 3" xfId="6711"/>
    <cellStyle name="Итог 2 3 2 5 3" xfId="6712"/>
    <cellStyle name="Итог 2 3 2 6 3" xfId="6713"/>
    <cellStyle name="Итог 2 3 3 9" xfId="6714"/>
    <cellStyle name="Итог 2 3 4 5" xfId="6715"/>
    <cellStyle name="Примечание 3 3 3 2 3" xfId="6716"/>
    <cellStyle name="通貨 2 4" xfId="6717"/>
    <cellStyle name="Итог 2 3 5 5" xfId="6718"/>
    <cellStyle name="Примечание 3 3 3 3 3" xfId="6719"/>
    <cellStyle name="通貨 3 6" xfId="6720"/>
    <cellStyle name="Итог 2 3 6 5" xfId="6721"/>
    <cellStyle name="Примечание 3 3 3 4 3" xfId="6722"/>
    <cellStyle name="通貨 4 6" xfId="6723"/>
    <cellStyle name="Итог 2 3 7 5" xfId="6724"/>
    <cellStyle name="Примечание 3 3 3 5 3" xfId="6725"/>
    <cellStyle name="通貨 5 4" xfId="6726"/>
    <cellStyle name="Итог 2 3 8 4" xfId="6727"/>
    <cellStyle name="Примечание 3 3 3 6 3" xfId="6728"/>
    <cellStyle name="Итог 2 4 14" xfId="6729"/>
    <cellStyle name="Итог 2 4 2 9" xfId="6730"/>
    <cellStyle name="Итог 2 4 2 2 3" xfId="6731"/>
    <cellStyle name="Примечание 2 7 3 3" xfId="6732"/>
    <cellStyle name="Итог 2 4 2 3 3" xfId="6733"/>
    <cellStyle name="Примечание 2 7 4 3" xfId="6734"/>
    <cellStyle name="Итог 2 4 2 4 3" xfId="6735"/>
    <cellStyle name="Примечание 2 7 5 3" xfId="6736"/>
    <cellStyle name="Итог 2 4 2 5 3" xfId="6737"/>
    <cellStyle name="Примечание 2 7 6 3" xfId="6738"/>
    <cellStyle name="Итог 2 4 2 6 3" xfId="6739"/>
    <cellStyle name="Итог 2 4 3 9" xfId="6740"/>
    <cellStyle name="Итог 2 4 3 6 3" xfId="6741"/>
    <cellStyle name="Итог 2 4 4 5" xfId="6742"/>
    <cellStyle name="Итог 2 4 5 5" xfId="6743"/>
    <cellStyle name="Итог 2 4 6 5" xfId="6744"/>
    <cellStyle name="Итог 2 4 7 5" xfId="6745"/>
    <cellStyle name="Итог 2 4 8 4" xfId="6746"/>
    <cellStyle name="Итог 2 5 14" xfId="6747"/>
    <cellStyle name="Итог 2 5 2 9" xfId="6748"/>
    <cellStyle name="Итог 2 5 2 2 3" xfId="6749"/>
    <cellStyle name="Примечание 3 7 3 3" xfId="6750"/>
    <cellStyle name="Итог 2 5 2 3 3" xfId="6751"/>
    <cellStyle name="Примечание 3 7 4 3" xfId="6752"/>
    <cellStyle name="Итог 2 5 2 4 3" xfId="6753"/>
    <cellStyle name="Примечание 3 7 5 3" xfId="6754"/>
    <cellStyle name="Итог 2 5 2 5 3" xfId="6755"/>
    <cellStyle name="Примечание 3 7 6 3" xfId="6756"/>
    <cellStyle name="Итог 2 5 2 6 3" xfId="6757"/>
    <cellStyle name="Итог 2 5 3 9" xfId="6758"/>
    <cellStyle name="Итог 2 5 3 5 3" xfId="6759"/>
    <cellStyle name="Итог 2 5 3 6 3" xfId="6760"/>
    <cellStyle name="Итог 2 5 4 5" xfId="6761"/>
    <cellStyle name="Итог 2 5 5 5" xfId="6762"/>
    <cellStyle name="Итог 2 5 6 5" xfId="6763"/>
    <cellStyle name="Итог 2 5 7 5" xfId="6764"/>
    <cellStyle name="Итог 2 5 8 4" xfId="6765"/>
    <cellStyle name="Итог 2 6 9" xfId="6766"/>
    <cellStyle name="Итог 2 6 2 3" xfId="6767"/>
    <cellStyle name="Итог 2 6 3 3" xfId="6768"/>
    <cellStyle name="Итог 2 6 4 3" xfId="6769"/>
    <cellStyle name="Итог 2 6 5 3" xfId="6770"/>
    <cellStyle name="Итог 2 6 6 3" xfId="6771"/>
    <cellStyle name="Итог 2 7 9" xfId="6772"/>
    <cellStyle name="Итог 2 7 2 3" xfId="6773"/>
    <cellStyle name="Итог 2 7 3 3" xfId="6774"/>
    <cellStyle name="Итог 2 7 4 3" xfId="6775"/>
    <cellStyle name="Итог 2 7 5 3" xfId="6776"/>
    <cellStyle name="Итог 2 7 6 3" xfId="6777"/>
    <cellStyle name="Итог 2 8 5" xfId="6778"/>
    <cellStyle name="Итог 2 9 5" xfId="6779"/>
    <cellStyle name="Итог 3 19" xfId="6780"/>
    <cellStyle name="Итог 3 10 5" xfId="6781"/>
    <cellStyle name="Итог 3 2 18" xfId="6782"/>
    <cellStyle name="Итог 3 2 10 5" xfId="6783"/>
    <cellStyle name="Примечание 3 6 3 3" xfId="6784"/>
    <cellStyle name="Итог 3 2 11 5" xfId="6785"/>
    <cellStyle name="Примечание 3 6 4 3" xfId="6786"/>
    <cellStyle name="Итог 3 2 2 14" xfId="6787"/>
    <cellStyle name="Итог 3 2 2 2 9" xfId="6788"/>
    <cellStyle name="Итог 3 2 2 3 9" xfId="6789"/>
    <cellStyle name="Итог 3 2 2 4 5" xfId="6790"/>
    <cellStyle name="Итог 3 2 2 5 5" xfId="6791"/>
    <cellStyle name="Итог 3 2 2 6 5" xfId="6792"/>
    <cellStyle name="Итог 3 2 2 7 5" xfId="6793"/>
    <cellStyle name="Итог 3 2 2 8 4" xfId="6794"/>
    <cellStyle name="Итог 3 2 3 14" xfId="6795"/>
    <cellStyle name="Итог 3 2 3 2 9" xfId="6796"/>
    <cellStyle name="Итог 3 2 3 2 2 3" xfId="6797"/>
    <cellStyle name="Итог 3 2 3 2 3 3" xfId="6798"/>
    <cellStyle name="Итог 3 2 3 2 4 3" xfId="6799"/>
    <cellStyle name="Итог 3 2 3 2 5 3" xfId="6800"/>
    <cellStyle name="Итог 3 2 3 2 6 3" xfId="6801"/>
    <cellStyle name="Итог 3 2 3 3 9" xfId="6802"/>
    <cellStyle name="Итог 3 2 3 3 2 3" xfId="6803"/>
    <cellStyle name="Итог 3 2 3 3 3 3" xfId="6804"/>
    <cellStyle name="Итог 3 2 3 3 4 3" xfId="6805"/>
    <cellStyle name="Итог 3 2 3 3 5 3" xfId="6806"/>
    <cellStyle name="Итог 3 2 3 3 6 3" xfId="6807"/>
    <cellStyle name="Итог 3 2 3 4 5" xfId="6808"/>
    <cellStyle name="Итог 3 2 3 5 5" xfId="6809"/>
    <cellStyle name="Итог 3 2 3 6 5" xfId="6810"/>
    <cellStyle name="Итог 3 2 3 7 5" xfId="6811"/>
    <cellStyle name="Итог 3 2 3 8 4" xfId="6812"/>
    <cellStyle name="Итог 3 2 4 14" xfId="6813"/>
    <cellStyle name="Примечание 3 4 2 2 3" xfId="6814"/>
    <cellStyle name="Итог 3 2 4 2 9" xfId="6815"/>
    <cellStyle name="Итог 3 2 4 2 2 3" xfId="6816"/>
    <cellStyle name="Итог 3 2 4 2 3 3" xfId="6817"/>
    <cellStyle name="Итог 3 2 4 2 4 3" xfId="6818"/>
    <cellStyle name="Итог 3 2 4 2 5 3" xfId="6819"/>
    <cellStyle name="Итог 3 2 4 2 6 3" xfId="6820"/>
    <cellStyle name="Итог 3 2 4 3 9" xfId="6821"/>
    <cellStyle name="Итог 3 2 4 3 2 3" xfId="6822"/>
    <cellStyle name="Итог 3 2 4 3 3 3" xfId="6823"/>
    <cellStyle name="Итог 3 2 4 3 4 3" xfId="6824"/>
    <cellStyle name="Итог 3 2 4 3 5 3" xfId="6825"/>
    <cellStyle name="Итог 3 2 4 3 6 3" xfId="6826"/>
    <cellStyle name="Итог 3 2 4 4 5" xfId="6827"/>
    <cellStyle name="Итог 3 2 4 5 5" xfId="6828"/>
    <cellStyle name="Итог 3 2 4 6 5" xfId="6829"/>
    <cellStyle name="Итог 3 2 4 7 5" xfId="6830"/>
    <cellStyle name="Итог 3 2 4 8 4" xfId="6831"/>
    <cellStyle name="Итог 3 2 5 9" xfId="6832"/>
    <cellStyle name="Примечание 3 4 2 3 3" xfId="6833"/>
    <cellStyle name="Итог 3 2 5 2 3" xfId="6834"/>
    <cellStyle name="Итог 3 2 5 3 3" xfId="6835"/>
    <cellStyle name="Итог 3 2 5 4 3" xfId="6836"/>
    <cellStyle name="Итог 3 2 5 5 3" xfId="6837"/>
    <cellStyle name="Итог 3 2 5 6 3" xfId="6838"/>
    <cellStyle name="Итог 3 2 6 9" xfId="6839"/>
    <cellStyle name="Примечание 3 4 2 4 3" xfId="6840"/>
    <cellStyle name="Итог 3 2 6 6 3" xfId="6841"/>
    <cellStyle name="Итог 3 2 7 5" xfId="6842"/>
    <cellStyle name="Примечание 3 4 2 5 3" xfId="6843"/>
    <cellStyle name="Итог 3 2 8 5" xfId="6844"/>
    <cellStyle name="Примечание 3 4 2 6 3" xfId="6845"/>
    <cellStyle name="Итог 3 2 9 5" xfId="6846"/>
    <cellStyle name="Итог 3 3 14" xfId="6847"/>
    <cellStyle name="Итог 3 3 2 9" xfId="6848"/>
    <cellStyle name="Итог 3 3 2 2 3" xfId="6849"/>
    <cellStyle name="Итог 3 3 2 3 3" xfId="6850"/>
    <cellStyle name="Итог 3 3 2 4 3" xfId="6851"/>
    <cellStyle name="Итог 3 3 2 5 3" xfId="6852"/>
    <cellStyle name="Итог 3 3 2 6 3" xfId="6853"/>
    <cellStyle name="Итог 3 3 3 9" xfId="6854"/>
    <cellStyle name="Итог 3 3 4 5" xfId="6855"/>
    <cellStyle name="Примечание 3 4 3 2 3" xfId="6856"/>
    <cellStyle name="Итог 3 3 5 5" xfId="6857"/>
    <cellStyle name="Примечание 3 4 3 3 3" xfId="6858"/>
    <cellStyle name="Итог 3 4 14" xfId="6859"/>
    <cellStyle name="Итог 3 4 2 9" xfId="6860"/>
    <cellStyle name="Итог 3 4 2 2 3" xfId="6861"/>
    <cellStyle name="Итог 3 4 2 3 3" xfId="6862"/>
    <cellStyle name="Итог 3 4 2 6 3" xfId="6863"/>
    <cellStyle name="Итог 3 4 3 9" xfId="6864"/>
    <cellStyle name="Итог 3 4 3 5 3" xfId="6865"/>
    <cellStyle name="Итог 3 4 3 6 3" xfId="6866"/>
    <cellStyle name="Итог 3 4 4 5" xfId="6867"/>
    <cellStyle name="Итог 3 4 5 5" xfId="6868"/>
    <cellStyle name="Итог 3 5 14" xfId="6869"/>
    <cellStyle name="Итог 3 5 2 9" xfId="6870"/>
    <cellStyle name="Итог 3 5 2 2 3" xfId="6871"/>
    <cellStyle name="Итог 3 5 2 3 3" xfId="6872"/>
    <cellStyle name="Итог 3 5 2 4 3" xfId="6873"/>
    <cellStyle name="Итог 3 5 2 5 3" xfId="6874"/>
    <cellStyle name="Итог 3 5 2 6 3" xfId="6875"/>
    <cellStyle name="Итог 3 5 3 9" xfId="6876"/>
    <cellStyle name="Итог 3 5 3 5 3" xfId="6877"/>
    <cellStyle name="Итог 3 5 3 6 3" xfId="6878"/>
    <cellStyle name="Итог 3 5 4 5" xfId="6879"/>
    <cellStyle name="Итог 3 5 5 5" xfId="6880"/>
    <cellStyle name="Итог 3 6 9" xfId="6881"/>
    <cellStyle name="Итог 3 6 2 3" xfId="6882"/>
    <cellStyle name="Итог 3 6 3 3" xfId="6883"/>
    <cellStyle name="Итог 3 6 4 3" xfId="6884"/>
    <cellStyle name="Итог 3 6 5 3" xfId="6885"/>
    <cellStyle name="Итог 3 7 9" xfId="6886"/>
    <cellStyle name="Итог 3 7 4 3" xfId="6887"/>
    <cellStyle name="Итог 3 7 5 3" xfId="6888"/>
    <cellStyle name="Итог 3 8 5" xfId="6889"/>
    <cellStyle name="Итог 3 9 5" xfId="6890"/>
    <cellStyle name="Контрольная ячейка 2 2" xfId="6891"/>
    <cellStyle name="Название 2 2" xfId="6892"/>
    <cellStyle name="Нейтральный 2 2" xfId="6893"/>
    <cellStyle name="Итог 3 3 5 3 3" xfId="6894"/>
    <cellStyle name="Обычный 3 4" xfId="6895"/>
    <cellStyle name="Обычный 5 4" xfId="6896"/>
    <cellStyle name="Обычный 5 2 3" xfId="6897"/>
    <cellStyle name="Пояснение 2 2" xfId="6898"/>
    <cellStyle name="Примечание 2 19" xfId="6899"/>
    <cellStyle name="Примечание 2 10 5" xfId="6900"/>
    <cellStyle name="Примечание 2 11 5" xfId="6901"/>
    <cellStyle name="Примечание 2 12 5" xfId="6902"/>
    <cellStyle name="Примечание 2 2 18" xfId="6903"/>
    <cellStyle name="Примечание 2 2 10 5" xfId="6904"/>
    <cellStyle name="Примечание 2 2 2 14" xfId="6905"/>
    <cellStyle name="Примечание 2 2 2 2 9" xfId="6906"/>
    <cellStyle name="Примечание 2 2 2 2 2 3" xfId="6907"/>
    <cellStyle name="Примечание 2 2 2 2 3 3" xfId="6908"/>
    <cellStyle name="Примечание 2 2 2 2 4 3" xfId="6909"/>
    <cellStyle name="Примечание 2 2 2 3 9" xfId="6910"/>
    <cellStyle name="Примечание 2 2 2 3 2 3" xfId="6911"/>
    <cellStyle name="Примечание 2 2 2 3 3 3" xfId="6912"/>
    <cellStyle name="Примечание 2 2 2 3 4 3" xfId="6913"/>
    <cellStyle name="Примечание 2 2 2 3 5 3" xfId="6914"/>
    <cellStyle name="Примечание 2 2 2 3 6 3" xfId="6915"/>
    <cellStyle name="Примечание 2 2 2 4 5" xfId="6916"/>
    <cellStyle name="Примечание 2 2 2 5 5" xfId="6917"/>
    <cellStyle name="Примечание 2 2 2 6 5" xfId="6918"/>
    <cellStyle name="Примечание 2 2 2 7 5" xfId="6919"/>
    <cellStyle name="Примечание 2 2 2 8 4" xfId="6920"/>
    <cellStyle name="Примечание 2 2 3 14" xfId="6921"/>
    <cellStyle name="Примечание 2 2 3 2 9" xfId="6922"/>
    <cellStyle name="Примечание 2 2 3 2 2 3" xfId="6923"/>
    <cellStyle name="Примечание 2 2 3 2 3 3" xfId="6924"/>
    <cellStyle name="Примечание 2 2 3 2 4 3" xfId="6925"/>
    <cellStyle name="Примечание 2 2 3 2 5 3" xfId="6926"/>
    <cellStyle name="Примечание 2 2 3 2 6 3" xfId="6927"/>
    <cellStyle name="Примечание 2 2 3 3 9" xfId="6928"/>
    <cellStyle name="Примечание 2 2 3 3 2 3" xfId="6929"/>
    <cellStyle name="Примечание 2 2 3 3 3 3" xfId="6930"/>
    <cellStyle name="Примечание 2 2 3 3 4 3" xfId="6931"/>
    <cellStyle name="Примечание 2 2 3 3 5 3" xfId="6932"/>
    <cellStyle name="Примечание 2 2 3 3 6 3" xfId="6933"/>
    <cellStyle name="Примечание 2 2 3 4 5" xfId="6934"/>
    <cellStyle name="Примечание 2 2 3 5 5" xfId="6935"/>
    <cellStyle name="Примечание 2 2 3 6 5" xfId="6936"/>
    <cellStyle name="Примечание 2 2 3 7 5" xfId="6937"/>
    <cellStyle name="Примечание 2 2 3 8 4" xfId="6938"/>
    <cellStyle name="Примечание 2 2 4 14" xfId="6939"/>
    <cellStyle name="Примечание 2 2 4 2 9" xfId="6940"/>
    <cellStyle name="Примечание 2 2 4 2 2 3" xfId="6941"/>
    <cellStyle name="Примечание 2 2 4 2 3 3" xfId="6942"/>
    <cellStyle name="Примечание 2 2 4 2 4 3" xfId="6943"/>
    <cellStyle name="Примечание 2 2 4 2 5 3" xfId="6944"/>
    <cellStyle name="Примечание 2 2 4 2 6 3" xfId="6945"/>
    <cellStyle name="Примечание 2 2 4 3 9" xfId="6946"/>
    <cellStyle name="Примечание 2 2 4 3 2 3" xfId="6947"/>
    <cellStyle name="Примечание 2 2 4 3 3 3" xfId="6948"/>
    <cellStyle name="Примечание 2 2 4 3 4 3" xfId="6949"/>
    <cellStyle name="Примечание 2 2 4 3 5 3" xfId="6950"/>
    <cellStyle name="Примечание 2 2 4 3 6 3" xfId="6951"/>
    <cellStyle name="Примечание 2 2 4 4 5" xfId="6952"/>
    <cellStyle name="Примечание 2 2 4 5 5" xfId="6953"/>
    <cellStyle name="Примечание 2 2 4 6 5" xfId="6954"/>
    <cellStyle name="Примечание 2 2 4 7 5" xfId="6955"/>
    <cellStyle name="Примечание 2 2 4 8 4" xfId="6956"/>
    <cellStyle name="Примечание 2 2 5 9" xfId="6957"/>
    <cellStyle name="Примечание 2 2 5 2 3" xfId="6958"/>
    <cellStyle name="Примечание 2 2 7 5" xfId="6959"/>
    <cellStyle name="Примечание 2 2 5 3 3" xfId="6960"/>
    <cellStyle name="Примечание 2 2 8 5" xfId="6961"/>
    <cellStyle name="Примечание 2 2 5 4 3" xfId="6962"/>
    <cellStyle name="Примечание 2 2 9 5" xfId="6963"/>
    <cellStyle name="Примечание 2 2 5 5 3" xfId="6964"/>
    <cellStyle name="Примечание 2 2 5 6 3" xfId="6965"/>
    <cellStyle name="Примечание 2 2 6 9" xfId="6966"/>
    <cellStyle name="Примечание 2 2 6 2 3" xfId="6967"/>
    <cellStyle name="Примечание 2 3 7 5" xfId="6968"/>
    <cellStyle name="Примечание 2 2 6 3 3" xfId="6969"/>
    <cellStyle name="Примечание 2 3 8 4" xfId="6970"/>
    <cellStyle name="Примечание 2 2 6 4 3" xfId="6971"/>
    <cellStyle name="Примечание 2 2 6 5 3" xfId="6972"/>
    <cellStyle name="Примечание 2 2 6 6 3" xfId="6973"/>
    <cellStyle name="Примечание 2 3 14" xfId="6974"/>
    <cellStyle name="Примечание 2 3 2 9" xfId="6975"/>
    <cellStyle name="Примечание 2 3 2 2 3" xfId="6976"/>
    <cellStyle name="Примечание 2 3 2 3 3" xfId="6977"/>
    <cellStyle name="Примечание 2 3 2 4 3" xfId="6978"/>
    <cellStyle name="Примечание 2 3 2 5 3" xfId="6979"/>
    <cellStyle name="Примечание 2 3 2 6 3" xfId="6980"/>
    <cellStyle name="Примечание 2 3 3 9" xfId="6981"/>
    <cellStyle name="Примечание 2 3 3 2 3" xfId="6982"/>
    <cellStyle name="Примечание 2 3 3 3 3" xfId="6983"/>
    <cellStyle name="Примечание 2 3 3 4 3" xfId="6984"/>
    <cellStyle name="Примечание 2 3 3 5 3" xfId="6985"/>
    <cellStyle name="Примечание 2 3 3 6 3" xfId="6986"/>
    <cellStyle name="Примечание 2 3 4 5" xfId="6987"/>
    <cellStyle name="Примечание 2 3 5 5" xfId="6988"/>
    <cellStyle name="Примечание 2 3 6 5" xfId="6989"/>
    <cellStyle name="Примечание 2 4 14" xfId="6990"/>
    <cellStyle name="Примечание 2 4 2 9" xfId="6991"/>
    <cellStyle name="Примечание 2 4 2 2 3" xfId="6992"/>
    <cellStyle name="Примечание 2 4 2 3 3" xfId="6993"/>
    <cellStyle name="Примечание 2 4 2 4 3" xfId="6994"/>
    <cellStyle name="Примечание 2 4 2 5 3" xfId="6995"/>
    <cellStyle name="Примечание 2 4 2 6 3" xfId="6996"/>
    <cellStyle name="Примечание 2 4 3 9" xfId="6997"/>
    <cellStyle name="Примечание 2 4 3 2 3" xfId="6998"/>
    <cellStyle name="Примечание 2 4 3 3 3" xfId="6999"/>
    <cellStyle name="Примечание 2 4 4 5" xfId="7000"/>
    <cellStyle name="Примечание 2 4 5 5" xfId="7001"/>
    <cellStyle name="Примечание 2 4 6 5" xfId="7002"/>
    <cellStyle name="Примечание 2 4 7 5" xfId="7003"/>
    <cellStyle name="Примечание 2 4 8 4" xfId="7004"/>
    <cellStyle name="Примечание 2 5 14" xfId="7005"/>
    <cellStyle name="Примечание 2 5 2 9" xfId="7006"/>
    <cellStyle name="Примечание 2 5 2 2 3" xfId="7007"/>
    <cellStyle name="Примечание 2 5 2 3 3" xfId="7008"/>
    <cellStyle name="Примечание 2 5 2 4 3" xfId="7009"/>
    <cellStyle name="Примечание 2 5 2 5 3" xfId="7010"/>
    <cellStyle name="Примечание 2 5 2 6 3" xfId="7011"/>
    <cellStyle name="Примечание 2 5 3 9" xfId="7012"/>
    <cellStyle name="Примечание 2 5 3 2 3" xfId="7013"/>
    <cellStyle name="Примечание 2 5 3 3 3" xfId="7014"/>
    <cellStyle name="Примечание 2 5 5 5" xfId="7015"/>
    <cellStyle name="Примечание 2 5 6 5" xfId="7016"/>
    <cellStyle name="Примечание 2 5 7 5" xfId="7017"/>
    <cellStyle name="Примечание 2 5 8 4" xfId="7018"/>
    <cellStyle name="Примечание 2 6 9" xfId="7019"/>
    <cellStyle name="Примечание 2 6 2 3" xfId="7020"/>
    <cellStyle name="Примечание 2 6 3 3" xfId="7021"/>
    <cellStyle name="Примечание 2 6 4 3" xfId="7022"/>
    <cellStyle name="Примечание 2 6 5 3" xfId="7023"/>
    <cellStyle name="Примечание 2 6 6 3" xfId="7024"/>
    <cellStyle name="Примечание 2 7 9" xfId="7025"/>
    <cellStyle name="Примечание 2 7 2 3" xfId="7026"/>
    <cellStyle name="Примечание 2 8 5" xfId="7027"/>
    <cellStyle name="Примечание 2 9 5" xfId="7028"/>
    <cellStyle name="Примечание 3 19" xfId="7029"/>
    <cellStyle name="Примечание 3 12 5" xfId="7030"/>
    <cellStyle name="Примечание 3 2 18" xfId="7031"/>
    <cellStyle name="Примечание 3 2 11 5" xfId="7032"/>
    <cellStyle name="Примечание 3 2 2 14" xfId="7033"/>
    <cellStyle name="Примечание 3 2 2 2 9" xfId="7034"/>
    <cellStyle name="Примечание 3 2 2 2 2 3" xfId="7035"/>
    <cellStyle name="Примечание 3 2 2 2 3 3" xfId="7036"/>
    <cellStyle name="Примечание 3 2 2 2 4 3" xfId="7037"/>
    <cellStyle name="Примечание 3 2 2 2 5 3" xfId="7038"/>
    <cellStyle name="Примечание 3 2 2 2 6 3" xfId="7039"/>
    <cellStyle name="Примечание 3 2 2 3 9" xfId="7040"/>
    <cellStyle name="Примечание 3 2 2 3 2 3" xfId="7041"/>
    <cellStyle name="Примечание 3 2 2 3 3 3" xfId="7042"/>
    <cellStyle name="Примечание 3 2 2 3 4 3" xfId="7043"/>
    <cellStyle name="Примечание 3 2 2 3 5 3" xfId="7044"/>
    <cellStyle name="Примечание 3 2 2 3 6 3" xfId="7045"/>
    <cellStyle name="Примечание 3 2 2 4 5" xfId="7046"/>
    <cellStyle name="Примечание 3 2 2 5 5" xfId="7047"/>
    <cellStyle name="Примечание 3 2 2 6 5" xfId="7048"/>
    <cellStyle name="Примечание 3 2 2 7 5" xfId="7049"/>
    <cellStyle name="Примечание 3 2 2 8 4" xfId="7050"/>
    <cellStyle name="Примечание 3 2 3 14" xfId="7051"/>
    <cellStyle name="Примечание 3 2 3 2 9" xfId="7052"/>
    <cellStyle name="Примечание 3 2 3 2 2 3" xfId="7053"/>
    <cellStyle name="Примечание 3 2 3 2 3 3" xfId="7054"/>
    <cellStyle name="Примечание 3 2 3 2 4 3" xfId="7055"/>
    <cellStyle name="Примечание 3 2 3 2 5 3" xfId="7056"/>
    <cellStyle name="Примечание 3 2 3 2 6 3" xfId="7057"/>
    <cellStyle name="Примечание 3 2 3 3 9" xfId="7058"/>
    <cellStyle name="Примечание 3 2 3 3 2 3" xfId="7059"/>
    <cellStyle name="Примечание 3 2 3 3 3 3" xfId="7060"/>
    <cellStyle name="Примечание 3 2 3 3 4 3" xfId="7061"/>
    <cellStyle name="Примечание 3 2 3 3 5 3" xfId="7062"/>
    <cellStyle name="Примечание 3 2 3 3 6 3" xfId="7063"/>
    <cellStyle name="Примечание 3 2 3 4 5" xfId="7064"/>
    <cellStyle name="Примечание 3 2 3 5 5" xfId="7065"/>
    <cellStyle name="Примечание 3 2 3 6 5" xfId="7066"/>
    <cellStyle name="Примечание 3 2 3 7 5" xfId="7067"/>
    <cellStyle name="Примечание 3 2 3 8 4" xfId="7068"/>
    <cellStyle name="Примечание 3 2 4 14" xfId="7069"/>
    <cellStyle name="Примечание 3 2 4 2 9" xfId="7070"/>
    <cellStyle name="Примечание 3 2 4 2 2 3" xfId="7071"/>
    <cellStyle name="Примечание 3 2 4 2 3 3" xfId="7072"/>
    <cellStyle name="Примечание 3 2 4 2 4 3" xfId="7073"/>
    <cellStyle name="Примечание 3 2 4 2 5 3" xfId="7074"/>
    <cellStyle name="Примечание 3 2 4 2 6 3" xfId="7075"/>
    <cellStyle name="Примечание 3 2 4 3 9" xfId="7076"/>
    <cellStyle name="Примечание 3 2 4 3 2 3" xfId="7077"/>
    <cellStyle name="Примечание 3 2 4 3 3 3" xfId="7078"/>
    <cellStyle name="Примечание 3 2 4 3 4 3" xfId="7079"/>
    <cellStyle name="Примечание 3 2 4 3 5 3" xfId="7080"/>
    <cellStyle name="Примечание 3 2 4 3 6 3" xfId="7081"/>
    <cellStyle name="Примечание 3 2 4 4 5" xfId="7082"/>
    <cellStyle name="Примечание 3 2 4 5 5" xfId="7083"/>
    <cellStyle name="Примечание 3 2 4 6 5" xfId="7084"/>
    <cellStyle name="Примечание 3 2 4 7 5" xfId="7085"/>
    <cellStyle name="Примечание 3 2 5 9" xfId="7086"/>
    <cellStyle name="Примечание 3 2 5 2 3" xfId="7087"/>
    <cellStyle name="Примечание 3 2 5 3 3" xfId="7088"/>
    <cellStyle name="Примечание 3 2 5 4 3" xfId="7089"/>
    <cellStyle name="Примечание 3 2 5 5 3" xfId="7090"/>
    <cellStyle name="Примечание 3 2 5 6 3" xfId="7091"/>
    <cellStyle name="Примечание 3 2 6 9" xfId="7092"/>
    <cellStyle name="Примечание 3 2 6 2 3" xfId="7093"/>
    <cellStyle name="Примечание 3 2 6 3 3" xfId="7094"/>
    <cellStyle name="Примечание 3 2 6 4 3" xfId="7095"/>
    <cellStyle name="Примечание 3 2 6 5 3" xfId="7096"/>
    <cellStyle name="Примечание 3 2 6 6 3" xfId="7097"/>
    <cellStyle name="Примечание 3 2 7 5" xfId="7098"/>
    <cellStyle name="Примечание 3 2 8 5" xfId="7099"/>
    <cellStyle name="Примечание 3 2 9 5" xfId="7100"/>
    <cellStyle name="Примечание 3 3 14" xfId="7101"/>
    <cellStyle name="Примечание 3 3 2 9" xfId="7102"/>
    <cellStyle name="Примечание 3 3 4 5" xfId="7103"/>
    <cellStyle name="Примечание 3 3 5 5" xfId="7104"/>
    <cellStyle name="Примечание 3 3 6 5" xfId="7105"/>
    <cellStyle name="Примечание 3 3 7 5" xfId="7106"/>
    <cellStyle name="Примечание 3 3 8 4" xfId="7107"/>
    <cellStyle name="Примечание 3 4 14" xfId="7108"/>
    <cellStyle name="Примечание 3 4 2 9" xfId="7109"/>
    <cellStyle name="Примечание 3 4 3 9" xfId="7110"/>
    <cellStyle name="Примечание 3 4 4 5" xfId="7111"/>
    <cellStyle name="Примечание 3 4 5 5" xfId="7112"/>
    <cellStyle name="Примечание 3 4 6 5" xfId="7113"/>
    <cellStyle name="Примечание 3 4 7 5" xfId="7114"/>
    <cellStyle name="Примечание 3 4 8 4" xfId="7115"/>
    <cellStyle name="Примечание 3 5 14" xfId="7116"/>
    <cellStyle name="Примечание 3 5 2 9" xfId="7117"/>
    <cellStyle name="Примечание 3 5 2 2 3" xfId="7118"/>
    <cellStyle name="Примечание 3 5 2 3 3" xfId="7119"/>
    <cellStyle name="Примечание 3 5 2 4 3" xfId="7120"/>
    <cellStyle name="Примечание 3 5 2 5 3" xfId="7121"/>
    <cellStyle name="Примечание 3 5 2 6 3" xfId="7122"/>
    <cellStyle name="Примечание 3 5 3 9" xfId="7123"/>
    <cellStyle name="Примечание 3 5 3 2 3" xfId="7124"/>
    <cellStyle name="Примечание 3 5 3 3 3" xfId="7125"/>
    <cellStyle name="Примечание 3 5 4 5" xfId="7126"/>
    <cellStyle name="Примечание 3 5 5 5" xfId="7127"/>
    <cellStyle name="Примечание 3 5 6 5" xfId="7128"/>
    <cellStyle name="Примечание 3 5 7 5" xfId="7129"/>
    <cellStyle name="Примечание 3 5 8 4" xfId="7130"/>
    <cellStyle name="Примечание 3 6 9" xfId="7131"/>
    <cellStyle name="Примечание 3 6 2 3" xfId="7132"/>
    <cellStyle name="Примечание 3 6 5 3" xfId="7133"/>
    <cellStyle name="Примечание 3 6 6 3" xfId="7134"/>
    <cellStyle name="Примечание 3 7 9" xfId="7135"/>
    <cellStyle name="Примечание 3 7 2 3" xfId="7136"/>
    <cellStyle name="Примечание 3 8 5" xfId="7137"/>
    <cellStyle name="Примечание 3 9 5" xfId="7138"/>
    <cellStyle name="Связанная ячейка 2 2" xfId="7139"/>
    <cellStyle name="Текст предупреждения 2 2" xfId="7140"/>
    <cellStyle name="パーセント 2 3" xfId="7141"/>
    <cellStyle name="パーセント 3 3" xfId="7142"/>
    <cellStyle name="パーセント 4 3" xfId="7143"/>
    <cellStyle name="桁区切り 10" xfId="7144"/>
    <cellStyle name="桁区切り 2 6" xfId="7145"/>
    <cellStyle name="Вывод 2 2 3 5 3 3" xfId="7146"/>
    <cellStyle name="Примечание 3 3 5 3 3" xfId="7147"/>
    <cellStyle name="桁区切り 5 3" xfId="7148"/>
    <cellStyle name="桁区切り 6 3" xfId="7149"/>
    <cellStyle name="桁区切り 7 3" xfId="7150"/>
    <cellStyle name="桁区切り 8 3" xfId="7151"/>
    <cellStyle name="桁区切り 9" xfId="7152"/>
    <cellStyle name="標準 2 4" xfId="7153"/>
    <cellStyle name="標準 2 2 4" xfId="7154"/>
    <cellStyle name="標準 3 3" xfId="7155"/>
    <cellStyle name="標準 4 2" xfId="7156"/>
    <cellStyle name="標準 5 3" xfId="7157"/>
    <cellStyle name="標準 6 2" xfId="7158"/>
    <cellStyle name="標準 7 4" xfId="7159"/>
    <cellStyle name="標準 9" xfId="7160"/>
    <cellStyle name="通貨 3 2 2 2" xfId="7161"/>
    <cellStyle name="パーセント 5 2 2 2" xfId="7162"/>
    <cellStyle name="パーセント 5 3" xfId="7163"/>
    <cellStyle name="桁区切り 2 2 2" xfId="7164"/>
    <cellStyle name="桁区切り 2 3 2 2" xfId="7165"/>
    <cellStyle name="通貨 2 2 2" xfId="7166"/>
    <cellStyle name="通貨 3 3 2" xfId="7167"/>
    <cellStyle name="通貨 4 2 4" xfId="7168"/>
    <cellStyle name="通貨 5 2 2" xfId="7169"/>
    <cellStyle name="Обычный 2 2 2" xfId="7170"/>
    <cellStyle name="Обычный 3 2 2" xfId="7171"/>
    <cellStyle name="Обычный 5 3 2" xfId="7172"/>
    <cellStyle name="Обычный 5 2 2 2" xfId="7173"/>
    <cellStyle name="パーセント 2 2" xfId="7174"/>
    <cellStyle name="パーセント 3 2" xfId="7175"/>
    <cellStyle name="パーセント 4 2" xfId="7176"/>
    <cellStyle name="桁区切り 10 2" xfId="7177"/>
    <cellStyle name="桁区切り 3 2 2" xfId="7178"/>
    <cellStyle name="桁区切り 4 2 2" xfId="7179"/>
    <cellStyle name="桁区切り 5 2" xfId="7180"/>
    <cellStyle name="桁区切り 6 2" xfId="7181"/>
    <cellStyle name="桁区切り 7 2" xfId="7182"/>
    <cellStyle name="桁区切り 8 2" xfId="7183"/>
    <cellStyle name="桁区切り 9 2" xfId="7184"/>
    <cellStyle name="標準 2 3 2" xfId="7185"/>
    <cellStyle name="標準 3 2" xfId="7186"/>
    <cellStyle name="標準 5 2" xfId="7187"/>
    <cellStyle name="標準 7 3" xfId="7188"/>
    <cellStyle name="Итог 2 12 3 3" xfId="7189"/>
    <cellStyle name="Итог 2 2 3 6 3 3" xfId="7190"/>
    <cellStyle name="Вывод 3 11 3 3" xfId="7191"/>
    <cellStyle name="Ввод  3 3 5 3 3" xfId="7192"/>
    <cellStyle name="Примечание 2 7 2 4" xfId="7193"/>
    <cellStyle name="Вывод 2 2 9 3 3" xfId="7194"/>
    <cellStyle name="Примечание 2 7 10" xfId="7195"/>
    <cellStyle name="Ввод  2 3 6 3 3" xfId="7196"/>
    <cellStyle name="Примечание 2 2 11 3 3" xfId="7197"/>
    <cellStyle name="Итог 2 4 7 3 3" xfId="7198"/>
    <cellStyle name="Итог 2 4 6 6" xfId="7199"/>
    <cellStyle name="Вывод 2 2 6 2 4" xfId="7200"/>
    <cellStyle name="Вывод 3 2 4 8 5" xfId="7201"/>
    <cellStyle name="Ввод  3 7 2 4" xfId="7202"/>
    <cellStyle name="Ввод  3 9 6" xfId="7203"/>
    <cellStyle name="Итог 2 4 5 3 3" xfId="7204"/>
    <cellStyle name="Вычисление 3 3 5 3 3" xfId="7205"/>
    <cellStyle name="Итог 2 4 7 8" xfId="7206"/>
    <cellStyle name="Вывод 3 12 3 3" xfId="7207"/>
    <cellStyle name="Ввод  3 2 2 8 5" xfId="7208"/>
    <cellStyle name="Ввод  2 2 11 6" xfId="7209"/>
    <cellStyle name="Примечание 3 2 12 3 3" xfId="7210"/>
    <cellStyle name="Вычисление 2 10 3 3" xfId="7211"/>
    <cellStyle name="Примечание 3 7 2 4" xfId="7212"/>
    <cellStyle name="Вывод 2 2 4 5 3 3" xfId="7213"/>
    <cellStyle name="Итог 3 2 3 7 3 3" xfId="7214"/>
    <cellStyle name="Итог 5 3" xfId="7215"/>
    <cellStyle name="Вычисление 2 3 3 10" xfId="7216"/>
    <cellStyle name="Вывод 2 3 3 10" xfId="7217"/>
    <cellStyle name="Ввод  3 2 4 7 3 3" xfId="7218"/>
    <cellStyle name="Ввод  2 2 12 5" xfId="7219"/>
    <cellStyle name="Итог 2 2 2 6 3 3" xfId="7220"/>
    <cellStyle name="Примечание 3 2 4 7 3 3" xfId="7221"/>
    <cellStyle name="Примечание 3 3 3 10" xfId="7222"/>
    <cellStyle name="Примечание 2 13 3 3" xfId="7223"/>
    <cellStyle name="Ввод  2 5 2 2 4" xfId="7224"/>
    <cellStyle name="Примечание 2 2 6 4 4" xfId="7225"/>
    <cellStyle name="Итог 3 2 4 2 3 4" xfId="7226"/>
    <cellStyle name="Вычисление 2 11 3 3" xfId="7227"/>
    <cellStyle name="Вычисление 3 11 6" xfId="7228"/>
    <cellStyle name="Вычисление 3 10 3 3" xfId="7229"/>
    <cellStyle name="Итог 3 2 5 2 4" xfId="7230"/>
    <cellStyle name="Вычисление 2 3 9 3" xfId="7231"/>
    <cellStyle name="Вывод 3 11 6" xfId="7232"/>
    <cellStyle name="Вывод 3 10 3 3" xfId="7233"/>
    <cellStyle name="Итог 2 2 9 3 3" xfId="7234"/>
    <cellStyle name="Ввод  3 11 6" xfId="7235"/>
    <cellStyle name="Ввод  3 10 3 3" xfId="7236"/>
    <cellStyle name="Вычисление 2 2 9 3 3" xfId="7237"/>
    <cellStyle name="Примечание 3 2 4 6 6" xfId="7238"/>
    <cellStyle name="Итог 2 13 3 3" xfId="7239"/>
    <cellStyle name="Ввод  2 2 9 3 3" xfId="7240"/>
    <cellStyle name="Итог 2 2 6 2 4" xfId="7241"/>
    <cellStyle name="Вывод 2 2 2 6 3 3" xfId="7242"/>
    <cellStyle name="Итог 3 7 2 4" xfId="7243"/>
    <cellStyle name="Ввод  2 2 4 5 3 3" xfId="7244"/>
    <cellStyle name="Примечание 2 2 6 2 4" xfId="7245"/>
    <cellStyle name="Итог 2 2 11 3 5" xfId="7246"/>
    <cellStyle name="Итог 2 5 5 3 3" xfId="7247"/>
    <cellStyle name="Вычисление 2 2 6 2 4" xfId="7248"/>
    <cellStyle name="Ввод  2 2 2 6 3 3" xfId="7249"/>
    <cellStyle name="Примечание 3 2 4 2 2 4" xfId="7250"/>
    <cellStyle name="Итог 2 2 4 9 3" xfId="7251"/>
    <cellStyle name="Ввод  2 2 2 15" xfId="7252"/>
    <cellStyle name="Итог 3 2 6 2 4" xfId="7253"/>
    <cellStyle name="Ввод  2 2 10 3 3" xfId="7254"/>
    <cellStyle name="Вычисление 3 2 6 2 4" xfId="7255"/>
    <cellStyle name="Вывод 3 2 6 2 4" xfId="7256"/>
    <cellStyle name="Ввод  3 2 6 2 4" xfId="7257"/>
    <cellStyle name="Вывод 2 7 4 4" xfId="7258"/>
    <cellStyle name="Вывод 3 2 4 4 3 3" xfId="7259"/>
    <cellStyle name="Ввод  2 2 6 2 4" xfId="7260"/>
    <cellStyle name="Вычисление 3 7 2 4" xfId="7261"/>
    <cellStyle name="Примечание 3 5 5 3 3" xfId="7262"/>
    <cellStyle name="Вывод 3 7 2 4" xfId="7263"/>
    <cellStyle name="Итог 3 5 5 3 3" xfId="7264"/>
    <cellStyle name="Итог 3 2 4 2 2 4" xfId="7265"/>
    <cellStyle name="Вывод 2 3 7 3 3" xfId="7266"/>
    <cellStyle name="Вычисление 3 2 4 2 2 4" xfId="7267"/>
    <cellStyle name="Итог 3 3 3 4 4" xfId="7268"/>
    <cellStyle name="Итог 3 2 6 3 4" xfId="7269"/>
    <cellStyle name="Итог 3 2 4 6 3 3" xfId="7270"/>
    <cellStyle name="Вывод 3 2 4 2 2 4" xfId="7271"/>
    <cellStyle name="Вычисление 3 3 3 4 4" xfId="7272"/>
    <cellStyle name="Ввод  2 4 3 3 4" xfId="7273"/>
    <cellStyle name="Ввод  3 2 3 6 3 3" xfId="7274"/>
    <cellStyle name="Вычисление 2 2 4 8 5" xfId="7275"/>
    <cellStyle name="Ввод  3 2 4 2 2 4" xfId="7276"/>
    <cellStyle name="Вычисление 2 5 6 3 3" xfId="7277"/>
    <cellStyle name="Примечание 2 2 4 2 2 4" xfId="7278"/>
    <cellStyle name="Итог 3 3 3 10" xfId="7279"/>
    <cellStyle name="Примечание 3 12 3 3" xfId="7280"/>
    <cellStyle name="Итог 2 3 5 6" xfId="7281"/>
    <cellStyle name="Итог 2 2 4 2 2 4" xfId="7282"/>
    <cellStyle name="Примечание 2 5 3 4 4" xfId="7283"/>
    <cellStyle name="Итог 3 3 2 2 4" xfId="7284"/>
    <cellStyle name="Примечание 2 2 3 2 3 4" xfId="7285"/>
    <cellStyle name="Ввод  2 4 7 3 3" xfId="7286"/>
    <cellStyle name="Вычисление 2 4 5 6" xfId="7287"/>
    <cellStyle name="Вычисление 3 2 4 2 4 4" xfId="7288"/>
    <cellStyle name="Вычисление 2 2 4 2 2 4" xfId="7289"/>
    <cellStyle name="Итог 2 3 2 2 4" xfId="7290"/>
    <cellStyle name="Вывод 2 2 2 9 3" xfId="7291"/>
    <cellStyle name="Итог 3 2 11 3 3" xfId="7292"/>
    <cellStyle name="Вывод 2 5 6 3 3" xfId="7293"/>
    <cellStyle name="Примечание 2 2 3 2 4 4" xfId="7294"/>
    <cellStyle name="Вывод 2 2 4 2 2 4" xfId="7295"/>
    <cellStyle name="Итог 3 2 4 5 3 3" xfId="7296"/>
    <cellStyle name="Вывод 2 2 2 2 4 4" xfId="7297"/>
    <cellStyle name="Ввод  2 2 4 2 2 4" xfId="7298"/>
    <cellStyle name="Ввод  3 2 3 5 3 3" xfId="7299"/>
    <cellStyle name="Примечание 2 5 2 4 4" xfId="7300"/>
    <cellStyle name="Примечание 3 5 2 2 4" xfId="7301"/>
    <cellStyle name="Вычисление 2 2 2 5 3 3" xfId="7302"/>
    <cellStyle name="Итог 3 5 2 2 4" xfId="7303"/>
    <cellStyle name="Вычисление 2 2 11 3 5" xfId="7304"/>
    <cellStyle name="Примечание 3 2 10 3 3" xfId="7305"/>
    <cellStyle name="Вычисление 3 5 2 2 4" xfId="7306"/>
    <cellStyle name="Вывод 3 5 2 2 4" xfId="7307"/>
    <cellStyle name="Ввод  3 5 2 2 4" xfId="7308"/>
    <cellStyle name="Примечание 3 2 3 2 2 4" xfId="7309"/>
    <cellStyle name="Итог 3 2 3 2 2 4" xfId="7310"/>
    <cellStyle name="Вычисление 3 2 3 2 2 4" xfId="7311"/>
    <cellStyle name="Вычисление 3 2 4 2 3 4" xfId="7312"/>
    <cellStyle name="Примечание 2 2 3 6 3 3" xfId="7313"/>
    <cellStyle name="Итог 2 2 4 3 8 4" xfId="7314"/>
    <cellStyle name="Примечание 2 2 2 3 4 4" xfId="7315"/>
    <cellStyle name="Вывод 3 2 3 2 2 4" xfId="7316"/>
    <cellStyle name="Вывод 3 2 6 3 4" xfId="7317"/>
    <cellStyle name="Вывод 3 2 3 15" xfId="7318"/>
    <cellStyle name="Ввод  3 2 3 2 2 4" xfId="7319"/>
    <cellStyle name="Вычисление 3 14 3" xfId="7320"/>
    <cellStyle name="Итог 3 4 9 3" xfId="7321"/>
    <cellStyle name="Примечание 2 2 3 2 2 4" xfId="7322"/>
    <cellStyle name="Вывод 3 2 2 7 3 3" xfId="7323"/>
    <cellStyle name="Вычисление 3 2 3 2 3 4" xfId="7324"/>
    <cellStyle name="Итог 2 2 3 2 2 4" xfId="7325"/>
    <cellStyle name="Вычисление 3 2 2 7 3 3" xfId="7326"/>
    <cellStyle name="Итог 3 7 3 4" xfId="7327"/>
    <cellStyle name="Вычисление 2 2 3 2 2 4" xfId="7328"/>
    <cellStyle name="Примечание 2 10 3 3" xfId="7329"/>
    <cellStyle name="Вывод 3 4 2 3 4" xfId="7330"/>
    <cellStyle name="Вывод 2 2 3 2 2 4" xfId="7331"/>
    <cellStyle name="Примечание 3 2 2 7 3 3" xfId="7332"/>
    <cellStyle name="Ввод  3 2 10 6" xfId="7333"/>
    <cellStyle name="Итог 3 6 3 4" xfId="7334"/>
    <cellStyle name="Ввод  2 2 3 2 2 4" xfId="7335"/>
    <cellStyle name="Ввод  3 4 7 3 3" xfId="7336"/>
    <cellStyle name="Ввод  3 2 3 15" xfId="7337"/>
    <cellStyle name="Примечание 3 4 2 2 4" xfId="7338"/>
    <cellStyle name="Ввод  3 5 9 3" xfId="7339"/>
    <cellStyle name="Примечание 3 2 6 3 4" xfId="7340"/>
    <cellStyle name="Итог 3 4 2 2 4" xfId="7341"/>
    <cellStyle name="Ввод  2 2 3 7 3 3" xfId="7342"/>
    <cellStyle name="Ввод  3 2 4 2 3 4" xfId="7343"/>
    <cellStyle name="Примечание 3 2 2 9 3" xfId="7344"/>
    <cellStyle name="Вычисление 3 4 2 2 4" xfId="7345"/>
    <cellStyle name="Итог 2 2 3 7 3 3" xfId="7346"/>
    <cellStyle name="Вывод 2 2 6 3 4" xfId="7347"/>
    <cellStyle name="Итог 2 6 3 4" xfId="7348"/>
    <cellStyle name="Вывод 3 4 2 2 4" xfId="7349"/>
    <cellStyle name="Вычисление 2 2 3 7 3 3" xfId="7350"/>
    <cellStyle name="Ввод  3 4 2 2 4" xfId="7351"/>
    <cellStyle name="Итог 2 2 6 3 4" xfId="7352"/>
    <cellStyle name="Вывод 3 2 2 2 3 4" xfId="7353"/>
    <cellStyle name="Примечание 3 2 2 2 2 4" xfId="7354"/>
    <cellStyle name="Вычисление 2 2 4 6 6" xfId="7355"/>
    <cellStyle name="Вывод 2 3 9 3" xfId="7356"/>
    <cellStyle name="Примечание 2 2 3 15" xfId="7357"/>
    <cellStyle name="Итог 3 2 2 2 2 4" xfId="7358"/>
    <cellStyle name="Вычисление 3 2 4 9 3" xfId="7359"/>
    <cellStyle name="Вычисление 3 2 2 2 2 4" xfId="7360"/>
    <cellStyle name="Вычисление 2 2 6 3 4" xfId="7361"/>
    <cellStyle name="Вывод 3 2 2 2 2 4" xfId="7362"/>
    <cellStyle name="Ввод  3 3 9 3" xfId="7363"/>
    <cellStyle name="Ввод  2 2 4 6 3 3" xfId="7364"/>
    <cellStyle name="Ввод  3 2 2 2 2 4" xfId="7365"/>
    <cellStyle name="Ввод  3 4 2 3 4" xfId="7366"/>
    <cellStyle name="Примечание 3 5 6 3 3" xfId="7367"/>
    <cellStyle name="Примечание 2 2 2 2 2 4" xfId="7368"/>
    <cellStyle name="Ввод  3 2 6 3 4" xfId="7369"/>
    <cellStyle name="Итог 3 5 6 3 3" xfId="7370"/>
    <cellStyle name="Итог 2 2 2 3 4 4" xfId="7371"/>
    <cellStyle name="Итог 2 2 2 2 2 4" xfId="7372"/>
    <cellStyle name="Вывод 3 14 3" xfId="7373"/>
    <cellStyle name="Вычисление 2 2 2 2 2 4" xfId="7374"/>
    <cellStyle name="Примечание 2 14 3" xfId="7375"/>
    <cellStyle name="Вывод 3 3 3 4 4" xfId="7376"/>
    <cellStyle name="Вывод 2 2 2 2 2 4" xfId="7377"/>
    <cellStyle name="Примечание 2 2 5 3 4" xfId="7378"/>
    <cellStyle name="Ввод  3 3 3 4 4" xfId="7379"/>
    <cellStyle name="Ввод  2 2 2 2 2 4" xfId="7380"/>
    <cellStyle name="Вычисление 3 7 3 4" xfId="7381"/>
    <cellStyle name="Итог 2 3 3 10" xfId="7382"/>
    <cellStyle name="Вывод 2 4 7 3 3" xfId="7383"/>
    <cellStyle name="Примечание 2 3 3 4 4" xfId="7384"/>
    <cellStyle name="Примечание 3 3 2 2 4" xfId="7385"/>
    <cellStyle name="Итог 3 2 4 9 3" xfId="7386"/>
    <cellStyle name="Вычисление 2 13 3 3" xfId="7387"/>
    <cellStyle name="Итог 2 3 3 4 4" xfId="7388"/>
    <cellStyle name="Вычисление 3 3 2 2 4" xfId="7389"/>
    <cellStyle name="Вычисление 3 2 13 3" xfId="7390"/>
    <cellStyle name="Примечание 2 5 7 3 3" xfId="7391"/>
    <cellStyle name="Вывод 3 3 2 2 4" xfId="7392"/>
    <cellStyle name="通貨 3 3 3" xfId="7393"/>
    <cellStyle name="Ввод  2 3 3 4 4" xfId="7394"/>
    <cellStyle name="Ввод  3 3 2 2 4" xfId="7395"/>
    <cellStyle name="Примечание 2 2 6 3 4" xfId="7396"/>
    <cellStyle name="Вывод 2 4 3 4 4" xfId="7397"/>
    <cellStyle name="Примечание 2 3 2 2 4" xfId="7398"/>
    <cellStyle name="Ввод  3 14 3" xfId="7399"/>
    <cellStyle name="Вычисление 2 4 3 10" xfId="7400"/>
    <cellStyle name="Ввод  3 12 3 3" xfId="7401"/>
    <cellStyle name="Вычисление 2 4 3 4 4" xfId="7402"/>
    <cellStyle name="Примечание 2 5 2 2 4" xfId="7403"/>
    <cellStyle name="通貨 4 2 2 2" xfId="7404"/>
    <cellStyle name="Вычисление 3 12 3 3" xfId="7405"/>
    <cellStyle name="Вычисление 2 5 2 2 4" xfId="7406"/>
    <cellStyle name="Вычисление 2 7 3 4" xfId="7407"/>
    <cellStyle name="Вычисление 2 3 7 3 3" xfId="7408"/>
    <cellStyle name="Примечание 2 2 9 3 3" xfId="7409"/>
    <cellStyle name="Вычисление 2 3 2 2 4" xfId="7410"/>
    <cellStyle name="Вывод 3 7 3 4" xfId="7411"/>
    <cellStyle name="Вывод 2 3 2 2 4" xfId="7412"/>
    <cellStyle name="Ввод  3 7 3 4" xfId="7413"/>
    <cellStyle name="Ввод  2 3 2 2 4" xfId="7414"/>
    <cellStyle name="Примечание 2 7 3 4" xfId="7415"/>
    <cellStyle name="Вывод 2 4 2 2 4" xfId="7416"/>
    <cellStyle name="Вывод 2 7 3 4" xfId="7417"/>
    <cellStyle name="Вычисление 2 4 2 2 4" xfId="7418"/>
    <cellStyle name="Ввод  2 7 3 4" xfId="7419"/>
    <cellStyle name="Примечание 2 4 2 2 4" xfId="7420"/>
    <cellStyle name="Примечание 3 2 4 2 3 4" xfId="7421"/>
    <cellStyle name="Вычисление 2 2 6 10" xfId="7422"/>
    <cellStyle name="Итог 2 4 2 2 4" xfId="7423"/>
    <cellStyle name="Вычисление 3 2 4 4 3 3" xfId="7424"/>
    <cellStyle name="Итог 2 5 2 2 4" xfId="7425"/>
    <cellStyle name="Ввод  2 4 2 2 4" xfId="7426"/>
    <cellStyle name="Вывод 2 5 2 2 4" xfId="7427"/>
    <cellStyle name="Примечание 3 2 5 2 4" xfId="7428"/>
    <cellStyle name="Вычисление 3 2 5 2 4" xfId="7429"/>
    <cellStyle name="Вывод 3 2 5 2 4" xfId="7430"/>
    <cellStyle name="Ввод  3 2 5 2 4" xfId="7431"/>
    <cellStyle name="Примечание 2 2 5 2 4" xfId="7432"/>
    <cellStyle name="Вычисление 2 4 5 3 3" xfId="7433"/>
    <cellStyle name="Итог 2 2 5 2 4" xfId="7434"/>
    <cellStyle name="Примечание 2 4 5 3 3" xfId="7435"/>
    <cellStyle name="Вычисление 2 2 5 2 4" xfId="7436"/>
    <cellStyle name="Итог 2 2 4 2 3 4" xfId="7437"/>
    <cellStyle name="Вывод 2 2 5 2 4" xfId="7438"/>
    <cellStyle name="Примечание 2 4 2 3 4" xfId="7439"/>
    <cellStyle name="Ввод  2 2 5 2 4" xfId="7440"/>
    <cellStyle name="Вычисление 3 4 9 3" xfId="7441"/>
    <cellStyle name="通貨 3 2 2 3" xfId="7442"/>
    <cellStyle name="Примечание 3 6 2 4" xfId="7443"/>
    <cellStyle name="Итог 3 6 2 4" xfId="7444"/>
    <cellStyle name="Ввод  2 6 3 4" xfId="7445"/>
    <cellStyle name="Вычисление 3 6 2 4" xfId="7446"/>
    <cellStyle name="通貨 5 2 3" xfId="7447"/>
    <cellStyle name="Вывод 3 6 2 4" xfId="7448"/>
    <cellStyle name="Вывод 3 2 4 9 3" xfId="7449"/>
    <cellStyle name="Ввод  3 6 2 4" xfId="7450"/>
    <cellStyle name="Ввод  2 3 9 3" xfId="7451"/>
    <cellStyle name="Примечание 2 6 2 4" xfId="7452"/>
    <cellStyle name="Ввод  3 3 2 3 4" xfId="7453"/>
    <cellStyle name="Итог 2 6 2 4" xfId="7454"/>
    <cellStyle name="Вычисление 3 2 3 9 3" xfId="7455"/>
    <cellStyle name="Вычисление 2 6 2 4" xfId="7456"/>
    <cellStyle name="Примечание 2 2 13 3" xfId="7457"/>
    <cellStyle name="Вывод 2 6 2 4" xfId="7458"/>
    <cellStyle name="Ввод  2 6 2 4" xfId="7459"/>
    <cellStyle name="Ввод  2 7 2 4" xfId="7460"/>
    <cellStyle name="Вывод 2 7 2 4" xfId="7461"/>
    <cellStyle name="Вычисление 2 7 2 4" xfId="7462"/>
    <cellStyle name="Итог 2 7 2 4" xfId="7463"/>
    <cellStyle name="Ввод  2 2 4 2 3 4" xfId="7464"/>
    <cellStyle name="Вывод 3 3 5 3 3" xfId="7465"/>
    <cellStyle name="通貨 4 3 2" xfId="7466"/>
    <cellStyle name="Примечание 2 3 5 3 3" xfId="7467"/>
    <cellStyle name="Примечание 3 2 3 3 8 4" xfId="7468"/>
    <cellStyle name="Итог 2 2 2 15" xfId="7469"/>
    <cellStyle name="Вывод 2 4 2 3 4" xfId="7470"/>
    <cellStyle name="Вычисление 3 2 4 6 3 3" xfId="7471"/>
    <cellStyle name="Вычисление 2 2 2 15" xfId="7472"/>
    <cellStyle name="Примечание 2 2 4 2 3 4" xfId="7473"/>
    <cellStyle name="Вывод 2 2 4 6 3 3" xfId="7474"/>
    <cellStyle name="Вывод 2 2 2 15" xfId="7475"/>
    <cellStyle name="Итог 3 3 9 3" xfId="7476"/>
    <cellStyle name="Ввод  3 5 6 3 3" xfId="7477"/>
    <cellStyle name="Ввод  2 2 6 3 4" xfId="7478"/>
    <cellStyle name="Примечание 3 2 3 6 3 3" xfId="7479"/>
    <cellStyle name="Вывод 2 6 4 4" xfId="7480"/>
    <cellStyle name="Итог 2 14 3" xfId="7481"/>
    <cellStyle name="Итог 3 2 3 6 3 3" xfId="7482"/>
    <cellStyle name="Вычисление 3 4 6 3 3" xfId="7483"/>
    <cellStyle name="Вычисление 3 2 6 3 4" xfId="7484"/>
    <cellStyle name="Итог 3 4 6 3 3" xfId="7485"/>
    <cellStyle name="Примечание 3 4 9 3" xfId="7486"/>
    <cellStyle name="Вычисление 3 2 2 6 3 3" xfId="7487"/>
    <cellStyle name="Вычисление 2 4 2 3 4" xfId="7488"/>
    <cellStyle name="Вывод 3 2 2 6 3 3" xfId="7489"/>
    <cellStyle name="Итог 2 2 4 8 5" xfId="7490"/>
    <cellStyle name="Вывод 2 2 5 3 4" xfId="7491"/>
    <cellStyle name="Ввод  3 2 2 6 3 3" xfId="7492"/>
    <cellStyle name="Примечание 3 7 3 4" xfId="7493"/>
    <cellStyle name="Вычисление 2 2 2 6 3 3" xfId="7494"/>
    <cellStyle name="Итог 3 3 2 3 4" xfId="7495"/>
    <cellStyle name="Вывод 3 3 6 3 3" xfId="7496"/>
    <cellStyle name="Вывод 2 5 3 3 4" xfId="7497"/>
    <cellStyle name="Ввод  2 3 6 6" xfId="7498"/>
    <cellStyle name="Вывод 3 2 4 6 3 3" xfId="7499"/>
    <cellStyle name="Вычисление 2 3 6 3 3" xfId="7500"/>
    <cellStyle name="Вывод 3 2 4 2 3 4" xfId="7501"/>
    <cellStyle name="Ввод  3 2 4 6 3 3" xfId="7502"/>
    <cellStyle name="Вывод 2 3 6 3 3" xfId="7503"/>
    <cellStyle name="Вывод 2 2 3 2 3 4" xfId="7504"/>
    <cellStyle name="Примечание 2 2 4 6 3 3" xfId="7505"/>
    <cellStyle name="Итог 2 5 2 3 4" xfId="7506"/>
    <cellStyle name="Итог 3 2 10 3 3" xfId="7507"/>
    <cellStyle name="Примечание 2 4 9 3" xfId="7508"/>
    <cellStyle name="Примечание 2 5 6 3 3" xfId="7509"/>
    <cellStyle name="Итог 2 7 3 4" xfId="7510"/>
    <cellStyle name="Итог 2 3 6 3 3" xfId="7511"/>
    <cellStyle name="Примечание 3 2 2 2 3 4" xfId="7512"/>
    <cellStyle name="Итог 3 2 3 3 8 4" xfId="7513"/>
    <cellStyle name="Вывод 3 2 4 3 10" xfId="7514"/>
    <cellStyle name="Вычисление 8" xfId="7515"/>
    <cellStyle name="Итог 2 12 6" xfId="7516"/>
    <cellStyle name="通貨 6 2" xfId="7517"/>
    <cellStyle name="Вывод 2 10 3 3" xfId="7518"/>
    <cellStyle name="Итог 2 5 7 6" xfId="7519"/>
    <cellStyle name="Итог 3 2 12 3 3" xfId="7520"/>
    <cellStyle name="Ввод  3 3 7 3 3" xfId="7521"/>
    <cellStyle name="Вычисление 3 2 12 3 3" xfId="7522"/>
    <cellStyle name="Вывод 3 3 7 3 3" xfId="7523"/>
    <cellStyle name="Вывод 3 2 12 3 3" xfId="7524"/>
    <cellStyle name="Примечание 3 9 3 3" xfId="7525"/>
    <cellStyle name="Ввод  3 23" xfId="7526"/>
    <cellStyle name="Ввод  3 2 4 3 10" xfId="7527"/>
    <cellStyle name="Ввод  3 2 12 3 3" xfId="7528"/>
    <cellStyle name="Вывод 2 5 7 6" xfId="7529"/>
    <cellStyle name="Примечание 2 2 12 3 3" xfId="7530"/>
    <cellStyle name="Примечание 3 3 7 3 3" xfId="7531"/>
    <cellStyle name="Итог 2 3 7 6" xfId="7532"/>
    <cellStyle name="Итог 2 2 12 3 3" xfId="7533"/>
    <cellStyle name="Вывод 2 2 2 7 3 3" xfId="7534"/>
    <cellStyle name="Вывод 2 2 11 6" xfId="7535"/>
    <cellStyle name="Вычисление 2 2 12 3 3" xfId="7536"/>
    <cellStyle name="Вычисление 2 2 2 7 3 3" xfId="7537"/>
    <cellStyle name="Вывод 2 2 12 3 3" xfId="7538"/>
    <cellStyle name="Примечание 2 2 2 7 3 3" xfId="7539"/>
    <cellStyle name="Ввод  2 2 12 3 3" xfId="7540"/>
    <cellStyle name="Ввод  2 9 3 3" xfId="7541"/>
    <cellStyle name="Примечание 2 2 4 3 10" xfId="7542"/>
    <cellStyle name="Примечание 3 13 3 3" xfId="7543"/>
    <cellStyle name="Итог 3 13 3 3" xfId="7544"/>
    <cellStyle name="Вычисление 3 13 3 3" xfId="7545"/>
    <cellStyle name="Вывод 3 13 3 3" xfId="7546"/>
    <cellStyle name="Ввод  3 13 3 3" xfId="7547"/>
    <cellStyle name="Итог 2 2 3 3 10" xfId="7548"/>
    <cellStyle name="Итог 3 2 4 7 3 3" xfId="7549"/>
    <cellStyle name="Вычисление 3 2 4 7 3 3" xfId="7550"/>
    <cellStyle name="Вывод 3 2 4 7 3 3" xfId="7551"/>
    <cellStyle name="Примечание 2 2 4 7 3 3" xfId="7552"/>
    <cellStyle name="Итог 2 2 4 7 3 3" xfId="7553"/>
    <cellStyle name="Вычисление 2 2 3 3 10" xfId="7554"/>
    <cellStyle name="Вычисление 2 2 4 7 3 3" xfId="7555"/>
    <cellStyle name="Вывод 2 2 4 7 3 3" xfId="7556"/>
    <cellStyle name="Ввод  2 2 4 7 3 3" xfId="7557"/>
    <cellStyle name="Примечание 3 5 7 3 3" xfId="7558"/>
    <cellStyle name="Итог 3 5 7 3 3" xfId="7559"/>
    <cellStyle name="Вычисление 3 5 7 3 3" xfId="7560"/>
    <cellStyle name="Вывод 2 2 3 3 10" xfId="7561"/>
    <cellStyle name="Вывод 3 5 7 3 3" xfId="7562"/>
    <cellStyle name="Ввод  3 5 7 3 3" xfId="7563"/>
    <cellStyle name="Примечание 3 2 3 7 3 3" xfId="7564"/>
    <cellStyle name="Вычисление 3 2 3 7 3 3" xfId="7565"/>
    <cellStyle name="Вывод 3 2 3 7 3 3" xfId="7566"/>
    <cellStyle name="Ввод  2 2 2 3 10" xfId="7567"/>
    <cellStyle name="Ввод  3 2 3 7 3 3" xfId="7568"/>
    <cellStyle name="Итог 2 2 11 3 3" xfId="7569"/>
    <cellStyle name="Вывод 3 2 2 5 3 3" xfId="7570"/>
    <cellStyle name="Примечание 2 4 7 3 3" xfId="7571"/>
    <cellStyle name="Ввод  3 2 2 5 3 3" xfId="7572"/>
    <cellStyle name="Итог 3 12 3 3" xfId="7573"/>
    <cellStyle name="Примечание 2 2 2 5 3 3" xfId="7574"/>
    <cellStyle name="Примечание 3 2 11 3 3" xfId="7575"/>
    <cellStyle name="Вычисление 2 5 7 3 3" xfId="7576"/>
    <cellStyle name="Ввод  2 2 11 3 3" xfId="7577"/>
    <cellStyle name="Итог 2 5 7 3 3" xfId="7578"/>
    <cellStyle name="Вычисление 2 4 7 3 3" xfId="7579"/>
    <cellStyle name="Вывод 2 5 7 3 3" xfId="7580"/>
    <cellStyle name="Примечание 2 4 6 6" xfId="7581"/>
    <cellStyle name="Итог 2 3 7 3 3" xfId="7582"/>
    <cellStyle name="Ввод  2 5 6 6" xfId="7583"/>
    <cellStyle name="Вывод 2 2 11 3 3" xfId="7584"/>
    <cellStyle name="Ввод  3 2 11 3 3" xfId="7585"/>
    <cellStyle name="Примечание 3 2 9 6" xfId="7586"/>
    <cellStyle name="Вычисление 2 2 11 3 3" xfId="7587"/>
    <cellStyle name="Ввод  2 5 7 3 3" xfId="7588"/>
    <cellStyle name="Вычисление 3 2 11 3 3" xfId="7589"/>
    <cellStyle name="Итог 3 10 3 3" xfId="7590"/>
    <cellStyle name="Ввод  2 3 7 3 3" xfId="7591"/>
    <cellStyle name="Примечание 2 12 3 3" xfId="7592"/>
    <cellStyle name="Вывод 3 2 11 3 3" xfId="7593"/>
    <cellStyle name="Примечание 3 2 4 4 3 3" xfId="7594"/>
    <cellStyle name="Итог 3 2 3 10 5" xfId="7595"/>
    <cellStyle name="Вычисление 3 2 10 3 3" xfId="7596"/>
    <cellStyle name="Вывод 3 2 10 3 3" xfId="7597"/>
    <cellStyle name="Ввод  3 2 10 3 3" xfId="7598"/>
    <cellStyle name="Примечание 2 2 10 3 3" xfId="7599"/>
    <cellStyle name="Итог 3 2 4 4 3 3" xfId="7600"/>
    <cellStyle name="Итог 2 2 10 3 3" xfId="7601"/>
    <cellStyle name="Вычисление 2 2 10 3 3" xfId="7602"/>
    <cellStyle name="Вывод 2 2 10 3 3" xfId="7603"/>
    <cellStyle name="Примечание 3 11 3 3" xfId="7604"/>
    <cellStyle name="Итог 3 11 3 3" xfId="7605"/>
    <cellStyle name="Вычисление 3 11 3 3" xfId="7606"/>
    <cellStyle name="Ввод  3 11 3 3" xfId="7607"/>
    <cellStyle name="Вычисление 2 2 3 6 3 3" xfId="7608"/>
    <cellStyle name="Примечание 3 2 4 6 3 3" xfId="7609"/>
    <cellStyle name="Вывод 2 2 3 6 3 3" xfId="7610"/>
    <cellStyle name="Итог 2 2 4 6 3 3" xfId="7611"/>
    <cellStyle name="Вычисление 2 2 4 6 3 3" xfId="7612"/>
    <cellStyle name="Вычисление 3 5 6 3 3" xfId="7613"/>
    <cellStyle name="Вывод 3 5 6 3 3" xfId="7614"/>
    <cellStyle name="Примечание 2 3 8 5" xfId="7615"/>
    <cellStyle name="Вычисление 3 2 3 6 3 3" xfId="7616"/>
    <cellStyle name="Вывод 3 4 6 3 3" xfId="7617"/>
    <cellStyle name="Ввод  2 3 8 5" xfId="7618"/>
    <cellStyle name="Вывод 3 2 3 6 3 3" xfId="7619"/>
    <cellStyle name="Ввод  3 4 6 3 3" xfId="7620"/>
    <cellStyle name="Ввод  2 2 3 6 3 3" xfId="7621"/>
    <cellStyle name="Примечание 3 4 6 3 3" xfId="7622"/>
    <cellStyle name="Примечание 3 2 2 6 3 3" xfId="7623"/>
    <cellStyle name="Итог 3 2 2 6 3 3" xfId="7624"/>
    <cellStyle name="Вывод 3 2 12 5" xfId="7625"/>
    <cellStyle name="Примечание 2 2 2 6 3 3" xfId="7626"/>
    <cellStyle name="Примечание 3 3 6 3 3" xfId="7627"/>
    <cellStyle name="Итог 3 3 6 3 3" xfId="7628"/>
    <cellStyle name="Вычисление 3 3 6 3 3" xfId="7629"/>
    <cellStyle name="Ввод  3 3 6 3 3" xfId="7630"/>
    <cellStyle name="Вывод 3 2 9 3 3" xfId="7631"/>
    <cellStyle name="Примечание 2 3 6 3 3" xfId="7632"/>
    <cellStyle name="Ввод  3 2 9 3 3" xfId="7633"/>
    <cellStyle name="Вывод 2 4 6 3 3" xfId="7634"/>
    <cellStyle name="Вычисление 2 4 6 3 3" xfId="7635"/>
    <cellStyle name="Примечание 2 4 6 3 3" xfId="7636"/>
    <cellStyle name="Ввод  2 5 6 3 3" xfId="7637"/>
    <cellStyle name="Итог 2 4 6 3 3" xfId="7638"/>
    <cellStyle name="Итог 2 2 2 7 3 3" xfId="7639"/>
    <cellStyle name="Итог 2 5 6 3 3" xfId="7640"/>
    <cellStyle name="Итог 2 11 3 3" xfId="7641"/>
    <cellStyle name="Ввод  2 4 6 3 3" xfId="7642"/>
    <cellStyle name="Примечание 3 2 9 3 3" xfId="7643"/>
    <cellStyle name="Итог 3 2 9 3 3" xfId="7644"/>
    <cellStyle name="Вычисление 3 2 9 3 3" xfId="7645"/>
    <cellStyle name="Примечание 3 10 3 3" xfId="7646"/>
    <cellStyle name="Примечание 3 2 4 5 3 3" xfId="7647"/>
    <cellStyle name="Вычисление 3 2 4 5 3 3" xfId="7648"/>
    <cellStyle name="Вывод 3 2 4 5 3 3" xfId="7649"/>
    <cellStyle name="Ввод  3 2 4 5 3 3" xfId="7650"/>
    <cellStyle name="Примечание 2 2 4 5 3 3" xfId="7651"/>
    <cellStyle name="Итог 2 2 4 5 3 3" xfId="7652"/>
    <cellStyle name="Вычисление 2 2 4 5 3 3" xfId="7653"/>
    <cellStyle name="Вычисление 3 5 5 3 3" xfId="7654"/>
    <cellStyle name="Вывод 3 5 5 3 3" xfId="7655"/>
    <cellStyle name="Ввод  3 5 5 3 3" xfId="7656"/>
    <cellStyle name="Примечание 3 2 3 5 3 3" xfId="7657"/>
    <cellStyle name="Итог 3 2 3 5 3 3" xfId="7658"/>
    <cellStyle name="Вычисление 3 2 3 5 3 3" xfId="7659"/>
    <cellStyle name="Вывод 3 2 3 5 3 3" xfId="7660"/>
    <cellStyle name="Примечание 2 2 3 5 3 3" xfId="7661"/>
    <cellStyle name="Итог 2 2 3 5 3 3" xfId="7662"/>
    <cellStyle name="Вычисление 2 2 3 5 3 3" xfId="7663"/>
    <cellStyle name="Ввод  2 2 3 5 3 3" xfId="7664"/>
    <cellStyle name="Примечание 3 4 5 3 3" xfId="7665"/>
    <cellStyle name="Итог 3 4 5 3 3" xfId="7666"/>
    <cellStyle name="Вычисление 3 4 5 3 3" xfId="7667"/>
    <cellStyle name="Вывод 3 4 5 3 3" xfId="7668"/>
    <cellStyle name="Ввод  3 4 5 3 3" xfId="7669"/>
    <cellStyle name="Примечание 3 2 2 5 3 3" xfId="7670"/>
    <cellStyle name="Итог 3 2 2 5 3 3" xfId="7671"/>
    <cellStyle name="Вычисление 3 2 2 5 3 3" xfId="7672"/>
    <cellStyle name="Итог 2 2 2 5 3 3" xfId="7673"/>
    <cellStyle name="Вывод 2 2 2 5 3 3" xfId="7674"/>
    <cellStyle name="Ввод  2 2 2 5 3 3" xfId="7675"/>
    <cellStyle name="Примечание 2 5 5 3 3" xfId="7676"/>
    <cellStyle name="Итог 2 3 5 3 3" xfId="7677"/>
    <cellStyle name="Вычисление 2 5 5 3 3" xfId="7678"/>
    <cellStyle name="Вычисление 2 3 5 3 3" xfId="7679"/>
    <cellStyle name="Вывод 2 3 5 3 3" xfId="7680"/>
    <cellStyle name="Ввод  2 3 5 3 3" xfId="7681"/>
    <cellStyle name="Вывод 2 4 5 3 3" xfId="7682"/>
    <cellStyle name="Ввод  2 5 5 3 3" xfId="7683"/>
    <cellStyle name="Ввод  2 4 5 3 3" xfId="7684"/>
    <cellStyle name="Вывод 2 5 5 3 3" xfId="7685"/>
    <cellStyle name="Примечание 3 2 8 3 3" xfId="7686"/>
    <cellStyle name="Итог 3 2 8 3 3" xfId="7687"/>
    <cellStyle name="Вычисление 3 2 8 3 3" xfId="7688"/>
    <cellStyle name="Вывод 3 2 8 3 3" xfId="7689"/>
    <cellStyle name="Ввод  3 2 8 3 3" xfId="7690"/>
    <cellStyle name="Примечание 2 2 8 3 3" xfId="7691"/>
    <cellStyle name="Итог 2 2 8 3 3" xfId="7692"/>
    <cellStyle name="Вычисление 2 2 8 3 3" xfId="7693"/>
    <cellStyle name="Вывод 2 2 8 3 3" xfId="7694"/>
    <cellStyle name="Ввод  2 2 8 3 3" xfId="7695"/>
    <cellStyle name="Итог 3 9 3 3" xfId="7696"/>
    <cellStyle name="Вычисление 3 9 3 3" xfId="7697"/>
    <cellStyle name="Примечание 3 2 7 6" xfId="7698"/>
    <cellStyle name="Вывод 3 9 3 3" xfId="7699"/>
    <cellStyle name="Итог 3 2 7 6" xfId="7700"/>
    <cellStyle name="Ввод  3 9 3 3" xfId="7701"/>
    <cellStyle name="Вычисление 3 2 7 6" xfId="7702"/>
    <cellStyle name="Примечание 2 3 7 3 3" xfId="7703"/>
    <cellStyle name="Вывод 3 2 7 6" xfId="7704"/>
    <cellStyle name="Ввод  2 11 3 3" xfId="7705"/>
    <cellStyle name="Вывод 3 4 7 3 3" xfId="7706"/>
    <cellStyle name="Ввод  2 2 2 7 3 3" xfId="7707"/>
    <cellStyle name="Ввод  3 2 2 7 3 3" xfId="7708"/>
    <cellStyle name="Примечание 2 9 3 3" xfId="7709"/>
    <cellStyle name="Примечание 2 11 3 3" xfId="7710"/>
    <cellStyle name="Ввод  2 12 3 3" xfId="7711"/>
    <cellStyle name="Итог 2 9 3 3" xfId="7712"/>
    <cellStyle name="Вычисление 2 9 3 3" xfId="7713"/>
    <cellStyle name="Вывод 2 9 3 3" xfId="7714"/>
    <cellStyle name="Ввод  2 10 3 3" xfId="7715"/>
    <cellStyle name="Примечание 2 13 5" xfId="7716"/>
    <cellStyle name="Вычисление 3 3 7 3 3" xfId="7717"/>
    <cellStyle name="Итог 2 10 3 3" xfId="7718"/>
    <cellStyle name="Примечание 3 12 6" xfId="7719"/>
    <cellStyle name="Вычисление 3 4 7 3 3" xfId="7720"/>
    <cellStyle name="Итог 3 4 7 3 3" xfId="7721"/>
    <cellStyle name="Примечание 3 4 7 3 3" xfId="7722"/>
    <cellStyle name="Примечание 2 2 3 7 3 3" xfId="7723"/>
    <cellStyle name="Вывод 2 12 3 3" xfId="7724"/>
    <cellStyle name="Ввод  2 13 3 3" xfId="7725"/>
    <cellStyle name="Вывод 2 13 3 3" xfId="7726"/>
    <cellStyle name="Итог 3 2 2 7 3 3" xfId="7727"/>
    <cellStyle name="Итог 3 3 7 3 3" xfId="7728"/>
    <cellStyle name="Вывод 2 2 3 7 3 3" xfId="7729"/>
    <cellStyle name="Вывод 2 11 3 3" xfId="7730"/>
    <cellStyle name="Вычисление 2 12 3 3" xfId="7731"/>
    <cellStyle name="Ввод  3 2 4 4 3 3" xfId="7732"/>
    <cellStyle name="Ввод  2 7 4 4" xfId="7733"/>
    <cellStyle name="Примечание 2 2 4 4 3 3" xfId="7734"/>
    <cellStyle name="Итог 2 2 4 4 3 3" xfId="7735"/>
    <cellStyle name="Вычисление 2 2 4 4 3 3" xfId="7736"/>
    <cellStyle name="Вывод 2 2 4 4 3 3" xfId="7737"/>
    <cellStyle name="Ввод  2 2 4 4 3 3" xfId="7738"/>
    <cellStyle name="Примечание 3 5 4 3 3" xfId="7739"/>
    <cellStyle name="Итог 3 5 4 3 3" xfId="7740"/>
    <cellStyle name="Вычисление 3 5 4 3 3" xfId="7741"/>
    <cellStyle name="Вывод 3 5 4 3 3" xfId="7742"/>
    <cellStyle name="Ввод  3 5 4 3 3" xfId="7743"/>
    <cellStyle name="Примечание 3 2 3 4 3 3" xfId="7744"/>
    <cellStyle name="Итог 3 2 3 4 3 3" xfId="7745"/>
    <cellStyle name="Вычисление 3 2 3 4 3 3" xfId="7746"/>
    <cellStyle name="Вывод 3 2 3 4 3 3" xfId="7747"/>
    <cellStyle name="Ввод  3 2 3 4 3 3" xfId="7748"/>
    <cellStyle name="Примечание 2 2 3 4 3 3" xfId="7749"/>
    <cellStyle name="Итог 2 2 3 4 3 3" xfId="7750"/>
    <cellStyle name="Вычисление 2 2 3 4 3 3" xfId="7751"/>
    <cellStyle name="Вывод 2 2 3 4 3 3" xfId="7752"/>
    <cellStyle name="Ввод  2 2 3 4 3 3" xfId="7753"/>
    <cellStyle name="Примечание 3 4 4 3 3" xfId="7754"/>
    <cellStyle name="Итог 3 4 4 3 3" xfId="7755"/>
    <cellStyle name="Вычисление 3 4 4 3 3" xfId="7756"/>
    <cellStyle name="Вывод 3 4 4 3 3" xfId="7757"/>
    <cellStyle name="Ввод  3 4 4 3 3" xfId="7758"/>
    <cellStyle name="Примечание 3 2 2 4 3 3" xfId="7759"/>
    <cellStyle name="Итог 3 2 2 4 3 3" xfId="7760"/>
    <cellStyle name="Вычисление 3 2 2 4 3 3" xfId="7761"/>
    <cellStyle name="Вывод 3 2 2 4 3 3" xfId="7762"/>
    <cellStyle name="Ввод  3 2 2 4 3 3" xfId="7763"/>
    <cellStyle name="Примечание 2 2 2 4 3 3" xfId="7764"/>
    <cellStyle name="Итог 2 2 2 4 3 3" xfId="7765"/>
    <cellStyle name="Вычисление 2 2 2 4 3 3" xfId="7766"/>
    <cellStyle name="Вывод 2 2 2 4 3 3" xfId="7767"/>
    <cellStyle name="Ввод  2 2 2 4 3 3" xfId="7768"/>
    <cellStyle name="Примечание 3 3 4 3 3" xfId="7769"/>
    <cellStyle name="Итог 3 3 4 3 3" xfId="7770"/>
    <cellStyle name="Вычисление 3 3 4 3 3" xfId="7771"/>
    <cellStyle name="Вывод 3 3 4 3 3" xfId="7772"/>
    <cellStyle name="Ввод  3 3 4 3 3" xfId="7773"/>
    <cellStyle name="Примечание 2 3 4 3 3" xfId="7774"/>
    <cellStyle name="Примечание 2 5 4 3 3" xfId="7775"/>
    <cellStyle name="Итог 2 3 4 3 3" xfId="7776"/>
    <cellStyle name="Вычисление 2 5 4 3 3" xfId="7777"/>
    <cellStyle name="Вычисление 2 3 4 3 3" xfId="7778"/>
    <cellStyle name="Вывод 2 3 4 3 3" xfId="7779"/>
    <cellStyle name="Ввод  2 3 4 3 3" xfId="7780"/>
    <cellStyle name="Вывод 2 4 4 3 3" xfId="7781"/>
    <cellStyle name="Вычисление 2 4 4 3 3" xfId="7782"/>
    <cellStyle name="Примечание 2 4 4 3 3" xfId="7783"/>
    <cellStyle name="Ввод  2 5 4 3 3" xfId="7784"/>
    <cellStyle name="Итог 2 4 4 3 3" xfId="7785"/>
    <cellStyle name="Итог 2 5 4 3 3" xfId="7786"/>
    <cellStyle name="Ввод  2 4 4 3 3" xfId="7787"/>
    <cellStyle name="Вывод 2 5 4 3 3" xfId="7788"/>
    <cellStyle name="Примечание 3 2 7 3 3" xfId="7789"/>
    <cellStyle name="Итог 3 2 7 3 3" xfId="7790"/>
    <cellStyle name="Вычисление 3 2 7 3 3" xfId="7791"/>
    <cellStyle name="Вывод 3 2 7 3 3" xfId="7792"/>
    <cellStyle name="Ввод  3 2 7 3 3" xfId="7793"/>
    <cellStyle name="Примечание 2 2 7 3 3" xfId="7794"/>
    <cellStyle name="Итог 2 2 7 3 3" xfId="7795"/>
    <cellStyle name="Вычисление 2 2 7 3 3" xfId="7796"/>
    <cellStyle name="Вывод 2 2 7 3 3" xfId="7797"/>
    <cellStyle name="Ввод  2 2 7 3 3" xfId="7798"/>
    <cellStyle name="Примечание 3 8 3 3" xfId="7799"/>
    <cellStyle name="Итог 3 8 3 3" xfId="7800"/>
    <cellStyle name="Ввод  3 3 6 6" xfId="7801"/>
    <cellStyle name="Вычисление 3 8 3 3" xfId="7802"/>
    <cellStyle name="Вывод 3 8 3 3" xfId="7803"/>
    <cellStyle name="Ввод  3 8 3 3" xfId="7804"/>
    <cellStyle name="Примечание 2 8 3 3" xfId="7805"/>
    <cellStyle name="Итог 2 8 3 3" xfId="7806"/>
    <cellStyle name="Вычисление 2 8 3 3" xfId="7807"/>
    <cellStyle name="Вывод 2 8 3 3" xfId="7808"/>
    <cellStyle name="Ввод  2 8 3 3" xfId="7809"/>
    <cellStyle name="Примечание 3 2 4 3 4 4" xfId="7810"/>
    <cellStyle name="Итог 3 2 4 3 4 4" xfId="7811"/>
    <cellStyle name="Итог 3 2 4 4 6" xfId="7812"/>
    <cellStyle name="Вычисление 3 2 4 3 4 4" xfId="7813"/>
    <cellStyle name="Вывод 3 2 4 3 4 4" xfId="7814"/>
    <cellStyle name="Ввод  3 2 4 3 4 4" xfId="7815"/>
    <cellStyle name="Примечание 2 2 4 3 4 4" xfId="7816"/>
    <cellStyle name="Итог 2 2 4 3 4 4" xfId="7817"/>
    <cellStyle name="Вычисление 2 2 4 3 4 4" xfId="7818"/>
    <cellStyle name="Вычисление 3 2 4 4 6" xfId="7819"/>
    <cellStyle name="Вывод 2 2 4 3 4 4" xfId="7820"/>
    <cellStyle name="Вывод 3 2 4 4 6" xfId="7821"/>
    <cellStyle name="Ввод  2 2 4 3 4 4" xfId="7822"/>
    <cellStyle name="Ввод  3 2 4 4 6" xfId="7823"/>
    <cellStyle name="Примечание 3 5 3 4 4" xfId="7824"/>
    <cellStyle name="Примечание 2 2 4 4 6" xfId="7825"/>
    <cellStyle name="Итог 3 5 3 4 4" xfId="7826"/>
    <cellStyle name="Вычисление 3 5 3 4 4" xfId="7827"/>
    <cellStyle name="Вывод 3 5 3 4 4" xfId="7828"/>
    <cellStyle name="Ввод  3 5 3 4 4" xfId="7829"/>
    <cellStyle name="Примечание 3 2 3 3 4 4" xfId="7830"/>
    <cellStyle name="Итог 3 2 3 3 4 4" xfId="7831"/>
    <cellStyle name="Вычисление 3 2 3 3 4 4" xfId="7832"/>
    <cellStyle name="Вывод 3 2 3 3 4 4" xfId="7833"/>
    <cellStyle name="Ввод  3 2 3 3 4 4" xfId="7834"/>
    <cellStyle name="Вычисление 2 2 4 4 6" xfId="7835"/>
    <cellStyle name="Примечание 2 2 3 3 4 4" xfId="7836"/>
    <cellStyle name="Итог 2 2 3 3 4 4" xfId="7837"/>
    <cellStyle name="Вычисление 2 2 3 3 4 4" xfId="7838"/>
    <cellStyle name="Вывод 2 2 3 3 4 4" xfId="7839"/>
    <cellStyle name="Ввод  2 2 3 3 4 4" xfId="7840"/>
    <cellStyle name="Примечание 2 3 6 6" xfId="7841"/>
    <cellStyle name="Примечание 3 4 3 4 4" xfId="7842"/>
    <cellStyle name="Вывод 2 2 4 4 6" xfId="7843"/>
    <cellStyle name="Итог 3 4 3 4 4" xfId="7844"/>
    <cellStyle name="Ввод  2 2 4 4 6" xfId="7845"/>
    <cellStyle name="Вычисление 3 4 3 4 4" xfId="7846"/>
    <cellStyle name="Примечание 3 5 4 6" xfId="7847"/>
    <cellStyle name="Вывод 3 4 3 4 4" xfId="7848"/>
    <cellStyle name="Итог 3 5 4 6" xfId="7849"/>
    <cellStyle name="Ввод  3 4 3 4 4" xfId="7850"/>
    <cellStyle name="Примечание 3 2 2 3 4 4" xfId="7851"/>
    <cellStyle name="Итог 3 2 2 3 4 4" xfId="7852"/>
    <cellStyle name="Вычисление 3 2 2 3 4 4" xfId="7853"/>
    <cellStyle name="Вывод 3 2 2 3 4 4" xfId="7854"/>
    <cellStyle name="Ввод  3 2 2 3 4 4" xfId="7855"/>
    <cellStyle name="Вычисление 2 2 2 3 4 4" xfId="7856"/>
    <cellStyle name="Вывод 2 2 2 3 4 4" xfId="7857"/>
    <cellStyle name="Ввод  2 2 2 3 4 4" xfId="7858"/>
    <cellStyle name="Примечание 3 3 3 4 4" xfId="7859"/>
    <cellStyle name="Вычисление 2 5 3 4 4" xfId="7860"/>
    <cellStyle name="Вычисление 2 3 3 4 4" xfId="7861"/>
    <cellStyle name="Вывод 2 3 3 4 4" xfId="7862"/>
    <cellStyle name="Примечание 2 4 3 4 4" xfId="7863"/>
    <cellStyle name="Ввод  2 5 3 4 4" xfId="7864"/>
    <cellStyle name="Итог 2 4 3 4 4" xfId="7865"/>
    <cellStyle name="Итог 2 5 3 4 4" xfId="7866"/>
    <cellStyle name="Ввод  2 4 3 4 4" xfId="7867"/>
    <cellStyle name="Вывод 2 5 3 4 4" xfId="7868"/>
    <cellStyle name="Примечание 3 2 6 4 4" xfId="7869"/>
    <cellStyle name="Итог 3 2 6 4 4" xfId="7870"/>
    <cellStyle name="Вычисление 3 2 6 4 4" xfId="7871"/>
    <cellStyle name="Вывод 3 2 6 4 4" xfId="7872"/>
    <cellStyle name="Итог 3 2 4 2 10" xfId="7873"/>
    <cellStyle name="Ввод  3 2 6 4 4" xfId="7874"/>
    <cellStyle name="Вычисление 3 2 4 2 10" xfId="7875"/>
    <cellStyle name="Итог 2 2 6 4 4" xfId="7876"/>
    <cellStyle name="Вычисление 2 2 6 4 4" xfId="7877"/>
    <cellStyle name="Примечание 3 5 3 10" xfId="7878"/>
    <cellStyle name="Вывод 2 2 6 4 4" xfId="7879"/>
    <cellStyle name="Итог 3 5 3 10" xfId="7880"/>
    <cellStyle name="Ввод  2 2 6 4 4" xfId="7881"/>
    <cellStyle name="Примечание 3 7 4 4" xfId="7882"/>
    <cellStyle name="Итог 3 7 4 4" xfId="7883"/>
    <cellStyle name="Вычисление 3 7 4 4" xfId="7884"/>
    <cellStyle name="Вывод 3 7 4 4" xfId="7885"/>
    <cellStyle name="Ввод  3 7 4 4" xfId="7886"/>
    <cellStyle name="Примечание 2 7 4 4" xfId="7887"/>
    <cellStyle name="Итог 2 7 4 4" xfId="7888"/>
    <cellStyle name="Вычисление 2 7 4 4" xfId="7889"/>
    <cellStyle name="Примечание 3 2 4 2 4 4" xfId="7890"/>
    <cellStyle name="Итог 3 2 4 2 4 4" xfId="7891"/>
    <cellStyle name="Вывод 3 2 4 2 4 4" xfId="7892"/>
    <cellStyle name="Примечание 2 4 5 6" xfId="7893"/>
    <cellStyle name="Ввод  3 2 4 2 4 4" xfId="7894"/>
    <cellStyle name="Ввод  2 5 5 6" xfId="7895"/>
    <cellStyle name="Примечание 2 2 4 2 4 4" xfId="7896"/>
    <cellStyle name="Итог 2 4 5 6" xfId="7897"/>
    <cellStyle name="Итог 2 2 4 2 4 4" xfId="7898"/>
    <cellStyle name="Итог 2 5 5 6" xfId="7899"/>
    <cellStyle name="Вычисление 2 2 4 2 4 4" xfId="7900"/>
    <cellStyle name="Вывод 2 2 4 2 4 4" xfId="7901"/>
    <cellStyle name="Итог 3 2 2 7 6" xfId="7902"/>
    <cellStyle name="Ввод  2 2 4 2 4 4" xfId="7903"/>
    <cellStyle name="Примечание 3 5 2 4 4" xfId="7904"/>
    <cellStyle name="Итог 3 5 2 4 4" xfId="7905"/>
    <cellStyle name="Вычисление 3 5 2 4 4" xfId="7906"/>
    <cellStyle name="Вывод 3 5 2 4 4" xfId="7907"/>
    <cellStyle name="Ввод  3 5 2 4 4" xfId="7908"/>
    <cellStyle name="Итог 3 3 7 6" xfId="7909"/>
    <cellStyle name="Примечание 3 2 3 2 4 4" xfId="7910"/>
    <cellStyle name="Итог 3 2 3 2 4 4" xfId="7911"/>
    <cellStyle name="Вычисление 3 2 3 2 4 4" xfId="7912"/>
    <cellStyle name="Вывод 3 2 3 2 4 4" xfId="7913"/>
    <cellStyle name="Ввод  3 2 3 2 4 4" xfId="7914"/>
    <cellStyle name="Итог 2 2 3 2 4 4" xfId="7915"/>
    <cellStyle name="Вычисление 2 2 3 2 4 4" xfId="7916"/>
    <cellStyle name="Вывод 2 2 3 2 4 4" xfId="7917"/>
    <cellStyle name="Ввод  2 2 3 2 4 4" xfId="7918"/>
    <cellStyle name="Примечание 3 4 2 4 4" xfId="7919"/>
    <cellStyle name="Итог 3 4 2 4 4" xfId="7920"/>
    <cellStyle name="Вычисление 3 4 2 4 4" xfId="7921"/>
    <cellStyle name="Вывод 3 4 2 4 4" xfId="7922"/>
    <cellStyle name="Ввод  3 4 2 4 4" xfId="7923"/>
    <cellStyle name="Примечание 3 2 2 2 4 4" xfId="7924"/>
    <cellStyle name="Итог 3 2 2 2 4 4" xfId="7925"/>
    <cellStyle name="Вычисление 3 2 2 2 4 4" xfId="7926"/>
    <cellStyle name="Вывод 3 2 2 2 4 4" xfId="7927"/>
    <cellStyle name="Ввод  3 2 2 2 4 4" xfId="7928"/>
    <cellStyle name="Примечание 2 2 2 2 4 4" xfId="7929"/>
    <cellStyle name="Итог 2 2 2 2 4 4" xfId="7930"/>
    <cellStyle name="Вычисление 2 2 2 2 4 4" xfId="7931"/>
    <cellStyle name="Ввод  2 2 2 2 4 4" xfId="7932"/>
    <cellStyle name="Примечание 3 3 2 4 4" xfId="7933"/>
    <cellStyle name="Итог 3 3 2 4 4" xfId="7934"/>
    <cellStyle name="Вычисление 3 3 2 4 4" xfId="7935"/>
    <cellStyle name="Вывод 3 3 2 4 4" xfId="7936"/>
    <cellStyle name="Ввод  3 3 2 4 4" xfId="7937"/>
    <cellStyle name="Примечание 2 3 2 4 4" xfId="7938"/>
    <cellStyle name="Итог 2 3 2 4 4" xfId="7939"/>
    <cellStyle name="Вычисление 2 5 2 4 4" xfId="7940"/>
    <cellStyle name="Вычисление 2 3 2 4 4" xfId="7941"/>
    <cellStyle name="Вывод 2 3 2 4 4" xfId="7942"/>
    <cellStyle name="Ввод  2 3 2 4 4" xfId="7943"/>
    <cellStyle name="Вывод 2 4 2 4 4" xfId="7944"/>
    <cellStyle name="Вычисление 2 4 2 4 4" xfId="7945"/>
    <cellStyle name="Примечание 2 4 2 4 4" xfId="7946"/>
    <cellStyle name="Ввод  2 5 2 4 4" xfId="7947"/>
    <cellStyle name="Итог 2 4 2 4 4" xfId="7948"/>
    <cellStyle name="Итог 2 5 2 4 4" xfId="7949"/>
    <cellStyle name="Ввод  2 4 2 4 4" xfId="7950"/>
    <cellStyle name="Вывод 2 5 2 4 4" xfId="7951"/>
    <cellStyle name="Примечание 3 2 5 4 4" xfId="7952"/>
    <cellStyle name="Итог 3 2 5 4 4" xfId="7953"/>
    <cellStyle name="Вычисление 3 2 5 4 4" xfId="7954"/>
    <cellStyle name="Итог 3 9 6" xfId="7955"/>
    <cellStyle name="Вывод 3 2 5 4 4" xfId="7956"/>
    <cellStyle name="Вычисление 3 9 6" xfId="7957"/>
    <cellStyle name="Ввод  3 2 5 4 4" xfId="7958"/>
    <cellStyle name="Вывод 3 9 6" xfId="7959"/>
    <cellStyle name="Примечание 2 2 5 4 4" xfId="7960"/>
    <cellStyle name="Итог 2 2 5 4 4" xfId="7961"/>
    <cellStyle name="Вычисление 2 2 5 4 4" xfId="7962"/>
    <cellStyle name="Вывод 2 2 5 4 4" xfId="7963"/>
    <cellStyle name="Ввод  2 2 5 4 4" xfId="7964"/>
    <cellStyle name="Примечание 3 6 4 4" xfId="7965"/>
    <cellStyle name="Итог 3 6 4 4" xfId="7966"/>
    <cellStyle name="Вычисление 3 6 4 4" xfId="7967"/>
    <cellStyle name="Вывод 3 6 4 4" xfId="7968"/>
    <cellStyle name="Ввод  3 6 4 4" xfId="7969"/>
    <cellStyle name="通貨 3 2 3 2" xfId="7970"/>
    <cellStyle name="Ввод  2 6 4 4" xfId="7971"/>
    <cellStyle name="Вычисление 2 6 4 4" xfId="7972"/>
    <cellStyle name="Итог 2 6 4 4" xfId="7973"/>
    <cellStyle name="Примечание 2 6 4 4" xfId="7974"/>
    <cellStyle name="Ввод  2 10 6" xfId="7975"/>
    <cellStyle name="通貨 4 2 3 2" xfId="7976"/>
    <cellStyle name="Вывод 2 10 6" xfId="7977"/>
    <cellStyle name="通貨 5 3 2" xfId="7978"/>
    <cellStyle name="Вычисление 2 10 6" xfId="7979"/>
    <cellStyle name="通貨 4 4 2" xfId="7980"/>
    <cellStyle name="通貨 7 2" xfId="7981"/>
    <cellStyle name="Вычисление 5 3" xfId="7982"/>
    <cellStyle name="Вывод 5 3" xfId="7983"/>
    <cellStyle name="Ввод  5 3" xfId="7984"/>
    <cellStyle name="Примечание 3 2 4 8 5" xfId="7985"/>
    <cellStyle name="Итог 3 2 4 8 5" xfId="7986"/>
    <cellStyle name="Вычисление 3 2 4 8 5" xfId="7987"/>
    <cellStyle name="Ввод  3 2 4 8 5" xfId="7988"/>
    <cellStyle name="Примечание 2 2 4 8 5" xfId="7989"/>
    <cellStyle name="Вывод 2 2 4 8 5" xfId="7990"/>
    <cellStyle name="Ввод  2 2 4 8 5" xfId="7991"/>
    <cellStyle name="Примечание 3 5 8 5" xfId="7992"/>
    <cellStyle name="Итог 3 5 8 5" xfId="7993"/>
    <cellStyle name="Вычисление 3 5 8 5" xfId="7994"/>
    <cellStyle name="Вывод 3 5 8 5" xfId="7995"/>
    <cellStyle name="Ввод  3 5 8 5" xfId="7996"/>
    <cellStyle name="Примечание 3 2 3 8 5" xfId="7997"/>
    <cellStyle name="Итог 3 2 3 8 5" xfId="7998"/>
    <cellStyle name="Вычисление 3 2 3 8 5" xfId="7999"/>
    <cellStyle name="Вывод 3 2 3 8 5" xfId="8000"/>
    <cellStyle name="Ввод  3 2 3 8 5" xfId="8001"/>
    <cellStyle name="Примечание 2 2 3 8 5" xfId="8002"/>
    <cellStyle name="Итог 2 2 3 8 5" xfId="8003"/>
    <cellStyle name="Вычисление 2 2 3 8 5" xfId="8004"/>
    <cellStyle name="Вывод 2 2 3 8 5" xfId="8005"/>
    <cellStyle name="Ввод  2 2 3 8 5" xfId="8006"/>
    <cellStyle name="Примечание 3 4 8 5" xfId="8007"/>
    <cellStyle name="Итог 3 4 8 5" xfId="8008"/>
    <cellStyle name="Вычисление 3 4 8 5" xfId="8009"/>
    <cellStyle name="Вывод 3 4 8 5" xfId="8010"/>
    <cellStyle name="Ввод  3 4 8 5" xfId="8011"/>
    <cellStyle name="Примечание 3 2 2 8 5" xfId="8012"/>
    <cellStyle name="Вывод 2 2 2 6 6" xfId="8013"/>
    <cellStyle name="Итог 3 2 2 8 5" xfId="8014"/>
    <cellStyle name="Вычисление 3 2 2 8 5" xfId="8015"/>
    <cellStyle name="Вывод 3 2 2 8 5" xfId="8016"/>
    <cellStyle name="Примечание 2 2 2 8 5" xfId="8017"/>
    <cellStyle name="Итог 2 2 2 8 5" xfId="8018"/>
    <cellStyle name="Вычисление 2 2 2 8 5" xfId="8019"/>
    <cellStyle name="Вывод 2 2 2 8 5" xfId="8020"/>
    <cellStyle name="Ввод  2 2 2 8 5" xfId="8021"/>
    <cellStyle name="Примечание 3 3 8 5" xfId="8022"/>
    <cellStyle name="Итог 3 3 8 5" xfId="8023"/>
    <cellStyle name="Вычисление 3 3 8 5" xfId="8024"/>
    <cellStyle name="Вывод 3 3 8 5" xfId="8025"/>
    <cellStyle name="Ввод  3 3 8 5" xfId="8026"/>
    <cellStyle name="Примечание 2 5 8 5" xfId="8027"/>
    <cellStyle name="Итог 2 3 8 5" xfId="8028"/>
    <cellStyle name="Вычисление 2 5 8 5" xfId="8029"/>
    <cellStyle name="Вычисление 2 3 8 5" xfId="8030"/>
    <cellStyle name="Вывод 2 3 8 5" xfId="8031"/>
    <cellStyle name="Вывод 2 4 8 5" xfId="8032"/>
    <cellStyle name="Вычисление 2 4 8 5" xfId="8033"/>
    <cellStyle name="Примечание 2 4 8 5" xfId="8034"/>
    <cellStyle name="Ввод  2 5 8 5" xfId="8035"/>
    <cellStyle name="Итог 2 4 8 5" xfId="8036"/>
    <cellStyle name="Итог 2 5 8 5" xfId="8037"/>
    <cellStyle name="Итог 2 8 6" xfId="8038"/>
    <cellStyle name="Ввод  2 4 8 5" xfId="8039"/>
    <cellStyle name="Вычисление 2 8 6" xfId="8040"/>
    <cellStyle name="Вывод 2 5 8 5" xfId="8041"/>
    <cellStyle name="Вывод 2 8 6" xfId="8042"/>
    <cellStyle name="Примечание 3 2 12 5" xfId="8043"/>
    <cellStyle name="Ввод  2 8 6" xfId="8044"/>
    <cellStyle name="Вывод 2 5 15" xfId="8045"/>
    <cellStyle name="Итог 3 2 12 5" xfId="8046"/>
    <cellStyle name="Примечание 3 2 4 3 10" xfId="8047"/>
    <cellStyle name="Примечание 3 2 19" xfId="8048"/>
    <cellStyle name="Вычисление 3 2 12 5" xfId="8049"/>
    <cellStyle name="Ввод  3 2 12 5" xfId="8050"/>
    <cellStyle name="Примечание 2 2 12 5" xfId="8051"/>
    <cellStyle name="Итог 2 2 12 5" xfId="8052"/>
    <cellStyle name="Вычисление 2 2 12 5" xfId="8053"/>
    <cellStyle name="Вывод 2 2 12 5" xfId="8054"/>
    <cellStyle name="Примечание 3 13 5" xfId="8055"/>
    <cellStyle name="Итог 3 13 5" xfId="8056"/>
    <cellStyle name="Вычисление 3 13 5" xfId="8057"/>
    <cellStyle name="Вывод 3 13 5" xfId="8058"/>
    <cellStyle name="Ввод  3 13 5" xfId="8059"/>
    <cellStyle name="Примечание 3 2 4 7 6" xfId="8060"/>
    <cellStyle name="Итог 3 2 4 7 6" xfId="8061"/>
    <cellStyle name="Вычисление 3 2 4 7 6" xfId="8062"/>
    <cellStyle name="Вывод 3 2 4 7 6" xfId="8063"/>
    <cellStyle name="Ввод  3 2 4 7 6" xfId="8064"/>
    <cellStyle name="Примечание 2 2 4 7 6" xfId="8065"/>
    <cellStyle name="Итог 2 2 4 7 6" xfId="8066"/>
    <cellStyle name="Вычисление 2 2 4 7 6" xfId="8067"/>
    <cellStyle name="Вывод 2 2 2 5 6" xfId="8068"/>
    <cellStyle name="Вывод 2 2 4 7 6" xfId="8069"/>
    <cellStyle name="Ввод  2 2 2 5 6" xfId="8070"/>
    <cellStyle name="Ввод  2 2 4 7 6" xfId="8071"/>
    <cellStyle name="Примечание 3 3 5 6" xfId="8072"/>
    <cellStyle name="Примечание 3 5 7 6" xfId="8073"/>
    <cellStyle name="Итог 3 3 5 6" xfId="8074"/>
    <cellStyle name="Итог 3 5 7 6" xfId="8075"/>
    <cellStyle name="Вычисление 3 5 7 6" xfId="8076"/>
    <cellStyle name="Вывод 3 5 7 6" xfId="8077"/>
    <cellStyle name="Ввод  3 5 7 6" xfId="8078"/>
    <cellStyle name="Примечание 3 2 3 7 6" xfId="8079"/>
    <cellStyle name="Итог 3 2 3 7 6" xfId="8080"/>
    <cellStyle name="Вычисление 3 2 3 7 6" xfId="8081"/>
    <cellStyle name="Вывод 3 2 3 7 6" xfId="8082"/>
    <cellStyle name="Ввод  3 2 3 7 6" xfId="8083"/>
    <cellStyle name="Итог 2 2 11 6" xfId="8084"/>
    <cellStyle name="Примечание 2 4 7 6" xfId="8085"/>
    <cellStyle name="Итог 3 12 6" xfId="8086"/>
    <cellStyle name="Примечание 3 2 11 6" xfId="8087"/>
    <cellStyle name="Вычисление 2 5 7 6" xfId="8088"/>
    <cellStyle name="Примечание 2 2 11 6" xfId="8089"/>
    <cellStyle name="Вычисление 2 4 7 6" xfId="8090"/>
    <cellStyle name="Итог 2 4 7 6" xfId="8091"/>
    <cellStyle name="Ввод  3 2 11 6" xfId="8092"/>
    <cellStyle name="Вывод 2 4 7 6" xfId="8093"/>
    <cellStyle name="Вычисление 2 13 5" xfId="8094"/>
    <cellStyle name="Ввод  2 4 7 6" xfId="8095"/>
    <cellStyle name="Примечание 2 5 7 6" xfId="8096"/>
    <cellStyle name="Вычисление 2 2 11 6" xfId="8097"/>
    <cellStyle name="Ввод  2 5 7 6" xfId="8098"/>
    <cellStyle name="Ввод  3 5 3 10" xfId="8099"/>
    <cellStyle name="Ввод  3 12 6" xfId="8100"/>
    <cellStyle name="Примечание 3 2 3 3 10" xfId="8101"/>
    <cellStyle name="Вычисление 3 12 6" xfId="8102"/>
    <cellStyle name="Итог 3 2 3 3 10" xfId="8103"/>
    <cellStyle name="Итог 3 2 11 6" xfId="8104"/>
    <cellStyle name="Вычисление 2 3 7 6" xfId="8105"/>
    <cellStyle name="Вычисление 3 2 11 6" xfId="8106"/>
    <cellStyle name="Вывод 3 12 6" xfId="8107"/>
    <cellStyle name="Ввод  2 3 7 6" xfId="8108"/>
    <cellStyle name="Примечание 2 12 6" xfId="8109"/>
    <cellStyle name="Вывод 2 3 7 6" xfId="8110"/>
    <cellStyle name="Вывод 3 2 11 6" xfId="8111"/>
    <cellStyle name="Примечание 3 2 10 6" xfId="8112"/>
    <cellStyle name="Итог 3 2 10 6" xfId="8113"/>
    <cellStyle name="Вычисление 3 2 10 6" xfId="8114"/>
    <cellStyle name="Вывод 3 2 10 6" xfId="8115"/>
    <cellStyle name="Примечание 2 2 10 6" xfId="8116"/>
    <cellStyle name="Итог 2 2 10 6" xfId="8117"/>
    <cellStyle name="Вычисление 2 2 10 6" xfId="8118"/>
    <cellStyle name="Вычисление 3 2 2 3 10" xfId="8119"/>
    <cellStyle name="Вывод 2 2 10 6" xfId="8120"/>
    <cellStyle name="Вывод 3 2 2 3 10" xfId="8121"/>
    <cellStyle name="Ввод  2 2 10 6" xfId="8122"/>
    <cellStyle name="Ввод  3 2 2 3 10" xfId="8123"/>
    <cellStyle name="Примечание 3 11 6" xfId="8124"/>
    <cellStyle name="Итог 3 11 6" xfId="8125"/>
    <cellStyle name="Итог 3 2 4 6 6" xfId="8126"/>
    <cellStyle name="Вычисление 3 2 4 6 6" xfId="8127"/>
    <cellStyle name="Вывод 3 2 4 6 6" xfId="8128"/>
    <cellStyle name="Ввод  3 2 4 6 6" xfId="8129"/>
    <cellStyle name="Примечание 2 2 4 6 6" xfId="8130"/>
    <cellStyle name="Итог 2 2 4 6 6" xfId="8131"/>
    <cellStyle name="Вывод 2 2 4 6 6" xfId="8132"/>
    <cellStyle name="Ввод  2 2 4 6 6" xfId="8133"/>
    <cellStyle name="Примечание 3 5 6 6" xfId="8134"/>
    <cellStyle name="Итог 3 5 6 6" xfId="8135"/>
    <cellStyle name="Вычисление 3 5 6 6" xfId="8136"/>
    <cellStyle name="Вывод 3 5 6 6" xfId="8137"/>
    <cellStyle name="Ввод  3 5 6 6" xfId="8138"/>
    <cellStyle name="Примечание 3 2 3 6 6" xfId="8139"/>
    <cellStyle name="Итог 3 2 3 6 6" xfId="8140"/>
    <cellStyle name="Вычисление 3 2 3 6 6" xfId="8141"/>
    <cellStyle name="Вывод 3 2 3 6 6" xfId="8142"/>
    <cellStyle name="Ввод  3 2 3 6 6" xfId="8143"/>
    <cellStyle name="Примечание 2 2 3 6 6" xfId="8144"/>
    <cellStyle name="Итог 2 2 3 6 6" xfId="8145"/>
    <cellStyle name="Вычисление 2 2 3 6 6" xfId="8146"/>
    <cellStyle name="Вывод 2 2 3 6 6" xfId="8147"/>
    <cellStyle name="Ввод  2 2 3 6 6" xfId="8148"/>
    <cellStyle name="Примечание 3 4 6 6" xfId="8149"/>
    <cellStyle name="Итог 3 4 6 6" xfId="8150"/>
    <cellStyle name="Вычисление 3 4 6 6" xfId="8151"/>
    <cellStyle name="Вывод 3 4 6 6" xfId="8152"/>
    <cellStyle name="Ввод  3 4 6 6" xfId="8153"/>
    <cellStyle name="Примечание 3 2 2 6 6" xfId="8154"/>
    <cellStyle name="Итог 3 2 2 6 6" xfId="8155"/>
    <cellStyle name="Вычисление 3 2 2 6 6" xfId="8156"/>
    <cellStyle name="Вывод 3 2 2 6 6" xfId="8157"/>
    <cellStyle name="Ввод  3 2 2 6 6" xfId="8158"/>
    <cellStyle name="Примечание 2 2 2 6 6" xfId="8159"/>
    <cellStyle name="Итог 2 2 2 6 6" xfId="8160"/>
    <cellStyle name="Вычисление 2 2 2 6 6" xfId="8161"/>
    <cellStyle name="Ввод  2 2 2 6 6" xfId="8162"/>
    <cellStyle name="Примечание 3 3 6 6" xfId="8163"/>
    <cellStyle name="Итог 3 3 6 6" xfId="8164"/>
    <cellStyle name="Вычисление 3 3 6 6" xfId="8165"/>
    <cellStyle name="Вывод 3 3 6 6" xfId="8166"/>
    <cellStyle name="Примечание 2 5 6 6" xfId="8167"/>
    <cellStyle name="Итог 2 3 6 6" xfId="8168"/>
    <cellStyle name="Вычисление 2 5 6 6" xfId="8169"/>
    <cellStyle name="Вычисление 2 3 6 6" xfId="8170"/>
    <cellStyle name="Вывод 2 3 6 6" xfId="8171"/>
    <cellStyle name="Вывод 2 4 6 6" xfId="8172"/>
    <cellStyle name="Вычисление 2 4 6 6" xfId="8173"/>
    <cellStyle name="Итог 2 5 6 6" xfId="8174"/>
    <cellStyle name="Ввод  2 4 6 6" xfId="8175"/>
    <cellStyle name="Вывод 2 5 6 6" xfId="8176"/>
    <cellStyle name="Итог 3 2 9 6" xfId="8177"/>
    <cellStyle name="Вычисление 3 2 9 6" xfId="8178"/>
    <cellStyle name="Вывод 3 2 9 6" xfId="8179"/>
    <cellStyle name="Ввод  3 2 9 6" xfId="8180"/>
    <cellStyle name="Примечание 2 2 9 6" xfId="8181"/>
    <cellStyle name="Итог 2 2 9 6" xfId="8182"/>
    <cellStyle name="Вычисление 2 2 9 6" xfId="8183"/>
    <cellStyle name="Вывод 2 2 9 6" xfId="8184"/>
    <cellStyle name="Ввод  2 2 9 6" xfId="8185"/>
    <cellStyle name="Примечание 3 10 6" xfId="8186"/>
    <cellStyle name="Итог 3 10 6" xfId="8187"/>
    <cellStyle name="Вычисление 3 10 6" xfId="8188"/>
    <cellStyle name="Вывод 3 10 6" xfId="8189"/>
    <cellStyle name="Ввод  3 10 6" xfId="8190"/>
    <cellStyle name="Итог 2 13 5" xfId="8191"/>
    <cellStyle name="Примечание 3 2 4 5 6" xfId="8192"/>
    <cellStyle name="Итог 3 2 4 5 6" xfId="8193"/>
    <cellStyle name="Вычисление 3 2 4 5 6" xfId="8194"/>
    <cellStyle name="Вывод 3 2 4 5 6" xfId="8195"/>
    <cellStyle name="Ввод  3 2 4 5 6" xfId="8196"/>
    <cellStyle name="Примечание 2 2 4 5 6" xfId="8197"/>
    <cellStyle name="Итог 2 2 4 5 6" xfId="8198"/>
    <cellStyle name="Вычисление 2 2 4 5 6" xfId="8199"/>
    <cellStyle name="Вывод 2 2 4 5 6" xfId="8200"/>
    <cellStyle name="Ввод  2 2 4 5 6" xfId="8201"/>
    <cellStyle name="Примечание 3 5 5 6" xfId="8202"/>
    <cellStyle name="Итог 3 5 5 6" xfId="8203"/>
    <cellStyle name="Вычисление 3 5 5 6" xfId="8204"/>
    <cellStyle name="通貨 5 5" xfId="8205"/>
    <cellStyle name="Вывод 3 5 5 6" xfId="8206"/>
    <cellStyle name="Ввод  3 5 5 6" xfId="8207"/>
    <cellStyle name="Примечание 3 2 3 5 6" xfId="8208"/>
    <cellStyle name="Итог 3 2 3 5 6" xfId="8209"/>
    <cellStyle name="Вычисление 3 2 3 5 6" xfId="8210"/>
    <cellStyle name="Вывод 3 2 3 5 6" xfId="8211"/>
    <cellStyle name="Вывод 3 2 19" xfId="8212"/>
    <cellStyle name="Ввод  3 2 3 5 6" xfId="8213"/>
    <cellStyle name="Примечание 2 2 3 5 6" xfId="8214"/>
    <cellStyle name="Итог 2 2 3 5 6" xfId="8215"/>
    <cellStyle name="Вычисление 2 2 3 5 6" xfId="8216"/>
    <cellStyle name="Вывод 2 2 3 5 6" xfId="8217"/>
    <cellStyle name="Ввод  2 2 3 5 6" xfId="8218"/>
    <cellStyle name="Примечание 3 4 5 6" xfId="8219"/>
    <cellStyle name="Итог 3 4 5 6" xfId="8220"/>
    <cellStyle name="Вычисление 3 4 5 6" xfId="8221"/>
    <cellStyle name="Вывод 3 4 5 6" xfId="8222"/>
    <cellStyle name="Ввод  3 4 5 6" xfId="8223"/>
    <cellStyle name="Примечание 3 2 2 5 6" xfId="8224"/>
    <cellStyle name="Вычисление 3 12 8" xfId="8225"/>
    <cellStyle name="Итог 3 2 2 5 6" xfId="8226"/>
    <cellStyle name="Вычисление 3 2 2 5 6" xfId="8227"/>
    <cellStyle name="Вывод 3 2 2 5 6" xfId="8228"/>
    <cellStyle name="Ввод  3 2 2 5 6" xfId="8229"/>
    <cellStyle name="Примечание 2 2 2 5 6" xfId="8230"/>
    <cellStyle name="Итог 2 2 2 5 6" xfId="8231"/>
    <cellStyle name="通貨 4 7" xfId="8232"/>
    <cellStyle name="Вычисление 2 2 2 5 6" xfId="8233"/>
    <cellStyle name="Вычисление 3 3 5 6" xfId="8234"/>
    <cellStyle name="Ввод  2 8 8" xfId="8235"/>
    <cellStyle name="Вывод 3 3 5 6" xfId="8236"/>
    <cellStyle name="Итог 2 2 8 2 5" xfId="8237"/>
    <cellStyle name="Ввод  3 3 5 6" xfId="8238"/>
    <cellStyle name="Примечание 2 3 5 6" xfId="8239"/>
    <cellStyle name="Примечание 2 5 5 6" xfId="8240"/>
    <cellStyle name="Вычисление 2 5 5 6" xfId="8241"/>
    <cellStyle name="Вычисление 2 3 5 6" xfId="8242"/>
    <cellStyle name="Вывод 2 3 5 6" xfId="8243"/>
    <cellStyle name="Ввод  2 3 5 6" xfId="8244"/>
    <cellStyle name="Вывод 2 4 5 6" xfId="8245"/>
    <cellStyle name="Ввод  2 4 5 6" xfId="8246"/>
    <cellStyle name="Примечание 3 12 8" xfId="8247"/>
    <cellStyle name="Вывод 2 5 5 6" xfId="8248"/>
    <cellStyle name="Вычисление 2 3 3 8 4" xfId="8249"/>
    <cellStyle name="Примечание 3 2 8 6" xfId="8250"/>
    <cellStyle name="Итог 3 2 8 6" xfId="8251"/>
    <cellStyle name="Итог 3 3 3 8 4" xfId="8252"/>
    <cellStyle name="Вычисление 3 2 8 6" xfId="8253"/>
    <cellStyle name="Вывод 3 11 8" xfId="8254"/>
    <cellStyle name="Вывод 3 2 8 6" xfId="8255"/>
    <cellStyle name="Ввод  3 2 8 6" xfId="8256"/>
    <cellStyle name="Примечание 2 2 8 6" xfId="8257"/>
    <cellStyle name="Вывод 2 4 15" xfId="8258"/>
    <cellStyle name="Итог 2 2 8 6" xfId="8259"/>
    <cellStyle name="Вычисление 2 4 15" xfId="8260"/>
    <cellStyle name="Вычисление 2 2 8 6" xfId="8261"/>
    <cellStyle name="Примечание 2 4 15" xfId="8262"/>
    <cellStyle name="Вывод 2 2 8 6" xfId="8263"/>
    <cellStyle name="Ввод  2 5 15" xfId="8264"/>
    <cellStyle name="Ввод  2 2 8 6" xfId="8265"/>
    <cellStyle name="Примечание 3 9 6" xfId="8266"/>
    <cellStyle name="Примечание 2 3 7 6" xfId="8267"/>
    <cellStyle name="Ввод  2 11 6" xfId="8268"/>
    <cellStyle name="Вывод 3 4 7 6" xfId="8269"/>
    <cellStyle name="Ввод  2 2 2 7 6" xfId="8270"/>
    <cellStyle name="Итог 2 2 2 7 6" xfId="8271"/>
    <cellStyle name="Итог 2 11 6" xfId="8272"/>
    <cellStyle name="Ввод  3 2 2 7 6" xfId="8273"/>
    <cellStyle name="Примечание 2 9 6" xfId="8274"/>
    <cellStyle name="Примечание 2 11 6" xfId="8275"/>
    <cellStyle name="Ввод  3 5 3 8 4" xfId="8276"/>
    <cellStyle name="Ввод  2 12 6" xfId="8277"/>
    <cellStyle name="Итог 2 9 6" xfId="8278"/>
    <cellStyle name="Вычисление 2 9 6" xfId="8279"/>
    <cellStyle name="Вычисление 2 2 2 3 8 4" xfId="8280"/>
    <cellStyle name="Вывод 2 9 6" xfId="8281"/>
    <cellStyle name="Ввод  2 9 6" xfId="8282"/>
    <cellStyle name="Ввод  3 3 7 6" xfId="8283"/>
    <cellStyle name="Вывод 3 3 7 6" xfId="8284"/>
    <cellStyle name="Вычисление 3 3 7 6" xfId="8285"/>
    <cellStyle name="Итог 2 10 6" xfId="8286"/>
    <cellStyle name="Примечание 3 3 7 6" xfId="8287"/>
    <cellStyle name="Вывод 2 2 2 7 6" xfId="8288"/>
    <cellStyle name="Вычисление 2 2 2 7 6" xfId="8289"/>
    <cellStyle name="Примечание 2 2 2 7 6" xfId="8290"/>
    <cellStyle name="Вывод 3 2 2 7 6" xfId="8291"/>
    <cellStyle name="Вычисление 3 2 2 7 6" xfId="8292"/>
    <cellStyle name="Примечание 2 10 6" xfId="8293"/>
    <cellStyle name="Примечание 3 2 2 7 6" xfId="8294"/>
    <cellStyle name="Ввод  3 4 7 6" xfId="8295"/>
    <cellStyle name="Вычисление 3 4 7 6" xfId="8296"/>
    <cellStyle name="Итог 3 4 7 6" xfId="8297"/>
    <cellStyle name="Примечание 3 4 7 6" xfId="8298"/>
    <cellStyle name="Ввод  2 2 3 7 6" xfId="8299"/>
    <cellStyle name="Итог 2 2 3 7 6" xfId="8300"/>
    <cellStyle name="Вычисление 2 2 3 7 6" xfId="8301"/>
    <cellStyle name="Примечание 2 2 3 7 6" xfId="8302"/>
    <cellStyle name="Вывод 2 12 6" xfId="8303"/>
    <cellStyle name="Ввод  2 13 5" xfId="8304"/>
    <cellStyle name="Вывод 2 13 5" xfId="8305"/>
    <cellStyle name="Вывод 2 2 3 7 6" xfId="8306"/>
    <cellStyle name="Вывод 2 11 6" xfId="8307"/>
    <cellStyle name="Ввод  2 3 3 8 4" xfId="8308"/>
    <cellStyle name="Вычисление 2 11 6" xfId="8309"/>
    <cellStyle name="Ввод  2 21" xfId="8310"/>
    <cellStyle name="Вычисление 2 12 6" xfId="8311"/>
    <cellStyle name="Примечание 3 2 4 4 6" xfId="8312"/>
    <cellStyle name="Итог 2 2 4 4 6" xfId="8313"/>
    <cellStyle name="Вычисление 3 5 4 6" xfId="8314"/>
    <cellStyle name="Вывод 3 5 4 6" xfId="8315"/>
    <cellStyle name="Ввод  3 5 4 6" xfId="8316"/>
    <cellStyle name="Примечание 3 2 3 4 6" xfId="8317"/>
    <cellStyle name="Итог 3 2 3 4 6" xfId="8318"/>
    <cellStyle name="Вычисление 3 2 3 4 6" xfId="8319"/>
    <cellStyle name="Вывод 3 2 3 4 6" xfId="8320"/>
    <cellStyle name="Ввод  3 2 3 4 6" xfId="8321"/>
    <cellStyle name="Примечание 2 2 3 4 6" xfId="8322"/>
    <cellStyle name="Итог 2 2 3 4 6" xfId="8323"/>
    <cellStyle name="Вычисление 2 2 3 4 6" xfId="8324"/>
    <cellStyle name="Вывод 2 2 3 4 6" xfId="8325"/>
    <cellStyle name="Ввод  2 2 3 4 6" xfId="8326"/>
    <cellStyle name="Примечание 3 4 4 6" xfId="8327"/>
    <cellStyle name="Итог 3 4 4 6" xfId="8328"/>
    <cellStyle name="Вычисление 3 4 4 6" xfId="8329"/>
    <cellStyle name="Вывод 3 4 4 6" xfId="8330"/>
    <cellStyle name="Ввод  3 4 4 6" xfId="8331"/>
    <cellStyle name="Примечание 3 2 2 4 6" xfId="8332"/>
    <cellStyle name="Итог 3 2 2 4 6" xfId="8333"/>
    <cellStyle name="Вычисление 3 2 2 4 6" xfId="8334"/>
    <cellStyle name="Вывод 3 2 2 4 6" xfId="8335"/>
    <cellStyle name="Ввод  3 2 2 4 6" xfId="8336"/>
    <cellStyle name="Примечание 2 2 2 4 6" xfId="8337"/>
    <cellStyle name="Итог 2 2 3 3 5 6" xfId="8338"/>
    <cellStyle name="Итог 2 2 2 4 6" xfId="8339"/>
    <cellStyle name="Вычисление 2 2 2 4 6" xfId="8340"/>
    <cellStyle name="Вывод 2 2 2 4 6" xfId="8341"/>
    <cellStyle name="Ввод  2 2 2 4 6" xfId="8342"/>
    <cellStyle name="Примечание 3 3 4 6" xfId="8343"/>
    <cellStyle name="Итог 3 3 4 6" xfId="8344"/>
    <cellStyle name="Вычисление 3 3 4 6" xfId="8345"/>
    <cellStyle name="Вывод 3 3 4 6" xfId="8346"/>
    <cellStyle name="Ввод  3 3 4 6" xfId="8347"/>
    <cellStyle name="Примечание 2 3 4 6" xfId="8348"/>
    <cellStyle name="Примечание 2 5 4 6" xfId="8349"/>
    <cellStyle name="Итог 2 3 4 6" xfId="8350"/>
    <cellStyle name="Вычисление 2 5 4 6" xfId="8351"/>
    <cellStyle name="Вычисление 2 3 4 6" xfId="8352"/>
    <cellStyle name="Вывод 2 3 4 6" xfId="8353"/>
    <cellStyle name="Ввод  2 3 4 6" xfId="8354"/>
    <cellStyle name="Вывод 2 4 4 6" xfId="8355"/>
    <cellStyle name="Вычисление 2 4 4 6" xfId="8356"/>
    <cellStyle name="Вычисление 3 3 9 5" xfId="8357"/>
    <cellStyle name="Примечание 2 4 4 6" xfId="8358"/>
    <cellStyle name="Ввод  2 5 4 6" xfId="8359"/>
    <cellStyle name="Итог 2 4 4 6" xfId="8360"/>
    <cellStyle name="Итог 2 5 4 6" xfId="8361"/>
    <cellStyle name="Ввод  2 4 4 6" xfId="8362"/>
    <cellStyle name="Вывод 2 5 4 6" xfId="8363"/>
    <cellStyle name="Итог 3 2 2 9 5" xfId="8364"/>
    <cellStyle name="Ввод  3 2 7 6" xfId="8365"/>
    <cellStyle name="Примечание 2 2 7 6" xfId="8366"/>
    <cellStyle name="Ввод  8" xfId="8367"/>
    <cellStyle name="Итог 2 2 7 6" xfId="8368"/>
    <cellStyle name="Вывод 8" xfId="8369"/>
    <cellStyle name="Вычисление 2 2 7 6" xfId="8370"/>
    <cellStyle name="Вывод 2 2 7 6" xfId="8371"/>
    <cellStyle name="Ввод  2 2 7 6" xfId="8372"/>
    <cellStyle name="Примечание 3 8 6" xfId="8373"/>
    <cellStyle name="Итог 3 8 6" xfId="8374"/>
    <cellStyle name="Вычисление 3 8 6" xfId="8375"/>
    <cellStyle name="Вывод 3 8 6" xfId="8376"/>
    <cellStyle name="Ввод  3 8 6" xfId="8377"/>
    <cellStyle name="Примечание 2 8 6" xfId="8378"/>
    <cellStyle name="Итог 3 2 4 3 10" xfId="8379"/>
    <cellStyle name="Вывод 3 4 3 8 4" xfId="8380"/>
    <cellStyle name="Вычисление 3 2 4 3 10" xfId="8381"/>
    <cellStyle name="Итог 8" xfId="8382"/>
    <cellStyle name="Итог 2 2 4 3 10" xfId="8383"/>
    <cellStyle name="Вычисление 2 2 4 3 10" xfId="8384"/>
    <cellStyle name="Вывод 2 2 4 3 10" xfId="8385"/>
    <cellStyle name="Ввод  2 2 4 3 10" xfId="8386"/>
    <cellStyle name="Вычисление 3 5 3 10" xfId="8387"/>
    <cellStyle name="Вывод 3 5 3 10" xfId="8388"/>
    <cellStyle name="Вычисление 3 2 3 3 10" xfId="8389"/>
    <cellStyle name="Вывод 3 2 3 3 10" xfId="8390"/>
    <cellStyle name="Ввод  3 2 3 3 10" xfId="8391"/>
    <cellStyle name="Примечание 2 2 3 3 10" xfId="8392"/>
    <cellStyle name="Ввод  2 2 3 3 10" xfId="8393"/>
    <cellStyle name="Примечание 3 4 3 10" xfId="8394"/>
    <cellStyle name="Итог 3 4 3 10" xfId="8395"/>
    <cellStyle name="Вычисление 3 4 3 10" xfId="8396"/>
    <cellStyle name="Вывод 3 4 3 10" xfId="8397"/>
    <cellStyle name="Ввод  3 4 3 10" xfId="8398"/>
    <cellStyle name="Примечание 3 2 2 3 10" xfId="8399"/>
    <cellStyle name="Итог 3 2 2 3 10" xfId="8400"/>
    <cellStyle name="Примечание 2 2 2 3 10" xfId="8401"/>
    <cellStyle name="Итог 2 2 2 3 10" xfId="8402"/>
    <cellStyle name="Вычисление 2 2 2 3 10" xfId="8403"/>
    <cellStyle name="Вывод 2 2 2 3 10" xfId="8404"/>
    <cellStyle name="Вычисление 3 3 3 10" xfId="8405"/>
    <cellStyle name="Вывод 3 3 3 10" xfId="8406"/>
    <cellStyle name="Ввод  3 3 3 10" xfId="8407"/>
    <cellStyle name="Примечание 2 3 3 10" xfId="8408"/>
    <cellStyle name="Примечание 2 5 3 10" xfId="8409"/>
    <cellStyle name="Вычисление 2 5 3 10" xfId="8410"/>
    <cellStyle name="Ввод  2 3 3 10" xfId="8411"/>
    <cellStyle name="Вывод 2 4 3 10" xfId="8412"/>
    <cellStyle name="Примечание 2 4 3 10" xfId="8413"/>
    <cellStyle name="Ввод  2 5 3 10" xfId="8414"/>
    <cellStyle name="Итог 2 4 3 10" xfId="8415"/>
    <cellStyle name="Итог 2 5 3 10" xfId="8416"/>
    <cellStyle name="Ввод  2 4 3 10" xfId="8417"/>
    <cellStyle name="Вывод 2 5 3 10" xfId="8418"/>
    <cellStyle name="Итог 3 2 6 10" xfId="8419"/>
    <cellStyle name="Вывод 3 2 6 10" xfId="8420"/>
    <cellStyle name="Ввод  3 2 6 10" xfId="8421"/>
    <cellStyle name="Вывод 2 2 6 10" xfId="8422"/>
    <cellStyle name="Ввод  2 2 6 10" xfId="8423"/>
    <cellStyle name="Примечание 3 7 10" xfId="8424"/>
    <cellStyle name="Итог 3 7 10" xfId="8425"/>
    <cellStyle name="Вычисление 3 7 10" xfId="8426"/>
    <cellStyle name="Вывод 3 7 10" xfId="8427"/>
    <cellStyle name="Ввод  3 7 10" xfId="8428"/>
    <cellStyle name="Итог 2 7 10" xfId="8429"/>
    <cellStyle name="Вычисление 2 7 10" xfId="8430"/>
    <cellStyle name="Вывод 2 7 10" xfId="8431"/>
    <cellStyle name="Ввод  2 7 10" xfId="8432"/>
    <cellStyle name="Примечание 3 2 4 2 10" xfId="8433"/>
    <cellStyle name="Вывод 3 2 4 2 10" xfId="8434"/>
    <cellStyle name="Ввод  3 2 4 2 10" xfId="8435"/>
    <cellStyle name="Примечание 2 2 4 2 10" xfId="8436"/>
    <cellStyle name="Итог 2 2 4 2 10" xfId="8437"/>
    <cellStyle name="Вычисление 2 2 4 2 10" xfId="8438"/>
    <cellStyle name="Вывод 2 2 4 2 10" xfId="8439"/>
    <cellStyle name="Ввод  2 2 4 2 10" xfId="8440"/>
    <cellStyle name="Примечание 3 5 2 10" xfId="8441"/>
    <cellStyle name="Итог 3 5 2 10" xfId="8442"/>
    <cellStyle name="Вычисление 3 5 2 10" xfId="8443"/>
    <cellStyle name="Вывод 3 5 2 10" xfId="8444"/>
    <cellStyle name="Ввод  3 5 2 10" xfId="8445"/>
    <cellStyle name="Примечание 3 2 3 2 10" xfId="8446"/>
    <cellStyle name="Итог 3 2 3 2 10" xfId="8447"/>
    <cellStyle name="Вычисление 3 2 3 2 10" xfId="8448"/>
    <cellStyle name="Вывод 3 2 3 2 10" xfId="8449"/>
    <cellStyle name="Ввод  3 2 3 2 10" xfId="8450"/>
    <cellStyle name="Примечание 2 2 3 2 10" xfId="8451"/>
    <cellStyle name="Итог 2 2 3 2 10" xfId="8452"/>
    <cellStyle name="Вычисление 2 2 3 2 10" xfId="8453"/>
    <cellStyle name="Вывод 2 2 3 2 10" xfId="8454"/>
    <cellStyle name="Ввод  2 2 3 2 10" xfId="8455"/>
    <cellStyle name="Примечание 3 4 2 10" xfId="8456"/>
    <cellStyle name="Итог 3 4 2 10" xfId="8457"/>
    <cellStyle name="Вычисление 3 4 2 10" xfId="8458"/>
    <cellStyle name="Вывод 3 4 2 10" xfId="8459"/>
    <cellStyle name="Ввод  3 4 2 10" xfId="8460"/>
    <cellStyle name="Примечание 3 2 2 2 10" xfId="8461"/>
    <cellStyle name="Итог 3 2 2 2 10" xfId="8462"/>
    <cellStyle name="Вычисление 3 2 2 2 10" xfId="8463"/>
    <cellStyle name="Вывод 3 2 2 2 10" xfId="8464"/>
    <cellStyle name="Ввод  3 2 2 2 10" xfId="8465"/>
    <cellStyle name="Примечание 2 2 2 2 10" xfId="8466"/>
    <cellStyle name="Итог 2 2 2 2 10" xfId="8467"/>
    <cellStyle name="Вычисление 2 2 2 2 10" xfId="8468"/>
    <cellStyle name="Вывод 2 2 2 2 10" xfId="8469"/>
    <cellStyle name="Ввод  2 2 2 2 10" xfId="8470"/>
    <cellStyle name="Примечание 3 3 2 10" xfId="8471"/>
    <cellStyle name="Итог 3 3 2 10" xfId="8472"/>
    <cellStyle name="Вычисление 3 3 2 10" xfId="8473"/>
    <cellStyle name="Вывод 3 3 2 10" xfId="8474"/>
    <cellStyle name="Ввод  3 3 2 10" xfId="8475"/>
    <cellStyle name="Примечание 2 3 2 10" xfId="8476"/>
    <cellStyle name="Примечание 2 5 2 10" xfId="8477"/>
    <cellStyle name="Итог 2 3 2 10" xfId="8478"/>
    <cellStyle name="Вычисление 2 5 2 10" xfId="8479"/>
    <cellStyle name="Вычисление 2 3 2 10" xfId="8480"/>
    <cellStyle name="Вывод 2 3 2 10" xfId="8481"/>
    <cellStyle name="Ввод  2 3 2 10" xfId="8482"/>
    <cellStyle name="Вычисление 3 2 5 10" xfId="8483"/>
    <cellStyle name="Вывод 2 4 2 10" xfId="8484"/>
    <cellStyle name="Вывод 3 2 5 10" xfId="8485"/>
    <cellStyle name="Вычисление 2 4 2 10" xfId="8486"/>
    <cellStyle name="Ввод  3 2 5 10" xfId="8487"/>
    <cellStyle name="Примечание 2 4 2 10" xfId="8488"/>
    <cellStyle name="Ввод  2 5 2 10" xfId="8489"/>
    <cellStyle name="Итог 2 4 2 10" xfId="8490"/>
    <cellStyle name="Итог 2 5 2 10" xfId="8491"/>
    <cellStyle name="Итог 2 2 4 15" xfId="8492"/>
    <cellStyle name="Ввод  2 4 2 10" xfId="8493"/>
    <cellStyle name="Вычисление 2 2 4 15" xfId="8494"/>
    <cellStyle name="Вывод 2 5 2 10" xfId="8495"/>
    <cellStyle name="Примечание 3 2 5 10" xfId="8496"/>
    <cellStyle name="Итог 3 2 5 10" xfId="8497"/>
    <cellStyle name="Примечание 2 2 5 10" xfId="8498"/>
    <cellStyle name="Итог 2 2 5 10" xfId="8499"/>
    <cellStyle name="Вычисление 2 2 5 10" xfId="8500"/>
    <cellStyle name="Вывод 2 2 5 10" xfId="8501"/>
    <cellStyle name="Ввод  2 2 5 10" xfId="8502"/>
    <cellStyle name="Примечание 3 6 10" xfId="8503"/>
    <cellStyle name="Итог 3 6 10" xfId="8504"/>
    <cellStyle name="Вычисление 3 6 10" xfId="8505"/>
    <cellStyle name="Вывод 3 6 10" xfId="8506"/>
    <cellStyle name="Ввод  3 6 10" xfId="8507"/>
    <cellStyle name="Примечание 3 2 4 15" xfId="8508"/>
    <cellStyle name="Итог 3 2 4 15" xfId="8509"/>
    <cellStyle name="Вычисление 3 2 4 15" xfId="8510"/>
    <cellStyle name="Вывод 3 2 4 15" xfId="8511"/>
    <cellStyle name="Ввод  3 2 4 15" xfId="8512"/>
    <cellStyle name="Примечание 2 2 4 15" xfId="8513"/>
    <cellStyle name="Вывод 2 2 4 15" xfId="8514"/>
    <cellStyle name="Ввод  2 2 4 15" xfId="8515"/>
    <cellStyle name="Примечание 3 5 15" xfId="8516"/>
    <cellStyle name="Итог 3 5 15" xfId="8517"/>
    <cellStyle name="Вычисление 3 5 15" xfId="8518"/>
    <cellStyle name="Вывод 3 5 15" xfId="8519"/>
    <cellStyle name="Ввод  3 5 15" xfId="8520"/>
    <cellStyle name="Примечание 3 2 3 15" xfId="8521"/>
    <cellStyle name="Итог 3 2 3 15" xfId="8522"/>
    <cellStyle name="Вычисление 3 2 3 15" xfId="8523"/>
    <cellStyle name="Итог 2 2 3 15" xfId="8524"/>
    <cellStyle name="Вычисление 2 2 3 15" xfId="8525"/>
    <cellStyle name="Вывод 2 2 3 15" xfId="8526"/>
    <cellStyle name="Ввод  2 2 3 15" xfId="8527"/>
    <cellStyle name="Примечание 3 4 15" xfId="8528"/>
    <cellStyle name="Итог 3 4 15" xfId="8529"/>
    <cellStyle name="Вычисление 3 4 15" xfId="8530"/>
    <cellStyle name="Вывод 3 4 15" xfId="8531"/>
    <cellStyle name="Ввод  3 4 15" xfId="8532"/>
    <cellStyle name="Примечание 3 2 2 15" xfId="8533"/>
    <cellStyle name="Итог 3 2 2 15" xfId="8534"/>
    <cellStyle name="Вычисление 3 2 2 15" xfId="8535"/>
    <cellStyle name="Вывод 3 2 2 15" xfId="8536"/>
    <cellStyle name="Ввод  3 2 2 15" xfId="8537"/>
    <cellStyle name="Примечание 2 2 2 15" xfId="8538"/>
    <cellStyle name="Примечание 3 3 15" xfId="8539"/>
    <cellStyle name="Итог 3 3 15" xfId="8540"/>
    <cellStyle name="Вычисление 3 3 15" xfId="8541"/>
    <cellStyle name="Вывод 3 3 15" xfId="8542"/>
    <cellStyle name="Ввод  3 3 15" xfId="8543"/>
    <cellStyle name="Примечание 2 3 15" xfId="8544"/>
    <cellStyle name="Примечание 2 5 15" xfId="8545"/>
    <cellStyle name="Итог 2 3 15" xfId="8546"/>
    <cellStyle name="Вычисление 2 5 15" xfId="8547"/>
    <cellStyle name="Вычисление 2 3 15" xfId="8548"/>
    <cellStyle name="Вывод 2 3 15" xfId="8549"/>
    <cellStyle name="Ввод  2 3 15" xfId="8550"/>
    <cellStyle name="Итог 2 4 15" xfId="8551"/>
    <cellStyle name="Итог 2 5 15" xfId="8552"/>
    <cellStyle name="Ввод  2 4 15" xfId="8553"/>
    <cellStyle name="Итог 3 2 19" xfId="8554"/>
    <cellStyle name="Вычисление 3 2 19" xfId="8555"/>
    <cellStyle name="Ввод  3 2 19" xfId="8556"/>
    <cellStyle name="Примечание 2 2 19" xfId="8557"/>
    <cellStyle name="Итог 2 2 19" xfId="8558"/>
    <cellStyle name="Вычисление 2 2 19" xfId="8559"/>
    <cellStyle name="Вывод 2 2 19" xfId="8560"/>
    <cellStyle name="Ввод  2 2 19" xfId="8561"/>
    <cellStyle name="通貨 3 2 6" xfId="8562"/>
    <cellStyle name="Примечание 3 20" xfId="8563"/>
    <cellStyle name="Итог 3 20" xfId="8564"/>
    <cellStyle name="Вычисление 3 20" xfId="8565"/>
    <cellStyle name="Вывод 3 20" xfId="8566"/>
    <cellStyle name="Ввод  3 20" xfId="8567"/>
    <cellStyle name="Ввод  2 2 6 8 4" xfId="8568"/>
    <cellStyle name="Примечание 3 2 4 11 5" xfId="8569"/>
    <cellStyle name="Примечание 2 20" xfId="8570"/>
    <cellStyle name="Ввод  2 6 10" xfId="8571"/>
    <cellStyle name="Вывод 2 6 10" xfId="8572"/>
    <cellStyle name="Вычисление 2 6 10" xfId="8573"/>
    <cellStyle name="Итог 2 6 10" xfId="8574"/>
    <cellStyle name="Примечание 2 6 10" xfId="8575"/>
    <cellStyle name="Примечание 3 2 4 3 8 4" xfId="8576"/>
    <cellStyle name="Вычисление 3 5 3 8 4" xfId="8577"/>
    <cellStyle name="Ввод  2 2 3 3 8 4" xfId="8578"/>
    <cellStyle name="Ввод  2 2 6 7 5" xfId="8579"/>
    <cellStyle name="Вычисление 3 2 3 7 3 5" xfId="8580"/>
    <cellStyle name="Вывод 3 5 7 3 5" xfId="8581"/>
    <cellStyle name="Примечание 2 2 3 3 8 4" xfId="8582"/>
    <cellStyle name="Примечание 6" xfId="8583"/>
    <cellStyle name="Итог 9" xfId="8584"/>
    <cellStyle name="Ввод  2 6 13" xfId="8585"/>
    <cellStyle name="Вывод 2 2 4 3 8 4" xfId="8586"/>
    <cellStyle name="Итог 3 12 3 5" xfId="8587"/>
    <cellStyle name="Вычисление 3 2 22" xfId="8588"/>
    <cellStyle name="Итог 2 20" xfId="8589"/>
    <cellStyle name="Вывод 3 5 3 8 4" xfId="8590"/>
    <cellStyle name="Вычисление 3 3 3 8 4" xfId="8591"/>
    <cellStyle name="Вычисление 2 20" xfId="8592"/>
    <cellStyle name="Вывод 2 20" xfId="8593"/>
    <cellStyle name="Ввод  2 20" xfId="8594"/>
    <cellStyle name="Вывод 3 2 2 12 5" xfId="8595"/>
    <cellStyle name="Вывод 3 2 3 11 5" xfId="8596"/>
    <cellStyle name="Примечание 2 4 4 3 5" xfId="8597"/>
    <cellStyle name="Вычисление 3 23" xfId="8598"/>
    <cellStyle name="Вычисление 3 2 6 5 6" xfId="8599"/>
    <cellStyle name="Вывод 2 4 7 8" xfId="8600"/>
    <cellStyle name="Примечание 2 4 7 3 5" xfId="8601"/>
    <cellStyle name="Вычисление 2 5 5 2 5" xfId="8602"/>
    <cellStyle name="Итог 2 3 3 8 4" xfId="8603"/>
    <cellStyle name="Вывод 2 21" xfId="8604"/>
    <cellStyle name="Вывод 3 3 3 8 4" xfId="8605"/>
    <cellStyle name="Ввод  3 2 2 3 8 4" xfId="8606"/>
    <cellStyle name="Итог 2 21" xfId="8607"/>
    <cellStyle name="Вывод 3 2 3 3 8 4" xfId="8608"/>
    <cellStyle name="Примечание 3 5 3 8 4" xfId="8609"/>
    <cellStyle name="Примечание 3 23" xfId="8610"/>
    <cellStyle name="Итог 3 2 11 8" xfId="8611"/>
    <cellStyle name="Итог 3 2 3 7 3 5" xfId="8612"/>
    <cellStyle name="Примечание 2 2 4 3 8 4" xfId="8613"/>
    <cellStyle name="通貨 4 2 5" xfId="8614"/>
    <cellStyle name="通貨 9" xfId="8615"/>
    <cellStyle name="Примечание 2 2 22" xfId="8616"/>
    <cellStyle name="Вычисление 3 2 3 3 8 4" xfId="8617"/>
    <cellStyle name="Итог 3 2 4 3 8 4" xfId="8618"/>
    <cellStyle name="Итог 2 2 2 3 8 4" xfId="8619"/>
    <cellStyle name="Примечание 5" xfId="8620"/>
    <cellStyle name="Итог 2 3 7 8" xfId="8621"/>
    <cellStyle name="Вычисление 2 2 4 3 8 4" xfId="8622"/>
    <cellStyle name="Вывод 2 2 11 8" xfId="8623"/>
    <cellStyle name="Итог 7" xfId="8624"/>
    <cellStyle name="Ввод  3 3 3 8 4" xfId="8625"/>
    <cellStyle name="Ввод  3 4 3 8 4" xfId="8626"/>
    <cellStyle name="Ввод  3 2 4 3 8 4" xfId="8627"/>
    <cellStyle name="Вычисление 7" xfId="8628"/>
    <cellStyle name="Вывод 7" xfId="8629"/>
    <cellStyle name="Ввод  7" xfId="8630"/>
    <cellStyle name="Вывод 3 12 8" xfId="8631"/>
    <cellStyle name="Вычисление 3 2 2 4 3 5" xfId="8632"/>
    <cellStyle name="Вычисление 2 3 7 8" xfId="8633"/>
    <cellStyle name="Примечание 2 2 11 8" xfId="8634"/>
    <cellStyle name="Примечание 3 2 3 7 3 5" xfId="8635"/>
    <cellStyle name="Вычисление 2 21" xfId="8636"/>
    <cellStyle name="Ввод  2 2 2 3 8 4" xfId="8637"/>
    <cellStyle name="Итог 3 4 3 8 4" xfId="8638"/>
    <cellStyle name="Вычисление 2 2 3 3 8 4" xfId="8639"/>
    <cellStyle name="Ввод  3 12 8" xfId="8640"/>
    <cellStyle name="Ввод  3 2 11 8" xfId="8641"/>
    <cellStyle name="Ввод  2 2 22" xfId="8642"/>
    <cellStyle name="Вычисление 2 5 9 5" xfId="8643"/>
    <cellStyle name="Вычисление 2 5 3 7 5" xfId="8644"/>
    <cellStyle name="Примечание 3 2 6 10" xfId="8645"/>
    <cellStyle name="Вычисление 3 2 6 10" xfId="8646"/>
    <cellStyle name="Итог 2 2 6 10" xfId="8647"/>
    <cellStyle name="Примечание 2 2 6 10" xfId="8648"/>
    <cellStyle name="Вычисление 3 2 11 8" xfId="8649"/>
    <cellStyle name="Примечание 3 2 11 3 5" xfId="8650"/>
    <cellStyle name="標準 11" xfId="8651"/>
    <cellStyle name="Примечание 3 2 6 2 4" xfId="8652"/>
    <cellStyle name="Вывод 2 5 3 2 4" xfId="8653"/>
    <cellStyle name="Ввод  2 4 3 2 4" xfId="8654"/>
    <cellStyle name="Итог 2 5 3 2 4" xfId="8655"/>
    <cellStyle name="Итог 2 4 3 2 4" xfId="8656"/>
    <cellStyle name="Ввод  2 5 3 2 4" xfId="8657"/>
    <cellStyle name="Примечание 2 4 3 2 4" xfId="8658"/>
    <cellStyle name="Вычисление 2 4 3 2 4" xfId="8659"/>
    <cellStyle name="Вывод 2 4 3 2 4" xfId="8660"/>
    <cellStyle name="Ввод  2 3 3 2 4" xfId="8661"/>
    <cellStyle name="Вывод 2 3 3 2 4" xfId="8662"/>
    <cellStyle name="Вычисление 2 3 3 2 4" xfId="8663"/>
    <cellStyle name="Вычисление 2 5 3 2 4" xfId="8664"/>
    <cellStyle name="Итог 2 3 3 2 4" xfId="8665"/>
    <cellStyle name="Примечание 2 5 3 2 4" xfId="8666"/>
    <cellStyle name="Примечание 2 3 3 2 4" xfId="8667"/>
    <cellStyle name="Ввод  3 3 3 2 4" xfId="8668"/>
    <cellStyle name="Вывод 3 3 3 2 4" xfId="8669"/>
    <cellStyle name="Вычисление 3 3 3 2 4" xfId="8670"/>
    <cellStyle name="Итог 3 3 3 2 4" xfId="8671"/>
    <cellStyle name="Примечание 3 3 3 2 4" xfId="8672"/>
    <cellStyle name="Ввод  2 2 2 3 2 4" xfId="8673"/>
    <cellStyle name="Вывод 2 2 2 3 2 4" xfId="8674"/>
    <cellStyle name="Вычисление 2 2 2 3 2 4" xfId="8675"/>
    <cellStyle name="Итог 2 2 2 3 2 4" xfId="8676"/>
    <cellStyle name="Примечание 2 2 2 3 2 4" xfId="8677"/>
    <cellStyle name="Ввод  3 2 2 3 2 4" xfId="8678"/>
    <cellStyle name="Вывод 3 2 2 3 2 4" xfId="8679"/>
    <cellStyle name="Вычисление 3 2 2 3 2 4" xfId="8680"/>
    <cellStyle name="Итог 3 2 2 3 2 4" xfId="8681"/>
    <cellStyle name="Примечание 3 2 2 3 2 4" xfId="8682"/>
    <cellStyle name="Ввод  3 4 3 2 4" xfId="8683"/>
    <cellStyle name="Вывод 3 4 3 2 4" xfId="8684"/>
    <cellStyle name="Вычисление 3 4 3 2 4" xfId="8685"/>
    <cellStyle name="Итог 3 4 3 2 4" xfId="8686"/>
    <cellStyle name="Примечание 3 4 3 2 4" xfId="8687"/>
    <cellStyle name="Ввод  2 2 3 3 2 4" xfId="8688"/>
    <cellStyle name="Вывод 2 2 3 3 2 4" xfId="8689"/>
    <cellStyle name="Вычисление 2 2 3 3 2 4" xfId="8690"/>
    <cellStyle name="Итог 2 2 3 3 2 4" xfId="8691"/>
    <cellStyle name="Примечание 2 2 3 3 2 4" xfId="8692"/>
    <cellStyle name="Ввод  3 2 3 3 2 4" xfId="8693"/>
    <cellStyle name="Вывод 3 2 3 3 2 4" xfId="8694"/>
    <cellStyle name="Вычисление 3 2 3 3 2 4" xfId="8695"/>
    <cellStyle name="Итог 3 2 3 3 2 4" xfId="8696"/>
    <cellStyle name="Примечание 3 2 3 3 2 4" xfId="8697"/>
    <cellStyle name="Ввод  3 5 3 2 4" xfId="8698"/>
    <cellStyle name="Вывод 3 5 3 2 4" xfId="8699"/>
    <cellStyle name="Вычисление 3 5 3 2 4" xfId="8700"/>
    <cellStyle name="Итог 3 5 3 2 4" xfId="8701"/>
    <cellStyle name="Примечание 3 5 3 2 4" xfId="8702"/>
    <cellStyle name="Ввод  2 2 4 3 2 4" xfId="8703"/>
    <cellStyle name="Вывод 2 2 4 3 2 4" xfId="8704"/>
    <cellStyle name="Вычисление 2 2 4 3 2 4" xfId="8705"/>
    <cellStyle name="Итог 2 2 4 3 2 4" xfId="8706"/>
    <cellStyle name="Примечание 2 2 4 3 2 4" xfId="8707"/>
    <cellStyle name="Ввод  3 2 4 3 2 4" xfId="8708"/>
    <cellStyle name="Вывод 3 2 4 3 2 4" xfId="8709"/>
    <cellStyle name="Вычисление 3 2 4 3 2 4" xfId="8710"/>
    <cellStyle name="Итог 3 2 4 3 2 4" xfId="8711"/>
    <cellStyle name="Примечание 3 2 4 3 2 4" xfId="8712"/>
    <cellStyle name="Итог 2 3 2 3 4" xfId="8713"/>
    <cellStyle name="Примечание 2 2 3 9 3" xfId="8714"/>
    <cellStyle name="Вывод 2 2 13 3" xfId="8715"/>
    <cellStyle name="Вычисление 4 3" xfId="8716"/>
    <cellStyle name="Вычисление 3 5 2 3 4" xfId="8717"/>
    <cellStyle name="Примечание 3 2 5 3 4" xfId="8718"/>
    <cellStyle name="Вывод 3 2 2 9 3" xfId="8719"/>
    <cellStyle name="Итог 2 2 2 2 3 4" xfId="8720"/>
    <cellStyle name="Ввод  2 2 4 9 3" xfId="8721"/>
    <cellStyle name="Итог 2 5 9 3" xfId="8722"/>
    <cellStyle name="Ввод  2 14 3" xfId="8723"/>
    <cellStyle name="Вычисление 2 5 9 3" xfId="8724"/>
    <cellStyle name="Примечание 3 2 4 9 3" xfId="8725"/>
    <cellStyle name="Вычисление 3 4 2 3 4" xfId="8726"/>
    <cellStyle name="Итог 3 4 2 3 4" xfId="8727"/>
    <cellStyle name="Ввод  3 6 3 4" xfId="8728"/>
    <cellStyle name="Итог 2 3 9 3" xfId="8729"/>
    <cellStyle name="Вывод 2 3 2 3 4" xfId="8730"/>
    <cellStyle name="Вывод 2 2 3 9 3" xfId="8731"/>
    <cellStyle name="Примечание 3 14 3" xfId="8732"/>
    <cellStyle name="Примечание 3 2 3 2 3 4" xfId="8733"/>
    <cellStyle name="Вывод 3 2 5 3 4" xfId="8734"/>
    <cellStyle name="Итог 2 2 2 9 3" xfId="8735"/>
    <cellStyle name="Ввод  2 2 2 2 3 4" xfId="8736"/>
    <cellStyle name="Вычисление 3 5 9 3" xfId="8737"/>
    <cellStyle name="Примечание 3 2 13 3" xfId="8738"/>
    <cellStyle name="Вычисление 3 6 3 4" xfId="8739"/>
    <cellStyle name="Итог 2 2 3 2 3 4" xfId="8740"/>
    <cellStyle name="Ввод  2 2 3 2 3 4" xfId="8741"/>
    <cellStyle name="Вычисление 3 3 9 3" xfId="8742"/>
    <cellStyle name="Ввод  2 2 5 3 4" xfId="8743"/>
    <cellStyle name="Вывод 3 2 3 2 3 4" xfId="8744"/>
    <cellStyle name="Итог 2 2 5 3 4" xfId="8745"/>
    <cellStyle name="Ввод  2 2 2 9 3" xfId="8746"/>
    <cellStyle name="Примечание 2 3 9 3" xfId="8747"/>
    <cellStyle name="Вычисление 3 3 2 3 4" xfId="8748"/>
    <cellStyle name="Примечание 3 2 3 9 3" xfId="8749"/>
    <cellStyle name="Вывод 3 2 13 3" xfId="8750"/>
    <cellStyle name="Итог 4 3" xfId="8751"/>
    <cellStyle name="Вычисление 2 2 4 2 3 4" xfId="8752"/>
    <cellStyle name="Ввод  2 5 2 3 4" xfId="8753"/>
    <cellStyle name="Вывод 3 4 9 3" xfId="8754"/>
    <cellStyle name="Вывод 2 6 3 4" xfId="8755"/>
    <cellStyle name="Итог 3 2 2 2 3 4" xfId="8756"/>
    <cellStyle name="Ввод  3 2 4 9 3" xfId="8757"/>
    <cellStyle name="Вывод 2 4 9 3" xfId="8758"/>
    <cellStyle name="Примечание 2 3 2 3 4" xfId="8759"/>
    <cellStyle name="Вывод 3 2 3 9 3" xfId="8760"/>
    <cellStyle name="Итог 2 2 13 3" xfId="8761"/>
    <cellStyle name="Примечание 3 5 2 3 4" xfId="8762"/>
    <cellStyle name="Ввод  2 4 2 3 4" xfId="8763"/>
    <cellStyle name="Итог 3 2 2 9 3" xfId="8764"/>
    <cellStyle name="Примечание 2 6 3 4" xfId="8765"/>
    <cellStyle name="Ввод  3 2 2 2 3 4" xfId="8766"/>
    <cellStyle name="Вычисление 2 2 4 9 3" xfId="8767"/>
    <cellStyle name="Ввод  2 5 9 3" xfId="8768"/>
    <cellStyle name="Вычисление 2 14 3" xfId="8769"/>
    <cellStyle name="Вычисление 2 5 2 3 4" xfId="8770"/>
    <cellStyle name="Итог 2 2 3 9 3" xfId="8771"/>
    <cellStyle name="Ввод  2 2 13 3" xfId="8772"/>
    <cellStyle name="Вывод 4 3" xfId="8773"/>
    <cellStyle name="Вывод 3 5 2 3 4" xfId="8774"/>
    <cellStyle name="Итог 3 2 5 3 4" xfId="8775"/>
    <cellStyle name="Ввод  3 2 2 9 3" xfId="8776"/>
    <cellStyle name="Вычисление 2 2 2 2 3 4" xfId="8777"/>
    <cellStyle name="Примечание 3 5 9 3" xfId="8778"/>
    <cellStyle name="Ввод  2 4 9 3" xfId="8779"/>
    <cellStyle name="Ввод  2 3 2 3 4" xfId="8780"/>
    <cellStyle name="Ввод  2 2 3 9 3" xfId="8781"/>
    <cellStyle name="Итог 3 14 3" xfId="8782"/>
    <cellStyle name="Итог 3 2 3 2 3 4" xfId="8783"/>
    <cellStyle name="Ввод  3 2 5 3 4" xfId="8784"/>
    <cellStyle name="Вычисление 2 2 2 9 3" xfId="8785"/>
    <cellStyle name="Примечание 3 3 2 3 4" xfId="8786"/>
    <cellStyle name="Вывод 3 5 9 3" xfId="8787"/>
    <cellStyle name="Итог 3 2 13 3" xfId="8788"/>
    <cellStyle name="Вывод 3 6 3 4" xfId="8789"/>
    <cellStyle name="Вычисление 2 2 3 2 3 4" xfId="8790"/>
    <cellStyle name="Примечание 3 4 2 3 4" xfId="8791"/>
    <cellStyle name="Вывод 3 3 9 3" xfId="8792"/>
    <cellStyle name="Примечание 3 6 3 4" xfId="8793"/>
    <cellStyle name="Ввод  3 2 3 2 3 4" xfId="8794"/>
    <cellStyle name="Вычисление 2 2 5 3 4" xfId="8795"/>
    <cellStyle name="Примечание 3 3 9 3" xfId="8796"/>
    <cellStyle name="Примечание 2 5 9 3" xfId="8797"/>
    <cellStyle name="Вывод 3 3 2 3 4" xfId="8798"/>
    <cellStyle name="Итог 3 2 3 9 3" xfId="8799"/>
    <cellStyle name="Ввод  3 2 13 3" xfId="8800"/>
    <cellStyle name="Вывод 2 2 4 2 3 4" xfId="8801"/>
    <cellStyle name="Итог 2 4 2 3 4" xfId="8802"/>
    <cellStyle name="Ввод  3 4 9 3" xfId="8803"/>
    <cellStyle name="Вычисление 2 6 3 4" xfId="8804"/>
    <cellStyle name="Вычисление 3 2 2 2 3 4" xfId="8805"/>
    <cellStyle name="Примечание 2 2 4 9 3" xfId="8806"/>
    <cellStyle name="Вычисление 2 4 9 3" xfId="8807"/>
    <cellStyle name="Примечание 2 5 2 3 4" xfId="8808"/>
    <cellStyle name="Ввод  3 2 3 9 3" xfId="8809"/>
    <cellStyle name="Вычисление 2 2 13 3" xfId="8810"/>
    <cellStyle name="Итог 3 5 2 3 4" xfId="8811"/>
    <cellStyle name="Вывод 2 5 2 3 4" xfId="8812"/>
    <cellStyle name="Вычисление 3 2 2 9 3" xfId="8813"/>
    <cellStyle name="Примечание 2 2 2 2 3 4" xfId="8814"/>
    <cellStyle name="Вывод 2 2 4 9 3" xfId="8815"/>
    <cellStyle name="Итог 2 4 9 3" xfId="8816"/>
    <cellStyle name="Вывод 2 14 3" xfId="8817"/>
    <cellStyle name="Примечание 4 3" xfId="8818"/>
    <cellStyle name="Вычисление 2 3 2 3 4" xfId="8819"/>
    <cellStyle name="Вычисление 2 2 3 9 3" xfId="8820"/>
    <cellStyle name="Ввод  4 3" xfId="8821"/>
    <cellStyle name="Ввод  3 5 2 3 4" xfId="8822"/>
    <cellStyle name="Вычисление 3 2 5 3 4" xfId="8823"/>
    <cellStyle name="Примечание 2 2 2 9 3" xfId="8824"/>
    <cellStyle name="Вывод 2 2 2 2 3 4" xfId="8825"/>
    <cellStyle name="Итог 3 5 9 3" xfId="8826"/>
    <cellStyle name="Вывод 2 5 9 3" xfId="8827"/>
    <cellStyle name="Итог 2 5 3 3 4" xfId="8828"/>
    <cellStyle name="Итог 2 4 3 3 4" xfId="8829"/>
    <cellStyle name="Ввод  2 5 3 3 4" xfId="8830"/>
    <cellStyle name="Примечание 2 4 3 3 4" xfId="8831"/>
    <cellStyle name="Вычисление 2 4 3 3 4" xfId="8832"/>
    <cellStyle name="Вывод 2 4 3 3 4" xfId="8833"/>
    <cellStyle name="Ввод  2 3 3 3 4" xfId="8834"/>
    <cellStyle name="Вывод 2 3 3 3 4" xfId="8835"/>
    <cellStyle name="Вычисление 2 3 3 3 4" xfId="8836"/>
    <cellStyle name="Вычисление 2 5 3 3 4" xfId="8837"/>
    <cellStyle name="Итог 2 3 3 3 4" xfId="8838"/>
    <cellStyle name="Примечание 2 5 3 3 4" xfId="8839"/>
    <cellStyle name="Примечание 2 3 3 3 4" xfId="8840"/>
    <cellStyle name="Ввод  3 3 3 3 4" xfId="8841"/>
    <cellStyle name="Вывод 3 3 3 3 4" xfId="8842"/>
    <cellStyle name="Вычисление 3 3 3 3 4" xfId="8843"/>
    <cellStyle name="Итог 3 3 3 3 4" xfId="8844"/>
    <cellStyle name="Примечание 3 3 3 3 4" xfId="8845"/>
    <cellStyle name="Ввод  2 2 2 3 3 4" xfId="8846"/>
    <cellStyle name="Вывод 2 2 2 3 3 4" xfId="8847"/>
    <cellStyle name="Вычисление 2 2 2 3 3 4" xfId="8848"/>
    <cellStyle name="Итог 2 2 2 3 3 4" xfId="8849"/>
    <cellStyle name="Примечание 2 2 2 3 3 4" xfId="8850"/>
    <cellStyle name="Ввод  3 2 2 3 3 4" xfId="8851"/>
    <cellStyle name="Вывод 3 2 2 3 3 4" xfId="8852"/>
    <cellStyle name="Вычисление 3 2 2 3 3 4" xfId="8853"/>
    <cellStyle name="Итог 3 2 2 3 3 4" xfId="8854"/>
    <cellStyle name="Примечание 3 2 2 3 3 4" xfId="8855"/>
    <cellStyle name="Ввод  3 4 3 3 4" xfId="8856"/>
    <cellStyle name="Вывод 3 4 3 3 4" xfId="8857"/>
    <cellStyle name="Вычисление 3 4 3 3 4" xfId="8858"/>
    <cellStyle name="Итог 3 4 3 3 4" xfId="8859"/>
    <cellStyle name="Примечание 3 4 3 3 4" xfId="8860"/>
    <cellStyle name="Ввод  2 2 3 3 3 4" xfId="8861"/>
    <cellStyle name="Вывод 2 2 3 3 3 4" xfId="8862"/>
    <cellStyle name="Вычисление 2 2 3 3 3 4" xfId="8863"/>
    <cellStyle name="Итог 2 2 3 3 3 4" xfId="8864"/>
    <cellStyle name="Примечание 2 2 3 3 3 4" xfId="8865"/>
    <cellStyle name="Ввод  3 2 3 3 3 4" xfId="8866"/>
    <cellStyle name="Вывод 3 2 3 3 3 4" xfId="8867"/>
    <cellStyle name="Вычисление 3 2 3 3 3 4" xfId="8868"/>
    <cellStyle name="Итог 3 2 3 3 3 4" xfId="8869"/>
    <cellStyle name="Примечание 3 2 3 3 3 4" xfId="8870"/>
    <cellStyle name="Ввод  3 5 3 3 4" xfId="8871"/>
    <cellStyle name="Вывод 3 5 3 3 4" xfId="8872"/>
    <cellStyle name="Вычисление 3 5 3 3 4" xfId="8873"/>
    <cellStyle name="Итог 3 5 3 3 4" xfId="8874"/>
    <cellStyle name="Примечание 3 5 3 3 4" xfId="8875"/>
    <cellStyle name="Ввод  2 2 4 3 3 4" xfId="8876"/>
    <cellStyle name="Вывод 2 2 4 3 3 4" xfId="8877"/>
    <cellStyle name="Вычисление 2 2 4 3 3 4" xfId="8878"/>
    <cellStyle name="Итог 2 2 4 3 3 4" xfId="8879"/>
    <cellStyle name="Примечание 2 2 4 3 3 4" xfId="8880"/>
    <cellStyle name="Ввод  3 2 4 3 3 4" xfId="8881"/>
    <cellStyle name="Вывод 3 2 4 3 3 4" xfId="8882"/>
    <cellStyle name="Вычисление 3 2 4 3 3 4" xfId="8883"/>
    <cellStyle name="Итог 3 2 4 3 3 4" xfId="8884"/>
    <cellStyle name="Примечание 3 2 4 3 3 4" xfId="8885"/>
    <cellStyle name="Ввод  2 8 2 3" xfId="8886"/>
    <cellStyle name="Вывод 2 8 2 3" xfId="8887"/>
    <cellStyle name="Вычисление 2 8 2 3" xfId="8888"/>
    <cellStyle name="Итог 2 8 2 3" xfId="8889"/>
    <cellStyle name="Примечание 2 8 2 3" xfId="8890"/>
    <cellStyle name="Ввод  3 8 2 3" xfId="8891"/>
    <cellStyle name="Вывод 3 8 2 3" xfId="8892"/>
    <cellStyle name="Вычисление 3 8 2 3" xfId="8893"/>
    <cellStyle name="Итог 3 8 2 3" xfId="8894"/>
    <cellStyle name="Примечание 3 8 2 3" xfId="8895"/>
    <cellStyle name="Ввод  2 2 7 2 3" xfId="8896"/>
    <cellStyle name="Вывод 2 2 7 2 3" xfId="8897"/>
    <cellStyle name="Вычисление 2 2 7 2 3" xfId="8898"/>
    <cellStyle name="Итог 2 2 7 2 3" xfId="8899"/>
    <cellStyle name="Примечание 2 2 7 2 3" xfId="8900"/>
    <cellStyle name="Ввод  3 2 7 2 3" xfId="8901"/>
    <cellStyle name="Вывод 3 2 7 2 3" xfId="8902"/>
    <cellStyle name="Вычисление 3 2 7 2 3" xfId="8903"/>
    <cellStyle name="Итог 3 2 7 2 3" xfId="8904"/>
    <cellStyle name="Примечание 3 2 7 2 3" xfId="8905"/>
    <cellStyle name="Вывод 2 5 4 2 3" xfId="8906"/>
    <cellStyle name="Ввод  2 4 4 2 3" xfId="8907"/>
    <cellStyle name="Итог 2 5 4 2 3" xfId="8908"/>
    <cellStyle name="Итог 2 4 4 2 3" xfId="8909"/>
    <cellStyle name="Ввод  2 5 4 2 3" xfId="8910"/>
    <cellStyle name="Примечание 2 4 4 2 3" xfId="8911"/>
    <cellStyle name="Вычисление 2 4 4 2 3" xfId="8912"/>
    <cellStyle name="Вывод 2 4 4 2 3" xfId="8913"/>
    <cellStyle name="Ввод  2 3 4 2 3" xfId="8914"/>
    <cellStyle name="Вывод 2 3 4 2 3" xfId="8915"/>
    <cellStyle name="Вычисление 2 3 4 2 3" xfId="8916"/>
    <cellStyle name="Вычисление 2 5 4 2 3" xfId="8917"/>
    <cellStyle name="Итог 2 3 4 2 3" xfId="8918"/>
    <cellStyle name="Примечание 2 5 4 2 3" xfId="8919"/>
    <cellStyle name="Примечание 2 3 4 2 3" xfId="8920"/>
    <cellStyle name="Ввод  3 3 4 2 3" xfId="8921"/>
    <cellStyle name="Вывод 3 3 4 2 3" xfId="8922"/>
    <cellStyle name="Вычисление 3 3 4 2 3" xfId="8923"/>
    <cellStyle name="Итог 3 3 4 2 3" xfId="8924"/>
    <cellStyle name="Примечание 3 3 4 2 3" xfId="8925"/>
    <cellStyle name="Ввод  2 2 2 4 2 3" xfId="8926"/>
    <cellStyle name="Вывод 2 2 2 4 2 3" xfId="8927"/>
    <cellStyle name="Вычисление 2 2 2 4 2 3" xfId="8928"/>
    <cellStyle name="Итог 2 2 2 4 2 3" xfId="8929"/>
    <cellStyle name="Примечание 2 2 2 4 2 3" xfId="8930"/>
    <cellStyle name="Ввод  3 2 2 4 2 3" xfId="8931"/>
    <cellStyle name="Вывод 3 2 2 4 2 3" xfId="8932"/>
    <cellStyle name="Вычисление 3 2 2 4 2 3" xfId="8933"/>
    <cellStyle name="Итог 3 2 2 4 2 3" xfId="8934"/>
    <cellStyle name="Примечание 3 2 2 4 2 3" xfId="8935"/>
    <cellStyle name="Ввод  3 4 4 2 3" xfId="8936"/>
    <cellStyle name="Вывод 3 4 4 2 3" xfId="8937"/>
    <cellStyle name="Вычисление 3 4 4 2 3" xfId="8938"/>
    <cellStyle name="Итог 3 4 4 2 3" xfId="8939"/>
    <cellStyle name="Примечание 3 4 4 2 3" xfId="8940"/>
    <cellStyle name="Ввод  2 2 3 4 2 3" xfId="8941"/>
    <cellStyle name="Вывод 2 2 3 4 2 3" xfId="8942"/>
    <cellStyle name="Вычисление 2 2 3 4 2 3" xfId="8943"/>
    <cellStyle name="Итог 2 2 3 4 2 3" xfId="8944"/>
    <cellStyle name="Примечание 2 2 3 4 2 3" xfId="8945"/>
    <cellStyle name="Ввод  3 2 3 4 2 3" xfId="8946"/>
    <cellStyle name="Вывод 3 2 3 4 2 3" xfId="8947"/>
    <cellStyle name="Вычисление 3 2 3 4 2 3" xfId="8948"/>
    <cellStyle name="Итог 3 2 3 4 2 3" xfId="8949"/>
    <cellStyle name="Примечание 3 2 3 4 2 3" xfId="8950"/>
    <cellStyle name="Ввод  3 5 4 2 3" xfId="8951"/>
    <cellStyle name="Вывод 3 5 4 2 3" xfId="8952"/>
    <cellStyle name="Вычисление 3 5 4 2 3" xfId="8953"/>
    <cellStyle name="Итог 3 5 4 2 3" xfId="8954"/>
    <cellStyle name="Примечание 3 5 4 2 3" xfId="8955"/>
    <cellStyle name="Ввод  2 2 4 4 2 3" xfId="8956"/>
    <cellStyle name="Вывод 2 2 4 4 2 3" xfId="8957"/>
    <cellStyle name="Вычисление 2 2 4 4 2 3" xfId="8958"/>
    <cellStyle name="Итог 2 2 4 4 2 3" xfId="8959"/>
    <cellStyle name="Примечание 2 2 4 4 2 3" xfId="8960"/>
    <cellStyle name="Ввод  3 2 4 4 2 3" xfId="8961"/>
    <cellStyle name="Вывод 3 2 4 4 2 3" xfId="8962"/>
    <cellStyle name="Вычисление 3 2 4 4 2 3" xfId="8963"/>
    <cellStyle name="Итог 3 2 4 4 2 3" xfId="8964"/>
    <cellStyle name="Примечание 3 2 4 4 2 3" xfId="8965"/>
    <cellStyle name="Вычисление 2 12 2 3" xfId="8966"/>
    <cellStyle name="Вычисление 2 11 2 3" xfId="8967"/>
    <cellStyle name="Вывод 2 11 2 3" xfId="8968"/>
    <cellStyle name="Вывод 2 2 3 7 2 3" xfId="8969"/>
    <cellStyle name="Итог 3 3 7 2 3" xfId="8970"/>
    <cellStyle name="Итог 3 2 2 7 2 3" xfId="8971"/>
    <cellStyle name="Вывод 2 13 2 3" xfId="8972"/>
    <cellStyle name="Ввод  2 13 2 3" xfId="8973"/>
    <cellStyle name="Вывод 2 12 2 3" xfId="8974"/>
    <cellStyle name="Примечание 2 2 3 7 2 3" xfId="8975"/>
    <cellStyle name="Вычисление 2 2 3 7 2 3" xfId="8976"/>
    <cellStyle name="Итог 2 2 3 7 2 3" xfId="8977"/>
    <cellStyle name="Ввод  2 2 3 7 2 3" xfId="8978"/>
    <cellStyle name="Примечание 3 4 7 2 3" xfId="8979"/>
    <cellStyle name="Итог 3 4 7 2 3" xfId="8980"/>
    <cellStyle name="Вычисление 3 4 7 2 3" xfId="8981"/>
    <cellStyle name="Ввод  3 4 7 2 3" xfId="8982"/>
    <cellStyle name="Примечание 3 2 2 7 2 3" xfId="8983"/>
    <cellStyle name="Примечание 2 10 2 3" xfId="8984"/>
    <cellStyle name="Вычисление 3 2 2 7 2 3" xfId="8985"/>
    <cellStyle name="Вывод 3 2 2 7 2 3" xfId="8986"/>
    <cellStyle name="Примечание 2 2 2 7 2 3" xfId="8987"/>
    <cellStyle name="Вычисление 2 2 2 7 2 3" xfId="8988"/>
    <cellStyle name="Вывод 2 2 2 7 2 3" xfId="8989"/>
    <cellStyle name="Примечание 3 3 7 2 3" xfId="8990"/>
    <cellStyle name="Итог 2 10 2 3" xfId="8991"/>
    <cellStyle name="Вычисление 3 3 7 2 3" xfId="8992"/>
    <cellStyle name="Вывод 3 3 7 2 3" xfId="8993"/>
    <cellStyle name="Ввод  3 3 7 2 3" xfId="8994"/>
    <cellStyle name="Вычисление 2 10 2 3" xfId="8995"/>
    <cellStyle name="Вывод 2 10 2 3" xfId="8996"/>
    <cellStyle name="Ввод  2 10 2 3" xfId="8997"/>
    <cellStyle name="Ввод  2 9 2 3" xfId="8998"/>
    <cellStyle name="Вывод 2 9 2 3" xfId="8999"/>
    <cellStyle name="Вычисление 2 9 2 3" xfId="9000"/>
    <cellStyle name="Итог 2 9 2 3" xfId="9001"/>
    <cellStyle name="Ввод  2 12 2 3" xfId="9002"/>
    <cellStyle name="Примечание 2 11 2 3" xfId="9003"/>
    <cellStyle name="Примечание 2 9 2 3" xfId="9004"/>
    <cellStyle name="Ввод  3 2 2 7 2 3" xfId="9005"/>
    <cellStyle name="Итог 2 11 2 3" xfId="9006"/>
    <cellStyle name="Итог 2 2 2 7 2 3" xfId="9007"/>
    <cellStyle name="Ввод  2 2 2 7 2 3" xfId="9008"/>
    <cellStyle name="Вывод 3 4 7 2 3" xfId="9009"/>
    <cellStyle name="Ввод  2 11 2 3" xfId="9010"/>
    <cellStyle name="Примечание 2 3 7 2 3" xfId="9011"/>
    <cellStyle name="Ввод  3 9 2 3" xfId="9012"/>
    <cellStyle name="Вывод 3 9 2 3" xfId="9013"/>
    <cellStyle name="Вычисление 3 9 2 3" xfId="9014"/>
    <cellStyle name="Итог 3 9 2 3" xfId="9015"/>
    <cellStyle name="Примечание 3 9 2 3" xfId="9016"/>
    <cellStyle name="Ввод  2 2 8 2 3" xfId="9017"/>
    <cellStyle name="Вывод 2 2 8 2 3" xfId="9018"/>
    <cellStyle name="Вычисление 2 2 8 2 3" xfId="9019"/>
    <cellStyle name="Итог 2 2 8 2 3" xfId="9020"/>
    <cellStyle name="Примечание 2 2 8 2 3" xfId="9021"/>
    <cellStyle name="Ввод  3 2 8 2 3" xfId="9022"/>
    <cellStyle name="Вывод 3 2 8 2 3" xfId="9023"/>
    <cellStyle name="Вычисление 3 2 8 2 3" xfId="9024"/>
    <cellStyle name="Итог 3 2 8 2 3" xfId="9025"/>
    <cellStyle name="Примечание 3 2 8 2 3" xfId="9026"/>
    <cellStyle name="Вывод 2 5 5 2 3" xfId="9027"/>
    <cellStyle name="Ввод  2 4 5 2 3" xfId="9028"/>
    <cellStyle name="Итог 2 5 5 2 3" xfId="9029"/>
    <cellStyle name="Итог 2 4 5 2 3" xfId="9030"/>
    <cellStyle name="Ввод  2 5 5 2 3" xfId="9031"/>
    <cellStyle name="Примечание 2 4 5 2 3" xfId="9032"/>
    <cellStyle name="Вычисление 2 4 5 2 3" xfId="9033"/>
    <cellStyle name="Вывод 2 4 5 2 3" xfId="9034"/>
    <cellStyle name="Ввод  2 3 5 2 3" xfId="9035"/>
    <cellStyle name="Вывод 2 3 5 2 3" xfId="9036"/>
    <cellStyle name="Вычисление 2 3 5 2 3" xfId="9037"/>
    <cellStyle name="Вычисление 2 5 5 2 3" xfId="9038"/>
    <cellStyle name="Итог 2 3 5 2 3" xfId="9039"/>
    <cellStyle name="Примечание 2 5 5 2 3" xfId="9040"/>
    <cellStyle name="Примечание 2 3 5 2 3" xfId="9041"/>
    <cellStyle name="Ввод  3 3 5 2 3" xfId="9042"/>
    <cellStyle name="Вывод 3 3 5 2 3" xfId="9043"/>
    <cellStyle name="Вычисление 3 3 5 2 3" xfId="9044"/>
    <cellStyle name="Итог 3 3 5 2 3" xfId="9045"/>
    <cellStyle name="Примечание 3 3 5 2 3" xfId="9046"/>
    <cellStyle name="Ввод  2 2 2 5 2 3" xfId="9047"/>
    <cellStyle name="Вывод 2 2 2 5 2 3" xfId="9048"/>
    <cellStyle name="Вычисление 2 2 2 5 2 3" xfId="9049"/>
    <cellStyle name="Итог 2 2 2 5 2 3" xfId="9050"/>
    <cellStyle name="Примечание 2 2 2 5 2 3" xfId="9051"/>
    <cellStyle name="Ввод  3 2 2 5 2 3" xfId="9052"/>
    <cellStyle name="Вывод 3 2 2 5 2 3" xfId="9053"/>
    <cellStyle name="Вычисление 3 2 2 5 2 3" xfId="9054"/>
    <cellStyle name="Итог 3 2 2 5 2 3" xfId="9055"/>
    <cellStyle name="Примечание 3 2 2 5 2 3" xfId="9056"/>
    <cellStyle name="Ввод  3 4 5 2 3" xfId="9057"/>
    <cellStyle name="Вывод 3 4 5 2 3" xfId="9058"/>
    <cellStyle name="Вычисление 3 4 5 2 3" xfId="9059"/>
    <cellStyle name="Итог 3 4 5 2 3" xfId="9060"/>
    <cellStyle name="Примечание 3 4 5 2 3" xfId="9061"/>
    <cellStyle name="Ввод  2 2 3 5 2 3" xfId="9062"/>
    <cellStyle name="Вывод 2 2 3 5 2 3" xfId="9063"/>
    <cellStyle name="Вычисление 2 2 3 5 2 3" xfId="9064"/>
    <cellStyle name="Итог 2 2 3 5 2 3" xfId="9065"/>
    <cellStyle name="Примечание 2 2 3 5 2 3" xfId="9066"/>
    <cellStyle name="Ввод  3 2 3 5 2 3" xfId="9067"/>
    <cellStyle name="Вывод 3 2 3 5 2 3" xfId="9068"/>
    <cellStyle name="Вычисление 3 2 3 5 2 3" xfId="9069"/>
    <cellStyle name="Итог 3 2 3 5 2 3" xfId="9070"/>
    <cellStyle name="Примечание 3 2 3 5 2 3" xfId="9071"/>
    <cellStyle name="Ввод  3 5 5 2 3" xfId="9072"/>
    <cellStyle name="Вывод 3 5 5 2 3" xfId="9073"/>
    <cellStyle name="Вычисление 3 5 5 2 3" xfId="9074"/>
    <cellStyle name="Итог 3 5 5 2 3" xfId="9075"/>
    <cellStyle name="Примечание 3 5 5 2 3" xfId="9076"/>
    <cellStyle name="Ввод  2 2 4 5 2 3" xfId="9077"/>
    <cellStyle name="Вывод 2 2 4 5 2 3" xfId="9078"/>
    <cellStyle name="Вычисление 2 2 4 5 2 3" xfId="9079"/>
    <cellStyle name="Итог 2 2 4 5 2 3" xfId="9080"/>
    <cellStyle name="Примечание 2 2 4 5 2 3" xfId="9081"/>
    <cellStyle name="Ввод  3 2 4 5 2 3" xfId="9082"/>
    <cellStyle name="Вывод 3 2 4 5 2 3" xfId="9083"/>
    <cellStyle name="Вычисление 3 2 4 5 2 3" xfId="9084"/>
    <cellStyle name="Итог 3 2 4 5 2 3" xfId="9085"/>
    <cellStyle name="Примечание 3 2 4 5 2 3" xfId="9086"/>
    <cellStyle name="Итог 2 13 2 3" xfId="9087"/>
    <cellStyle name="Ввод  3 10 2 3" xfId="9088"/>
    <cellStyle name="Вывод 3 10 2 3" xfId="9089"/>
    <cellStyle name="Вычисление 3 10 2 3" xfId="9090"/>
    <cellStyle name="Итог 3 10 2 3" xfId="9091"/>
    <cellStyle name="Примечание 3 10 2 3" xfId="9092"/>
    <cellStyle name="Ввод  2 2 9 2 3" xfId="9093"/>
    <cellStyle name="Вывод 2 2 9 2 3" xfId="9094"/>
    <cellStyle name="Вычисление 2 2 9 2 3" xfId="9095"/>
    <cellStyle name="Итог 2 2 9 2 3" xfId="9096"/>
    <cellStyle name="Примечание 2 2 9 2 3" xfId="9097"/>
    <cellStyle name="Ввод  3 2 9 2 3" xfId="9098"/>
    <cellStyle name="Вывод 3 2 9 2 3" xfId="9099"/>
    <cellStyle name="Вычисление 3 2 9 2 3" xfId="9100"/>
    <cellStyle name="Итог 3 2 9 2 3" xfId="9101"/>
    <cellStyle name="Примечание 3 2 9 2 3" xfId="9102"/>
    <cellStyle name="Вывод 2 5 6 2 3" xfId="9103"/>
    <cellStyle name="Ввод  2 4 6 2 3" xfId="9104"/>
    <cellStyle name="Итог 2 5 6 2 3" xfId="9105"/>
    <cellStyle name="Итог 2 4 6 2 3" xfId="9106"/>
    <cellStyle name="Ввод  2 5 6 2 3" xfId="9107"/>
    <cellStyle name="Примечание 2 4 6 2 3" xfId="9108"/>
    <cellStyle name="Вычисление 2 4 6 2 3" xfId="9109"/>
    <cellStyle name="Вывод 2 4 6 2 3" xfId="9110"/>
    <cellStyle name="Ввод  2 3 6 2 3" xfId="9111"/>
    <cellStyle name="Вывод 2 3 6 2 3" xfId="9112"/>
    <cellStyle name="Вычисление 2 3 6 2 3" xfId="9113"/>
    <cellStyle name="Вычисление 2 5 6 2 3" xfId="9114"/>
    <cellStyle name="Итог 2 3 6 2 3" xfId="9115"/>
    <cellStyle name="Примечание 2 5 6 2 3" xfId="9116"/>
    <cellStyle name="Примечание 2 3 6 2 3" xfId="9117"/>
    <cellStyle name="Ввод  3 3 6 2 3" xfId="9118"/>
    <cellStyle name="Вывод 3 3 6 2 3" xfId="9119"/>
    <cellStyle name="Вычисление 3 3 6 2 3" xfId="9120"/>
    <cellStyle name="Итог 3 3 6 2 3" xfId="9121"/>
    <cellStyle name="Примечание 3 3 6 2 3" xfId="9122"/>
    <cellStyle name="Ввод  2 2 2 6 2 3" xfId="9123"/>
    <cellStyle name="Вывод 2 2 2 6 2 3" xfId="9124"/>
    <cellStyle name="Вычисление 2 2 2 6 2 3" xfId="9125"/>
    <cellStyle name="Итог 2 2 2 6 2 3" xfId="9126"/>
    <cellStyle name="Примечание 2 2 2 6 2 3" xfId="9127"/>
    <cellStyle name="Ввод  3 2 2 6 2 3" xfId="9128"/>
    <cellStyle name="Вывод 3 2 2 6 2 3" xfId="9129"/>
    <cellStyle name="Вычисление 3 2 2 6 2 3" xfId="9130"/>
    <cellStyle name="Итог 3 2 2 6 2 3" xfId="9131"/>
    <cellStyle name="Примечание 3 2 2 6 2 3" xfId="9132"/>
    <cellStyle name="Ввод  3 4 6 2 3" xfId="9133"/>
    <cellStyle name="Вывод 3 4 6 2 3" xfId="9134"/>
    <cellStyle name="Вычисление 3 4 6 2 3" xfId="9135"/>
    <cellStyle name="Итог 3 4 6 2 3" xfId="9136"/>
    <cellStyle name="Примечание 3 4 6 2 3" xfId="9137"/>
    <cellStyle name="Ввод  2 2 3 6 2 3" xfId="9138"/>
    <cellStyle name="Вывод 2 2 3 6 2 3" xfId="9139"/>
    <cellStyle name="Вычисление 2 2 3 6 2 3" xfId="9140"/>
    <cellStyle name="Итог 2 2 3 6 2 3" xfId="9141"/>
    <cellStyle name="Примечание 2 2 3 6 2 3" xfId="9142"/>
    <cellStyle name="Ввод  3 2 3 6 2 3" xfId="9143"/>
    <cellStyle name="Вывод 3 2 3 6 2 3" xfId="9144"/>
    <cellStyle name="Вычисление 3 2 3 6 2 3" xfId="9145"/>
    <cellStyle name="Итог 3 2 3 6 2 3" xfId="9146"/>
    <cellStyle name="Примечание 3 2 3 6 2 3" xfId="9147"/>
    <cellStyle name="Ввод  3 5 6 2 3" xfId="9148"/>
    <cellStyle name="Вывод 3 5 6 2 3" xfId="9149"/>
    <cellStyle name="Вычисление 3 5 6 2 3" xfId="9150"/>
    <cellStyle name="Итог 3 5 6 2 3" xfId="9151"/>
    <cellStyle name="Примечание 3 5 6 2 3" xfId="9152"/>
    <cellStyle name="Ввод  2 2 4 6 2 3" xfId="9153"/>
    <cellStyle name="Вывод 2 2 4 6 2 3" xfId="9154"/>
    <cellStyle name="Вычисление 2 2 4 6 2 3" xfId="9155"/>
    <cellStyle name="Итог 2 2 4 6 2 3" xfId="9156"/>
    <cellStyle name="Примечание 2 2 4 6 2 3" xfId="9157"/>
    <cellStyle name="Ввод  3 2 4 6 2 3" xfId="9158"/>
    <cellStyle name="Вывод 3 2 4 6 2 3" xfId="9159"/>
    <cellStyle name="Вычисление 3 2 4 6 2 3" xfId="9160"/>
    <cellStyle name="Итог 3 2 4 6 2 3" xfId="9161"/>
    <cellStyle name="Примечание 3 2 4 6 2 3" xfId="9162"/>
    <cellStyle name="Ввод  3 11 2 3" xfId="9163"/>
    <cellStyle name="Вывод 3 11 2 3" xfId="9164"/>
    <cellStyle name="Вычисление 3 11 2 3" xfId="9165"/>
    <cellStyle name="Итог 3 11 2 3" xfId="9166"/>
    <cellStyle name="Примечание 3 11 2 3" xfId="9167"/>
    <cellStyle name="Ввод  2 2 10 2 3" xfId="9168"/>
    <cellStyle name="Вывод 2 2 10 2 3" xfId="9169"/>
    <cellStyle name="Вычисление 2 2 10 2 3" xfId="9170"/>
    <cellStyle name="Итог 2 2 10 2 3" xfId="9171"/>
    <cellStyle name="Примечание 2 2 10 2 3" xfId="9172"/>
    <cellStyle name="Ввод  3 2 10 2 3" xfId="9173"/>
    <cellStyle name="Вывод 3 2 10 2 3" xfId="9174"/>
    <cellStyle name="Вычисление 3 2 10 2 3" xfId="9175"/>
    <cellStyle name="Итог 3 2 10 2 3" xfId="9176"/>
    <cellStyle name="Примечание 3 2 10 2 3" xfId="9177"/>
    <cellStyle name="Вывод 3 2 11 2 3" xfId="9178"/>
    <cellStyle name="Вывод 2 3 7 2 3" xfId="9179"/>
    <cellStyle name="Примечание 2 12 2 3" xfId="9180"/>
    <cellStyle name="Ввод  2 3 7 2 3" xfId="9181"/>
    <cellStyle name="Вывод 3 12 2 3" xfId="9182"/>
    <cellStyle name="Вычисление 3 2 11 2 3" xfId="9183"/>
    <cellStyle name="Вычисление 2 3 7 2 3" xfId="9184"/>
    <cellStyle name="Итог 3 2 11 2 3" xfId="9185"/>
    <cellStyle name="Вычисление 3 12 2 3" xfId="9186"/>
    <cellStyle name="Ввод  3 12 2 3" xfId="9187"/>
    <cellStyle name="Ввод  2 5 7 2 3" xfId="9188"/>
    <cellStyle name="Вычисление 2 2 11 2 3" xfId="9189"/>
    <cellStyle name="Примечание 2 5 7 2 3" xfId="9190"/>
    <cellStyle name="Ввод  2 4 7 2 3" xfId="9191"/>
    <cellStyle name="Вычисление 2 13 2 3" xfId="9192"/>
    <cellStyle name="Вывод 2 4 7 2 3" xfId="9193"/>
    <cellStyle name="Ввод  3 2 11 2 3" xfId="9194"/>
    <cellStyle name="Итог 2 4 7 2 3" xfId="9195"/>
    <cellStyle name="Вывод 2 2 11 2 3" xfId="9196"/>
    <cellStyle name="Итог 2 3 7 2 3" xfId="9197"/>
    <cellStyle name="Вывод 2 5 7 2 3" xfId="9198"/>
    <cellStyle name="Примечание 3 12 2 3" xfId="9199"/>
    <cellStyle name="Вычисление 2 4 7 2 3" xfId="9200"/>
    <cellStyle name="Примечание 2 2 11 2 3" xfId="9201"/>
    <cellStyle name="Итог 2 5 7 2 3" xfId="9202"/>
    <cellStyle name="Ввод  2 2 11 2 3" xfId="9203"/>
    <cellStyle name="Итог 2 12 2 3" xfId="9204"/>
    <cellStyle name="Примечание 2 13 2 3" xfId="9205"/>
    <cellStyle name="Вычисление 2 5 7 2 3" xfId="9206"/>
    <cellStyle name="Примечание 3 2 11 2 3" xfId="9207"/>
    <cellStyle name="Итог 3 12 2 3" xfId="9208"/>
    <cellStyle name="Примечание 2 4 7 2 3" xfId="9209"/>
    <cellStyle name="Итог 2 2 11 2 3" xfId="9210"/>
    <cellStyle name="Ввод  3 2 3 7 2 3" xfId="9211"/>
    <cellStyle name="Вывод 3 2 3 7 2 3" xfId="9212"/>
    <cellStyle name="Вычисление 3 2 3 7 2 3" xfId="9213"/>
    <cellStyle name="Итог 3 2 3 7 2 3" xfId="9214"/>
    <cellStyle name="Примечание 3 2 3 7 2 3" xfId="9215"/>
    <cellStyle name="Ввод  3 5 7 2 3" xfId="9216"/>
    <cellStyle name="Вывод 3 5 7 2 3" xfId="9217"/>
    <cellStyle name="Вычисление 3 5 7 2 3" xfId="9218"/>
    <cellStyle name="Итог 3 5 7 2 3" xfId="9219"/>
    <cellStyle name="Примечание 3 5 7 2 3" xfId="9220"/>
    <cellStyle name="Ввод  2 2 4 7 2 3" xfId="9221"/>
    <cellStyle name="Вывод 2 2 4 7 2 3" xfId="9222"/>
    <cellStyle name="Вычисление 2 2 4 7 2 3" xfId="9223"/>
    <cellStyle name="Итог 2 2 4 7 2 3" xfId="9224"/>
    <cellStyle name="Примечание 2 2 4 7 2 3" xfId="9225"/>
    <cellStyle name="Ввод  3 2 4 7 2 3" xfId="9226"/>
    <cellStyle name="Вывод 3 2 4 7 2 3" xfId="9227"/>
    <cellStyle name="Вычисление 3 2 4 7 2 3" xfId="9228"/>
    <cellStyle name="Итог 3 2 4 7 2 3" xfId="9229"/>
    <cellStyle name="Примечание 3 2 4 7 2 3" xfId="9230"/>
    <cellStyle name="Ввод  3 13 2 3" xfId="9231"/>
    <cellStyle name="Вывод 3 13 2 3" xfId="9232"/>
    <cellStyle name="Вычисление 3 13 2 3" xfId="9233"/>
    <cellStyle name="Итог 3 13 2 3" xfId="9234"/>
    <cellStyle name="Примечание 3 13 2 3" xfId="9235"/>
    <cellStyle name="Ввод  2 2 12 2 3" xfId="9236"/>
    <cellStyle name="Вывод 2 2 12 2 3" xfId="9237"/>
    <cellStyle name="Вычисление 2 2 12 2 3" xfId="9238"/>
    <cellStyle name="Итог 2 2 12 2 3" xfId="9239"/>
    <cellStyle name="Примечание 2 2 12 2 3" xfId="9240"/>
    <cellStyle name="Ввод  3 2 12 2 3" xfId="9241"/>
    <cellStyle name="Вывод 3 2 12 2 3" xfId="9242"/>
    <cellStyle name="Вычисление 3 2 12 2 3" xfId="9243"/>
    <cellStyle name="Итог 3 2 12 2 3" xfId="9244"/>
    <cellStyle name="Примечание 3 2 12 2 3" xfId="9245"/>
    <cellStyle name="Вывод 2 5 8 2 3" xfId="9246"/>
    <cellStyle name="Ввод  2 4 8 2 3" xfId="9247"/>
    <cellStyle name="Итог 2 5 8 2 3" xfId="9248"/>
    <cellStyle name="Итог 2 4 8 2 3" xfId="9249"/>
    <cellStyle name="Ввод  2 5 8 2 3" xfId="9250"/>
    <cellStyle name="Примечание 2 4 8 2 3" xfId="9251"/>
    <cellStyle name="Вычисление 2 4 8 2 3" xfId="9252"/>
    <cellStyle name="Вывод 2 4 8 2 3" xfId="9253"/>
    <cellStyle name="Ввод  2 3 8 2 3" xfId="9254"/>
    <cellStyle name="Вывод 2 3 8 2 3" xfId="9255"/>
    <cellStyle name="Вычисление 2 3 8 2 3" xfId="9256"/>
    <cellStyle name="Вычисление 2 5 8 2 3" xfId="9257"/>
    <cellStyle name="Итог 2 3 8 2 3" xfId="9258"/>
    <cellStyle name="Примечание 2 5 8 2 3" xfId="9259"/>
    <cellStyle name="Примечание 2 3 8 2 3" xfId="9260"/>
    <cellStyle name="Ввод  3 3 8 2 3" xfId="9261"/>
    <cellStyle name="Вывод 3 3 8 2 3" xfId="9262"/>
    <cellStyle name="Вычисление 3 3 8 2 3" xfId="9263"/>
    <cellStyle name="Итог 3 3 8 2 3" xfId="9264"/>
    <cellStyle name="Примечание 3 3 8 2 3" xfId="9265"/>
    <cellStyle name="Ввод  2 2 2 8 2 3" xfId="9266"/>
    <cellStyle name="Вывод 2 2 2 8 2 3" xfId="9267"/>
    <cellStyle name="Вычисление 2 2 2 8 2 3" xfId="9268"/>
    <cellStyle name="Итог 2 2 2 8 2 3" xfId="9269"/>
    <cellStyle name="Примечание 2 2 2 8 2 3" xfId="9270"/>
    <cellStyle name="Ввод  3 2 2 8 2 3" xfId="9271"/>
    <cellStyle name="Вывод 3 2 2 8 2 3" xfId="9272"/>
    <cellStyle name="Вычисление 3 2 2 8 2 3" xfId="9273"/>
    <cellStyle name="Итог 3 2 2 8 2 3" xfId="9274"/>
    <cellStyle name="Примечание 3 2 2 8 2 3" xfId="9275"/>
    <cellStyle name="Ввод  3 4 8 2 3" xfId="9276"/>
    <cellStyle name="Вывод 3 4 8 2 3" xfId="9277"/>
    <cellStyle name="Вычисление 3 4 8 2 3" xfId="9278"/>
    <cellStyle name="Итог 3 4 8 2 3" xfId="9279"/>
    <cellStyle name="Примечание 3 4 8 2 3" xfId="9280"/>
    <cellStyle name="Ввод  2 2 3 8 2 3" xfId="9281"/>
    <cellStyle name="Вывод 2 2 3 8 2 3" xfId="9282"/>
    <cellStyle name="Вычисление 2 2 3 8 2 3" xfId="9283"/>
    <cellStyle name="Итог 2 2 3 8 2 3" xfId="9284"/>
    <cellStyle name="Примечание 2 2 3 8 2 3" xfId="9285"/>
    <cellStyle name="Ввод  3 2 3 8 2 3" xfId="9286"/>
    <cellStyle name="Вывод 3 2 3 8 2 3" xfId="9287"/>
    <cellStyle name="Вычисление 3 2 3 8 2 3" xfId="9288"/>
    <cellStyle name="Итог 3 2 3 8 2 3" xfId="9289"/>
    <cellStyle name="Примечание 3 2 3 8 2 3" xfId="9290"/>
    <cellStyle name="Ввод  3 5 8 2 3" xfId="9291"/>
    <cellStyle name="Вывод 3 5 8 2 3" xfId="9292"/>
    <cellStyle name="Вычисление 3 5 8 2 3" xfId="9293"/>
    <cellStyle name="Итог 3 5 8 2 3" xfId="9294"/>
    <cellStyle name="Примечание 3 5 8 2 3" xfId="9295"/>
    <cellStyle name="Ввод  2 2 4 8 2 3" xfId="9296"/>
    <cellStyle name="Вывод 2 2 4 8 2 3" xfId="9297"/>
    <cellStyle name="Вычисление 2 2 4 8 2 3" xfId="9298"/>
    <cellStyle name="Итог 2 2 4 8 2 3" xfId="9299"/>
    <cellStyle name="Примечание 2 2 4 8 2 3" xfId="9300"/>
    <cellStyle name="Ввод  3 2 4 8 2 3" xfId="9301"/>
    <cellStyle name="Вывод 3 2 4 8 2 3" xfId="9302"/>
    <cellStyle name="Вычисление 3 2 4 8 2 3" xfId="9303"/>
    <cellStyle name="Итог 3 2 4 8 2 3" xfId="9304"/>
    <cellStyle name="Примечание 3 2 4 8 2 3" xfId="9305"/>
    <cellStyle name="通貨 8 2" xfId="9306"/>
    <cellStyle name="Примечание 3 2 2 3 5 4" xfId="9307"/>
    <cellStyle name="Примечание 3 15 3" xfId="9308"/>
    <cellStyle name="Итог 3 5 3 5 4" xfId="9309"/>
    <cellStyle name="Вычисление 3 5 3 5 4" xfId="9310"/>
    <cellStyle name="Вывод 3 5 3 5 4" xfId="9311"/>
    <cellStyle name="Ввод  3 5 3 5 4" xfId="9312"/>
    <cellStyle name="Примечание 3 2 3 3 5 4" xfId="9313"/>
    <cellStyle name="Итог 3 2 3 3 5 4" xfId="9314"/>
    <cellStyle name="Вычисление 3 2 3 3 5 4" xfId="9315"/>
    <cellStyle name="Вывод 3 2 3 3 5 4" xfId="9316"/>
    <cellStyle name="Ввод  3 2 3 3 5 4" xfId="9317"/>
    <cellStyle name="Примечание 2 2 3 3 5 4" xfId="9318"/>
    <cellStyle name="Итог 2 2 3 3 5 4" xfId="9319"/>
    <cellStyle name="Вычисление 2 2 3 3 5 4" xfId="9320"/>
    <cellStyle name="Вывод 2 2 3 3 5 4" xfId="9321"/>
    <cellStyle name="Ввод  2 2 3 3 5 4" xfId="9322"/>
    <cellStyle name="Примечание 3 4 3 5 4" xfId="9323"/>
    <cellStyle name="Итог 3 4 3 5 4" xfId="9324"/>
    <cellStyle name="Вычисление 3 4 3 5 4" xfId="9325"/>
    <cellStyle name="Вывод 3 4 3 5 4" xfId="9326"/>
    <cellStyle name="Ввод  3 4 3 5 4" xfId="9327"/>
    <cellStyle name="Итог 3 2 2 3 5 4" xfId="9328"/>
    <cellStyle name="Вычисление 3 2 2 3 5 4" xfId="9329"/>
    <cellStyle name="Вывод 3 2 2 3 5 4" xfId="9330"/>
    <cellStyle name="Ввод  3 2 2 3 5 4" xfId="9331"/>
    <cellStyle name="Примечание 2 2 2 3 5 4" xfId="9332"/>
    <cellStyle name="Итог 2 2 2 3 5 4" xfId="9333"/>
    <cellStyle name="Вычисление 2 2 2 3 5 4" xfId="9334"/>
    <cellStyle name="Ввод  2 2 4 2 5 4" xfId="9335"/>
    <cellStyle name="Итог 2 5 2 5 4" xfId="9336"/>
    <cellStyle name="Итог 3 2 3 10 3" xfId="9337"/>
    <cellStyle name="Вычисление 3 2 3 10 3" xfId="9338"/>
    <cellStyle name="Ввод  2 2 4 3 8 4" xfId="9339"/>
    <cellStyle name="Вывод 3 2 3 10 3" xfId="9340"/>
    <cellStyle name="Ввод  3 2 3 10 3" xfId="9341"/>
    <cellStyle name="Вычисление 2 2 14 3" xfId="9342"/>
    <cellStyle name="Вывод 2 2 14 3" xfId="9343"/>
    <cellStyle name="Ввод  2 2 14 3" xfId="9344"/>
    <cellStyle name="Итог 3 15 3" xfId="9345"/>
    <cellStyle name="Вычисление 3 15 3" xfId="9346"/>
    <cellStyle name="Вывод 3 15 3" xfId="9347"/>
    <cellStyle name="Ввод  2 16 3" xfId="9348"/>
    <cellStyle name="Итог 3 2 6 5 4" xfId="9349"/>
    <cellStyle name="Вывод 3 2 2 2 5 4" xfId="9350"/>
    <cellStyle name="Ввод  2 7 5 4" xfId="9351"/>
    <cellStyle name="Вывод 3 3 10 3" xfId="9352"/>
    <cellStyle name="通貨 3 4 2" xfId="9353"/>
    <cellStyle name="Вывод 2 2 2 3 5 4" xfId="9354"/>
    <cellStyle name="Примечание 3 5 2 5 4" xfId="9355"/>
    <cellStyle name="Ввод  2 4 2 5 4" xfId="9356"/>
    <cellStyle name="Примечание 2 2 3 10 3" xfId="9357"/>
    <cellStyle name="Ввод  3 15 3" xfId="9358"/>
    <cellStyle name="Вычисление 3 2 6 5 4" xfId="9359"/>
    <cellStyle name="Ввод  3 2 2 2 5 4" xfId="9360"/>
    <cellStyle name="Вывод 2 7 5 4" xfId="9361"/>
    <cellStyle name="Ввод  3 3 10 3" xfId="9362"/>
    <cellStyle name="Итог 2 15 3" xfId="9363"/>
    <cellStyle name="Вывод 3 4 2 5 4" xfId="9364"/>
    <cellStyle name="Вычисление 2 4 3 5 4" xfId="9365"/>
    <cellStyle name="Вывод 2 2 2 10 3" xfId="9366"/>
    <cellStyle name="Примечание 2 2 2 10 3" xfId="9367"/>
    <cellStyle name="Итог 2 4 3 5 4" xfId="9368"/>
    <cellStyle name="Вычисление 3 6 5 4" xfId="9369"/>
    <cellStyle name="Примечание 3 4 2 5 4" xfId="9370"/>
    <cellStyle name="Вывод 2 3 3 5 4" xfId="9371"/>
    <cellStyle name="Вычисление 2 2 3 2 5 4" xfId="9372"/>
    <cellStyle name="Примечание 2 6 5 4" xfId="9373"/>
    <cellStyle name="Вычисление 3 2 2 10 3" xfId="9374"/>
    <cellStyle name="Ввод  3 7 5 4" xfId="9375"/>
    <cellStyle name="Примечание 2 5 2 5 4" xfId="9376"/>
    <cellStyle name="Примечание 2 2 4 10 3" xfId="9377"/>
    <cellStyle name="Итог 2 4 10 3" xfId="9378"/>
    <cellStyle name="Ввод  2 2 2 3 5 4" xfId="9379"/>
    <cellStyle name="Итог 3 5 2 5 4" xfId="9380"/>
    <cellStyle name="Вывод 2 5 2 5 4" xfId="9381"/>
    <cellStyle name="Итог 2 2 3 10 3" xfId="9382"/>
    <cellStyle name="Вывод 3 2 6 5 4" xfId="9383"/>
    <cellStyle name="Примечание 2 2 2 2 5 4" xfId="9384"/>
    <cellStyle name="Вычисление 2 7 5 4" xfId="9385"/>
    <cellStyle name="Примечание 2 3 10 3" xfId="9386"/>
    <cellStyle name="Итог 3 2 4 2 5 4" xfId="9387"/>
    <cellStyle name="Вычисление 2 3 2 5 4" xfId="9388"/>
    <cellStyle name="Вывод 2 2 4 10 3" xfId="9389"/>
    <cellStyle name="Вывод 2 5 10 3" xfId="9390"/>
    <cellStyle name="Вычисление 3 3 3 5 4" xfId="9391"/>
    <cellStyle name="Ввод  3 5 2 5 4" xfId="9392"/>
    <cellStyle name="Вычисление 3 2 5 5 4" xfId="9393"/>
    <cellStyle name="Ввод  2 2 3 10 3" xfId="9394"/>
    <cellStyle name="Итог 2 2 6 5 4" xfId="9395"/>
    <cellStyle name="Вывод 2 2 2 2 5 4" xfId="9396"/>
    <cellStyle name="Вычисление 2 5 10 3" xfId="9397"/>
    <cellStyle name="Ввод  3 2 4 2 5 4" xfId="9398"/>
    <cellStyle name="Вывод 2 4 2 5 4" xfId="9399"/>
    <cellStyle name="Итог 3 5 10 3" xfId="9400"/>
    <cellStyle name="Вычисление 3 2 14 3" xfId="9401"/>
    <cellStyle name="Примечание 2 3 3 5 4" xfId="9402"/>
    <cellStyle name="Вычисление 3 2 3 2 5 4" xfId="9403"/>
    <cellStyle name="Примечание 2 2 5 5 4" xfId="9404"/>
    <cellStyle name="Вычисление 3 4 10 3" xfId="9405"/>
    <cellStyle name="Ввод  2 2 6 5 4" xfId="9406"/>
    <cellStyle name="Итог 3 3 2 5 4" xfId="9407"/>
    <cellStyle name="Примечание 3 2 4 10 3" xfId="9408"/>
    <cellStyle name="Ввод  2 3 10 3" xfId="9409"/>
    <cellStyle name="Ввод  2 15 3" xfId="9410"/>
    <cellStyle name="通貨 4 5 2" xfId="9411"/>
    <cellStyle name="Вычисление 3 3 10 3" xfId="9412"/>
    <cellStyle name="Ввод  2 6 5 4" xfId="9413"/>
    <cellStyle name="Вычисление 3 2 2 2 5 4" xfId="9414"/>
    <cellStyle name="Примечание 3 2 6 5 4" xfId="9415"/>
    <cellStyle name="Вывод 2 5 3 5 4" xfId="9416"/>
    <cellStyle name="Итог 3 2 2 2 5 4" xfId="9417"/>
    <cellStyle name="Вывод 2 6 5 4" xfId="9418"/>
    <cellStyle name="Итог 3 3 10 3" xfId="9419"/>
    <cellStyle name="Вычисление 2 2 4 2 5 4" xfId="9420"/>
    <cellStyle name="Ввод  2 5 2 5 4" xfId="9421"/>
    <cellStyle name="Ввод  3 5 10 3" xfId="9422"/>
    <cellStyle name="Примечание 2 2 14 3" xfId="9423"/>
    <cellStyle name="通貨 3 2 4 2" xfId="9424"/>
    <cellStyle name="Вычисление 2 5 3 5 4" xfId="9425"/>
    <cellStyle name="Примечание 2 2 3 2 5 4" xfId="9426"/>
    <cellStyle name="Вывод 2 2 5 5 4" xfId="9427"/>
    <cellStyle name="Примечание 3 2 2 10 3" xfId="9428"/>
    <cellStyle name="Вычисление 3 7 5 4" xfId="9429"/>
    <cellStyle name="Ввод  3 3 2 5 4" xfId="9430"/>
    <cellStyle name="Вывод 3 2 4 10 3" xfId="9431"/>
    <cellStyle name="Примечание 2 4 10 3" xfId="9432"/>
    <cellStyle name="Ввод  3 4 2 5 4" xfId="9433"/>
    <cellStyle name="Примечание 2 4 3 5 4" xfId="9434"/>
    <cellStyle name="Ввод  2 2 2 10 3" xfId="9435"/>
    <cellStyle name="Итог 2 2 2 10 3" xfId="9436"/>
    <cellStyle name="Итог 2 5 3 5 4" xfId="9437"/>
    <cellStyle name="Вывод 3 6 5 4" xfId="9438"/>
    <cellStyle name="Итог 3 4 2 5 4" xfId="9439"/>
    <cellStyle name="Ввод  2 3 3 5 4" xfId="9440"/>
    <cellStyle name="Вывод 2 2 3 2 5 4" xfId="9441"/>
    <cellStyle name="Примечание 3 6 5 4" xfId="9442"/>
    <cellStyle name="Итог 2 6 5 4" xfId="9443"/>
    <cellStyle name="Вывод 3 2 2 10 3" xfId="9444"/>
    <cellStyle name="Итог 2 3 2 5 4" xfId="9445"/>
    <cellStyle name="Итог 2 2 4 10 3" xfId="9446"/>
    <cellStyle name="Итог 2 5 10 3" xfId="9447"/>
    <cellStyle name="Примечание 3 3 3 5 4" xfId="9448"/>
    <cellStyle name="Вычисление 3 5 2 5 4" xfId="9449"/>
    <cellStyle name="Примечание 3 2 5 5 4" xfId="9450"/>
    <cellStyle name="Вычисление 2 2 3 10 3" xfId="9451"/>
    <cellStyle name="Ввод  3 2 6 5 4" xfId="9452"/>
    <cellStyle name="Итог 2 2 2 2 5 4" xfId="9453"/>
    <cellStyle name="Итог 2 7 5 4" xfId="9454"/>
    <cellStyle name="Примечание 2 5 10 3" xfId="9455"/>
    <cellStyle name="Ввод  3 5 7 3 5" xfId="9456"/>
    <cellStyle name="Вычисление 3 2 4 2 5 4" xfId="9457"/>
    <cellStyle name="Вывод 2 3 2 5 4" xfId="9458"/>
    <cellStyle name="Ввод  2 2 4 10 3" xfId="9459"/>
    <cellStyle name="Примечание 3 2 14 3" xfId="9460"/>
    <cellStyle name="Вывод 3 3 3 5 4" xfId="9461"/>
    <cellStyle name="Примечание 3 2 3 2 5 4" xfId="9462"/>
    <cellStyle name="Вывод 3 2 5 5 4" xfId="9463"/>
    <cellStyle name="Примечание 3 4 10 3" xfId="9464"/>
    <cellStyle name="Вычисление 2 2 6 5 4" xfId="9465"/>
    <cellStyle name="Ввод  2 2 2 2 5 4" xfId="9466"/>
    <cellStyle name="Вычисление 2 3 10 3" xfId="9467"/>
    <cellStyle name="Вычисление 2 15 3" xfId="9468"/>
    <cellStyle name="Примечание 2 2 4 2 5 4" xfId="9469"/>
    <cellStyle name="Вычисление 2 4 2 5 4" xfId="9470"/>
    <cellStyle name="Вычисление 3 5 10 3" xfId="9471"/>
    <cellStyle name="Вывод 3 2 14 3" xfId="9472"/>
    <cellStyle name="Примечание 2 5 3 5 4" xfId="9473"/>
    <cellStyle name="Вывод 3 2 3 2 5 4" xfId="9474"/>
    <cellStyle name="Итог 2 2 5 5 4" xfId="9475"/>
    <cellStyle name="Вывод 3 4 10 3" xfId="9476"/>
    <cellStyle name="Примечание 3 7 5 4" xfId="9477"/>
    <cellStyle name="Вычисление 3 3 2 5 4" xfId="9478"/>
    <cellStyle name="Итог 3 2 4 10 3" xfId="9479"/>
    <cellStyle name="Вывод 2 4 10 3" xfId="9480"/>
    <cellStyle name="Вывод 2 2 4 2 5 4" xfId="9481"/>
    <cellStyle name="Итог 2 4 2 5 4" xfId="9482"/>
    <cellStyle name="Примечание 3 2 3 10 3" xfId="9483"/>
    <cellStyle name="Итог 2 2 14 3" xfId="9484"/>
    <cellStyle name="Вычисление 2 3 3 5 4" xfId="9485"/>
    <cellStyle name="Итог 2 2 3 2 5 4" xfId="9486"/>
    <cellStyle name="Ввод  2 2 5 5 4" xfId="9487"/>
    <cellStyle name="Итог 3 2 2 10 3" xfId="9488"/>
    <cellStyle name="Вывод 3 7 5 4" xfId="9489"/>
    <cellStyle name="Примечание 2 3 2 5 4" xfId="9490"/>
    <cellStyle name="Ввод  3 2 4 10 3" xfId="9491"/>
    <cellStyle name="Ввод  2 5 10 3" xfId="9492"/>
    <cellStyle name="Примечание 3 2 2 2 5 4" xfId="9493"/>
    <cellStyle name="Ввод  2 5 3 5 4" xfId="9494"/>
    <cellStyle name="Примечание 3 3 10 3" xfId="9495"/>
    <cellStyle name="Вычисление 2 2 2 10 3" xfId="9496"/>
    <cellStyle name="Ввод  2 4 3 5 4" xfId="9497"/>
    <cellStyle name="Примечание 2 15 3" xfId="9498"/>
    <cellStyle name="Ввод  3 6 5 4" xfId="9499"/>
    <cellStyle name="Вычисление 3 4 2 5 4" xfId="9500"/>
    <cellStyle name="Вывод 2 4 3 5 4" xfId="9501"/>
    <cellStyle name="Ввод  2 2 3 2 5 4" xfId="9502"/>
    <cellStyle name="Итог 3 6 5 4" xfId="9503"/>
    <cellStyle name="Вычисление 2 6 5 4" xfId="9504"/>
    <cellStyle name="Ввод  3 2 2 10 3" xfId="9505"/>
    <cellStyle name="Примечание 3 2 4 2 5 4" xfId="9506"/>
    <cellStyle name="Вычисление 2 5 2 5 4" xfId="9507"/>
    <cellStyle name="Вычисление 2 2 4 10 3" xfId="9508"/>
    <cellStyle name="Ввод  2 4 10 3" xfId="9509"/>
    <cellStyle name="Итог 3 3 3 5 4" xfId="9510"/>
    <cellStyle name="Вывод 3 5 2 5 4" xfId="9511"/>
    <cellStyle name="Итог 3 2 5 5 4" xfId="9512"/>
    <cellStyle name="Вывод 2 2 3 10 3" xfId="9513"/>
    <cellStyle name="Примечание 2 2 6 5 4" xfId="9514"/>
    <cellStyle name="Вычисление 2 2 2 2 5 4" xfId="9515"/>
    <cellStyle name="Примечание 2 7 5 4" xfId="9516"/>
    <cellStyle name="Итог 2 3 10 3" xfId="9517"/>
    <cellStyle name="Вывод 3 2 4 2 5 4" xfId="9518"/>
    <cellStyle name="Ввод  2 3 2 5 4" xfId="9519"/>
    <cellStyle name="Примечание 3 5 10 3" xfId="9520"/>
    <cellStyle name="Итог 3 2 14 3" xfId="9521"/>
    <cellStyle name="Ввод  3 3 3 5 4" xfId="9522"/>
    <cellStyle name="Итог 3 2 3 2 5 4" xfId="9523"/>
    <cellStyle name="Ввод  3 2 5 5 4" xfId="9524"/>
    <cellStyle name="Итог 3 4 10 3" xfId="9525"/>
    <cellStyle name="Вывод 2 2 6 5 4" xfId="9526"/>
    <cellStyle name="Примечание 3 3 2 5 4" xfId="9527"/>
    <cellStyle name="Вывод 2 3 10 3" xfId="9528"/>
    <cellStyle name="Вывод 2 15 3" xfId="9529"/>
    <cellStyle name="Итог 2 2 4 2 5 4" xfId="9530"/>
    <cellStyle name="Примечание 2 4 2 5 4" xfId="9531"/>
    <cellStyle name="Вывод 3 5 10 3" xfId="9532"/>
    <cellStyle name="Ввод  3 2 14 3" xfId="9533"/>
    <cellStyle name="Итог 2 3 3 5 4" xfId="9534"/>
    <cellStyle name="Ввод  3 2 3 2 5 4" xfId="9535"/>
    <cellStyle name="Вычисление 2 2 5 5 4" xfId="9536"/>
    <cellStyle name="Ввод  3 4 10 3" xfId="9537"/>
    <cellStyle name="Итог 3 7 5 4" xfId="9538"/>
    <cellStyle name="Вывод 3 3 2 5 4" xfId="9539"/>
    <cellStyle name="Вычисление 3 2 4 10 3" xfId="9540"/>
    <cellStyle name="Вычисление 2 4 10 3" xfId="9541"/>
    <cellStyle name="Примечание 3 5 3 5 4" xfId="9542"/>
    <cellStyle name="Ввод  2 2 4 3 5 4" xfId="9543"/>
    <cellStyle name="Вывод 2 2 4 3 5 4" xfId="9544"/>
    <cellStyle name="Вычисление 2 2 4 3 5 4" xfId="9545"/>
    <cellStyle name="Итог 2 2 4 3 5 4" xfId="9546"/>
    <cellStyle name="Примечание 2 2 4 3 5 4" xfId="9547"/>
    <cellStyle name="Ввод  3 2 4 3 5 4" xfId="9548"/>
    <cellStyle name="Вывод 3 2 4 3 5 4" xfId="9549"/>
    <cellStyle name="Вычисление 3 2 4 3 5 4" xfId="9550"/>
    <cellStyle name="Итог 3 2 4 3 5 4" xfId="9551"/>
    <cellStyle name="Примечание 3 2 4 3 5 4" xfId="9552"/>
    <cellStyle name="Вывод 2 16 3" xfId="9553"/>
    <cellStyle name="Вычисление 2 16 3" xfId="9554"/>
    <cellStyle name="Итог 2 16 3" xfId="9555"/>
    <cellStyle name="Примечание 2 16 3" xfId="9556"/>
    <cellStyle name="Ввод  3 16 3" xfId="9557"/>
    <cellStyle name="Вывод 3 16 3" xfId="9558"/>
    <cellStyle name="Вычисление 3 16 3" xfId="9559"/>
    <cellStyle name="Итог 3 16 3" xfId="9560"/>
    <cellStyle name="Примечание 3 16 3" xfId="9561"/>
    <cellStyle name="Ввод  2 2 15 3" xfId="9562"/>
    <cellStyle name="Вывод 2 2 15 3" xfId="9563"/>
    <cellStyle name="Вычисление 2 2 15 3" xfId="9564"/>
    <cellStyle name="Итог 2 2 15 3" xfId="9565"/>
    <cellStyle name="Примечание 2 2 15 3" xfId="9566"/>
    <cellStyle name="Ввод  3 2 15 3" xfId="9567"/>
    <cellStyle name="Вывод 3 2 15 3" xfId="9568"/>
    <cellStyle name="Вычисление 3 2 15 3" xfId="9569"/>
    <cellStyle name="Итог 3 2 15 3" xfId="9570"/>
    <cellStyle name="Примечание 3 2 15 3" xfId="9571"/>
    <cellStyle name="Вывод 2 5 11 3" xfId="9572"/>
    <cellStyle name="Ввод  2 4 11 3" xfId="9573"/>
    <cellStyle name="Итог 2 5 11 3" xfId="9574"/>
    <cellStyle name="Итог 2 4 11 3" xfId="9575"/>
    <cellStyle name="Ввод  2 5 11 3" xfId="9576"/>
    <cellStyle name="Примечание 2 4 11 3" xfId="9577"/>
    <cellStyle name="Вычисление 2 4 11 3" xfId="9578"/>
    <cellStyle name="Вывод 2 4 11 3" xfId="9579"/>
    <cellStyle name="Ввод  2 3 11 3" xfId="9580"/>
    <cellStyle name="Вывод 2 3 11 3" xfId="9581"/>
    <cellStyle name="Вычисление 2 3 11 3" xfId="9582"/>
    <cellStyle name="Вычисление 2 5 11 3" xfId="9583"/>
    <cellStyle name="Итог 2 3 11 3" xfId="9584"/>
    <cellStyle name="Примечание 2 5 11 3" xfId="9585"/>
    <cellStyle name="Примечание 2 3 11 3" xfId="9586"/>
    <cellStyle name="Ввод  3 3 11 3" xfId="9587"/>
    <cellStyle name="Вывод 3 3 11 3" xfId="9588"/>
    <cellStyle name="Вычисление 3 3 11 3" xfId="9589"/>
    <cellStyle name="Итог 3 3 11 3" xfId="9590"/>
    <cellStyle name="Примечание 3 3 11 3" xfId="9591"/>
    <cellStyle name="Ввод  2 2 2 11 3" xfId="9592"/>
    <cellStyle name="Вывод 2 2 2 11 3" xfId="9593"/>
    <cellStyle name="Вычисление 2 2 2 11 3" xfId="9594"/>
    <cellStyle name="Итог 2 2 2 11 3" xfId="9595"/>
    <cellStyle name="Примечание 2 2 2 11 3" xfId="9596"/>
    <cellStyle name="Ввод  3 2 2 11 3" xfId="9597"/>
    <cellStyle name="Вывод 3 2 2 11 3" xfId="9598"/>
    <cellStyle name="Вычисление 3 2 2 11 3" xfId="9599"/>
    <cellStyle name="Итог 3 2 2 11 3" xfId="9600"/>
    <cellStyle name="Примечание 3 2 2 11 3" xfId="9601"/>
    <cellStyle name="Ввод  3 4 11 3" xfId="9602"/>
    <cellStyle name="Вывод 3 4 11 3" xfId="9603"/>
    <cellStyle name="Вычисление 3 4 11 3" xfId="9604"/>
    <cellStyle name="Итог 3 4 11 3" xfId="9605"/>
    <cellStyle name="Примечание 3 4 11 3" xfId="9606"/>
    <cellStyle name="Ввод  2 2 3 11 3" xfId="9607"/>
    <cellStyle name="Вывод 2 2 3 11 3" xfId="9608"/>
    <cellStyle name="Вычисление 2 2 3 11 3" xfId="9609"/>
    <cellStyle name="Итог 2 2 3 11 3" xfId="9610"/>
    <cellStyle name="Примечание 2 2 3 11 3" xfId="9611"/>
    <cellStyle name="Ввод  3 2 3 11 3" xfId="9612"/>
    <cellStyle name="Вывод 3 2 3 11 3" xfId="9613"/>
    <cellStyle name="Вычисление 3 2 3 11 3" xfId="9614"/>
    <cellStyle name="Итог 3 2 3 11 3" xfId="9615"/>
    <cellStyle name="Примечание 3 2 3 11 3" xfId="9616"/>
    <cellStyle name="Ввод  3 5 11 3" xfId="9617"/>
    <cellStyle name="Вывод 3 5 11 3" xfId="9618"/>
    <cellStyle name="Вычисление 3 5 11 3" xfId="9619"/>
    <cellStyle name="Итог 3 5 11 3" xfId="9620"/>
    <cellStyle name="Примечание 3 5 11 3" xfId="9621"/>
    <cellStyle name="Ввод  2 2 4 11 3" xfId="9622"/>
    <cellStyle name="Вывод 2 2 4 11 3" xfId="9623"/>
    <cellStyle name="Вычисление 2 2 4 11 3" xfId="9624"/>
    <cellStyle name="Итог 2 2 4 11 3" xfId="9625"/>
    <cellStyle name="Примечание 2 2 4 11 3" xfId="9626"/>
    <cellStyle name="Ввод  3 2 4 11 3" xfId="9627"/>
    <cellStyle name="Вывод 3 2 4 11 3" xfId="9628"/>
    <cellStyle name="Вычисление 3 2 4 11 3" xfId="9629"/>
    <cellStyle name="Итог 3 2 4 11 3" xfId="9630"/>
    <cellStyle name="Примечание 3 2 4 11 3" xfId="9631"/>
    <cellStyle name="Примечание 2 7 6 4" xfId="9632"/>
    <cellStyle name="Итог 2 7 6 4" xfId="9633"/>
    <cellStyle name="Вычисление 2 7 6 4" xfId="9634"/>
    <cellStyle name="Вывод 2 7 6 4" xfId="9635"/>
    <cellStyle name="Ввод  2 7 6 4" xfId="9636"/>
    <cellStyle name="Ввод  2 6 6 4" xfId="9637"/>
    <cellStyle name="Вывод 2 6 6 4" xfId="9638"/>
    <cellStyle name="Вычисление 2 6 6 4" xfId="9639"/>
    <cellStyle name="Итог 2 6 6 4" xfId="9640"/>
    <cellStyle name="Примечание 2 6 6 4" xfId="9641"/>
    <cellStyle name="Ввод  3 6 6 4" xfId="9642"/>
    <cellStyle name="Вывод 3 6 6 4" xfId="9643"/>
    <cellStyle name="Вычисление 3 6 6 4" xfId="9644"/>
    <cellStyle name="Итог 3 6 6 4" xfId="9645"/>
    <cellStyle name="Примечание 3 6 6 4" xfId="9646"/>
    <cellStyle name="Ввод  2 2 5 6 4" xfId="9647"/>
    <cellStyle name="Вывод 2 2 5 6 4" xfId="9648"/>
    <cellStyle name="Вычисление 2 2 5 6 4" xfId="9649"/>
    <cellStyle name="Итог 2 2 5 6 4" xfId="9650"/>
    <cellStyle name="Примечание 2 2 5 6 4" xfId="9651"/>
    <cellStyle name="Ввод  3 2 5 6 4" xfId="9652"/>
    <cellStyle name="Вывод 3 2 5 6 4" xfId="9653"/>
    <cellStyle name="Вычисление 3 2 5 6 4" xfId="9654"/>
    <cellStyle name="Итог 3 2 5 6 4" xfId="9655"/>
    <cellStyle name="Примечание 3 2 5 6 4" xfId="9656"/>
    <cellStyle name="Вывод 2 5 2 6 4" xfId="9657"/>
    <cellStyle name="Ввод  2 4 2 6 4" xfId="9658"/>
    <cellStyle name="Итог 2 5 2 6 4" xfId="9659"/>
    <cellStyle name="Итог 2 4 2 6 4" xfId="9660"/>
    <cellStyle name="Ввод  2 5 2 6 4" xfId="9661"/>
    <cellStyle name="Примечание 2 4 2 6 4" xfId="9662"/>
    <cellStyle name="Вычисление 2 4 2 6 4" xfId="9663"/>
    <cellStyle name="Вывод 2 4 2 6 4" xfId="9664"/>
    <cellStyle name="Ввод  2 3 2 6 4" xfId="9665"/>
    <cellStyle name="Вывод 2 3 2 6 4" xfId="9666"/>
    <cellStyle name="Вычисление 2 3 2 6 4" xfId="9667"/>
    <cellStyle name="Вычисление 2 5 2 6 4" xfId="9668"/>
    <cellStyle name="Итог 2 3 2 6 4" xfId="9669"/>
    <cellStyle name="Примечание 2 5 2 6 4" xfId="9670"/>
    <cellStyle name="Примечание 2 3 2 6 4" xfId="9671"/>
    <cellStyle name="Ввод  3 3 2 6 4" xfId="9672"/>
    <cellStyle name="Вывод 3 3 2 6 4" xfId="9673"/>
    <cellStyle name="Вычисление 3 3 2 6 4" xfId="9674"/>
    <cellStyle name="Итог 3 3 2 6 4" xfId="9675"/>
    <cellStyle name="Примечание 3 3 2 6 4" xfId="9676"/>
    <cellStyle name="Ввод  2 2 2 2 6 4" xfId="9677"/>
    <cellStyle name="Вывод 2 2 2 2 6 4" xfId="9678"/>
    <cellStyle name="Вычисление 2 2 2 2 6 4" xfId="9679"/>
    <cellStyle name="Итог 2 2 2 2 6 4" xfId="9680"/>
    <cellStyle name="Примечание 2 2 2 2 6 4" xfId="9681"/>
    <cellStyle name="Ввод  3 2 2 2 6 4" xfId="9682"/>
    <cellStyle name="Вывод 3 2 2 2 6 4" xfId="9683"/>
    <cellStyle name="Вычисление 3 2 2 2 6 4" xfId="9684"/>
    <cellStyle name="Итог 3 2 2 2 6 4" xfId="9685"/>
    <cellStyle name="Примечание 3 2 2 2 6 4" xfId="9686"/>
    <cellStyle name="Ввод  3 4 2 6 4" xfId="9687"/>
    <cellStyle name="Вывод 3 4 2 6 4" xfId="9688"/>
    <cellStyle name="Вычисление 3 4 2 6 4" xfId="9689"/>
    <cellStyle name="Итог 3 4 2 6 4" xfId="9690"/>
    <cellStyle name="Примечание 3 4 2 6 4" xfId="9691"/>
    <cellStyle name="Ввод  2 2 3 2 6 4" xfId="9692"/>
    <cellStyle name="Вывод 2 2 3 2 6 4" xfId="9693"/>
    <cellStyle name="Вычисление 2 2 3 2 6 4" xfId="9694"/>
    <cellStyle name="Итог 2 2 3 2 6 4" xfId="9695"/>
    <cellStyle name="Примечание 2 2 3 2 6 4" xfId="9696"/>
    <cellStyle name="Ввод  3 2 3 2 6 4" xfId="9697"/>
    <cellStyle name="Вывод 3 2 3 2 6 4" xfId="9698"/>
    <cellStyle name="Вычисление 3 2 3 2 6 4" xfId="9699"/>
    <cellStyle name="Итог 3 2 3 2 6 4" xfId="9700"/>
    <cellStyle name="Примечание 3 2 3 2 6 4" xfId="9701"/>
    <cellStyle name="Ввод  3 5 2 6 4" xfId="9702"/>
    <cellStyle name="Вывод 3 5 2 6 4" xfId="9703"/>
    <cellStyle name="Вычисление 3 5 2 6 4" xfId="9704"/>
    <cellStyle name="Итог 3 5 2 6 4" xfId="9705"/>
    <cellStyle name="Примечание 3 5 2 6 4" xfId="9706"/>
    <cellStyle name="Ввод  2 2 4 2 6 4" xfId="9707"/>
    <cellStyle name="Вывод 2 2 4 2 6 4" xfId="9708"/>
    <cellStyle name="Вычисление 2 2 4 2 6 4" xfId="9709"/>
    <cellStyle name="Итог 2 2 4 2 6 4" xfId="9710"/>
    <cellStyle name="Примечание 2 2 4 2 6 4" xfId="9711"/>
    <cellStyle name="Ввод  3 2 4 2 6 4" xfId="9712"/>
    <cellStyle name="Вывод 3 2 4 2 6 4" xfId="9713"/>
    <cellStyle name="Вычисление 3 2 4 2 6 4" xfId="9714"/>
    <cellStyle name="Итог 3 2 4 2 6 4" xfId="9715"/>
    <cellStyle name="Примечание 3 2 4 2 6 4" xfId="9716"/>
    <cellStyle name="Ввод  3 7 6 4" xfId="9717"/>
    <cellStyle name="Вывод 3 7 6 4" xfId="9718"/>
    <cellStyle name="Вычисление 3 7 6 4" xfId="9719"/>
    <cellStyle name="Итог 3 7 6 4" xfId="9720"/>
    <cellStyle name="Примечание 3 7 6 4" xfId="9721"/>
    <cellStyle name="Ввод  2 2 6 6 4" xfId="9722"/>
    <cellStyle name="Вывод 2 2 6 6 4" xfId="9723"/>
    <cellStyle name="Вычисление 2 2 6 6 4" xfId="9724"/>
    <cellStyle name="Итог 2 2 6 6 4" xfId="9725"/>
    <cellStyle name="Примечание 2 2 6 6 4" xfId="9726"/>
    <cellStyle name="Ввод  3 2 6 6 4" xfId="9727"/>
    <cellStyle name="Вывод 3 2 6 6 4" xfId="9728"/>
    <cellStyle name="Вычисление 3 2 6 6 4" xfId="9729"/>
    <cellStyle name="Итог 3 2 6 6 4" xfId="9730"/>
    <cellStyle name="Примечание 3 2 6 6 4" xfId="9731"/>
    <cellStyle name="Вывод 2 5 3 6 4" xfId="9732"/>
    <cellStyle name="Ввод  2 4 3 6 4" xfId="9733"/>
    <cellStyle name="Итог 2 5 3 6 4" xfId="9734"/>
    <cellStyle name="Итог 2 4 3 6 4" xfId="9735"/>
    <cellStyle name="Ввод  2 5 3 6 4" xfId="9736"/>
    <cellStyle name="Примечание 2 4 3 6 4" xfId="9737"/>
    <cellStyle name="Вычисление 2 4 3 6 4" xfId="9738"/>
    <cellStyle name="Вывод 2 4 3 6 4" xfId="9739"/>
    <cellStyle name="Ввод  2 3 3 6 4" xfId="9740"/>
    <cellStyle name="Вывод 2 3 3 6 4" xfId="9741"/>
    <cellStyle name="Вычисление 2 3 3 6 4" xfId="9742"/>
    <cellStyle name="Вычисление 2 5 3 6 4" xfId="9743"/>
    <cellStyle name="Итог 2 3 3 6 4" xfId="9744"/>
    <cellStyle name="Примечание 2 5 3 6 4" xfId="9745"/>
    <cellStyle name="Примечание 2 3 3 6 4" xfId="9746"/>
    <cellStyle name="Ввод  3 3 3 6 4" xfId="9747"/>
    <cellStyle name="Вывод 3 3 3 6 4" xfId="9748"/>
    <cellStyle name="Вычисление 3 3 3 6 4" xfId="9749"/>
    <cellStyle name="Итог 3 3 3 6 4" xfId="9750"/>
    <cellStyle name="Примечание 3 3 3 6 4" xfId="9751"/>
    <cellStyle name="Ввод  2 2 2 3 6 4" xfId="9752"/>
    <cellStyle name="Вывод 2 2 2 3 6 4" xfId="9753"/>
    <cellStyle name="Вычисление 2 2 2 3 6 4" xfId="9754"/>
    <cellStyle name="Итог 2 2 2 3 6 4" xfId="9755"/>
    <cellStyle name="Примечание 2 2 2 3 6 4" xfId="9756"/>
    <cellStyle name="Ввод  3 2 2 3 6 4" xfId="9757"/>
    <cellStyle name="Вывод 3 2 2 3 6 4" xfId="9758"/>
    <cellStyle name="Вычисление 3 2 2 3 6 4" xfId="9759"/>
    <cellStyle name="Итог 3 2 2 3 6 4" xfId="9760"/>
    <cellStyle name="Примечание 3 2 2 3 6 4" xfId="9761"/>
    <cellStyle name="Ввод  3 4 3 6 4" xfId="9762"/>
    <cellStyle name="Вывод 3 4 3 6 4" xfId="9763"/>
    <cellStyle name="Вычисление 3 4 3 6 4" xfId="9764"/>
    <cellStyle name="Итог 3 4 3 6 4" xfId="9765"/>
    <cellStyle name="Примечание 3 4 3 6 4" xfId="9766"/>
    <cellStyle name="Ввод  2 2 3 3 6 4" xfId="9767"/>
    <cellStyle name="Вывод 2 2 3 3 6 4" xfId="9768"/>
    <cellStyle name="Вычисление 2 2 3 3 6 4" xfId="9769"/>
    <cellStyle name="Итог 2 2 3 3 6 4" xfId="9770"/>
    <cellStyle name="Примечание 2 2 3 3 6 4" xfId="9771"/>
    <cellStyle name="Ввод  3 2 3 3 6 4" xfId="9772"/>
    <cellStyle name="Вывод 3 2 3 3 6 4" xfId="9773"/>
    <cellStyle name="Вычисление 3 2 3 3 6 4" xfId="9774"/>
    <cellStyle name="Итог 3 2 3 3 6 4" xfId="9775"/>
    <cellStyle name="Примечание 3 2 3 3 6 4" xfId="9776"/>
    <cellStyle name="Ввод  3 5 3 6 4" xfId="9777"/>
    <cellStyle name="Вывод 3 5 3 6 4" xfId="9778"/>
    <cellStyle name="Вычисление 3 5 3 6 4" xfId="9779"/>
    <cellStyle name="Итог 3 5 3 6 4" xfId="9780"/>
    <cellStyle name="Примечание 3 5 3 6 4" xfId="9781"/>
    <cellStyle name="Ввод  2 2 4 3 6 4" xfId="9782"/>
    <cellStyle name="Вывод 2 2 4 3 6 4" xfId="9783"/>
    <cellStyle name="Вычисление 2 2 4 3 6 4" xfId="9784"/>
    <cellStyle name="Итог 2 2 4 3 6 4" xfId="9785"/>
    <cellStyle name="Примечание 2 2 4 3 6 4" xfId="9786"/>
    <cellStyle name="Ввод  3 2 4 3 6 4" xfId="9787"/>
    <cellStyle name="Вывод 3 2 4 3 6 4" xfId="9788"/>
    <cellStyle name="Вычисление 3 2 4 3 6 4" xfId="9789"/>
    <cellStyle name="Итог 3 2 4 3 6 4" xfId="9790"/>
    <cellStyle name="Примечание 3 2 4 3 6 4" xfId="9791"/>
    <cellStyle name="Примечание 2 18 2" xfId="9792"/>
    <cellStyle name="Ввод  3 18 2" xfId="9793"/>
    <cellStyle name="Итог 2 2 3 3 7 3" xfId="9794"/>
    <cellStyle name="Вывод 3 2 16 3" xfId="9795"/>
    <cellStyle name="Вычисление 3 2 4 3 7 3" xfId="9796"/>
    <cellStyle name="Вывод 3 2 4 3 7 3" xfId="9797"/>
    <cellStyle name="Ввод  3 2 4 3 7 3" xfId="9798"/>
    <cellStyle name="Примечание 2 2 4 3 7 3" xfId="9799"/>
    <cellStyle name="Итог 2 2 4 3 7 3" xfId="9800"/>
    <cellStyle name="Вычисление 2 2 4 3 7 3" xfId="9801"/>
    <cellStyle name="Вывод 2 2 4 3 7 3" xfId="9802"/>
    <cellStyle name="Ввод  2 2 4 3 7 3" xfId="9803"/>
    <cellStyle name="Примечание 3 5 3 7 3" xfId="9804"/>
    <cellStyle name="Итог 3 5 3 7 3" xfId="9805"/>
    <cellStyle name="Вычисление 3 5 3 7 3" xfId="9806"/>
    <cellStyle name="Вывод 3 5 3 7 3" xfId="9807"/>
    <cellStyle name="Ввод  3 5 3 7 3" xfId="9808"/>
    <cellStyle name="Примечание 3 2 3 3 7 3" xfId="9809"/>
    <cellStyle name="Итог 3 2 3 3 7 3" xfId="9810"/>
    <cellStyle name="Вычисление 3 2 3 3 7 3" xfId="9811"/>
    <cellStyle name="Вывод 3 2 3 3 7 3" xfId="9812"/>
    <cellStyle name="Ввод  3 2 3 3 7 3" xfId="9813"/>
    <cellStyle name="Примечание 2 2 3 3 7 3" xfId="9814"/>
    <cellStyle name="Вычисление 2 2 3 3 7 3" xfId="9815"/>
    <cellStyle name="Вывод 2 2 3 3 7 3" xfId="9816"/>
    <cellStyle name="Ввод  2 2 3 3 7 3" xfId="9817"/>
    <cellStyle name="Примечание 3 4 3 7 3" xfId="9818"/>
    <cellStyle name="Итог 3 4 3 7 3" xfId="9819"/>
    <cellStyle name="Вычисление 3 4 3 7 3" xfId="9820"/>
    <cellStyle name="Вывод 3 4 3 7 3" xfId="9821"/>
    <cellStyle name="Примечание 3 2 4 2 7 3" xfId="9822"/>
    <cellStyle name="Вычисление 2 5 2 7 3" xfId="9823"/>
    <cellStyle name="Вычисление 2 2 4 12 3" xfId="9824"/>
    <cellStyle name="Вывод 2 2 4 12 3" xfId="9825"/>
    <cellStyle name="Ввод  2 2 4 12 3" xfId="9826"/>
    <cellStyle name="Примечание 3 5 12 3" xfId="9827"/>
    <cellStyle name="Итог 3 5 12 3" xfId="9828"/>
    <cellStyle name="Вывод 2 5 12 3" xfId="9829"/>
    <cellStyle name="Примечание 3 2 16 3" xfId="9830"/>
    <cellStyle name="Итог 3 2 16 3" xfId="9831"/>
    <cellStyle name="Вычисление 3 2 16 3" xfId="9832"/>
    <cellStyle name="Итог 2 2 16 3" xfId="9833"/>
    <cellStyle name="Вычисление 2 2 16 3" xfId="9834"/>
    <cellStyle name="Вывод 2 2 16 3" xfId="9835"/>
    <cellStyle name="Вывод 3 18 2" xfId="9836"/>
    <cellStyle name="Вывод 2 4 3 7 3" xfId="9837"/>
    <cellStyle name="Ввод  2 2 3 2 7 3" xfId="9838"/>
    <cellStyle name="Итог 3 6 7 3" xfId="9839"/>
    <cellStyle name="Примечание 2 2 2 12 3" xfId="9840"/>
    <cellStyle name="Примечание 2 17 3" xfId="9841"/>
    <cellStyle name="Вычисление 3 18 2" xfId="9842"/>
    <cellStyle name="Ввод  3 4 3 7 3" xfId="9843"/>
    <cellStyle name="Итог 3 2 4 2 7 3" xfId="9844"/>
    <cellStyle name="Вычисление 2 3 2 7 3" xfId="9845"/>
    <cellStyle name="Вычисление 3 5 12 3" xfId="9846"/>
    <cellStyle name="Ввод  2 2 16 3" xfId="9847"/>
    <cellStyle name="Вычисление 2 4 3 7 3" xfId="9848"/>
    <cellStyle name="Примечание 3 4 2 7 3" xfId="9849"/>
    <cellStyle name="Вычисление 3 6 7 3" xfId="9850"/>
    <cellStyle name="Итог 2 2 2 12 3" xfId="9851"/>
    <cellStyle name="Ввод  3 2 3 2 7 3" xfId="9852"/>
    <cellStyle name="Ввод  3 3 3 7 3" xfId="9853"/>
    <cellStyle name="Примечание 3 2 2 12 3" xfId="9854"/>
    <cellStyle name="Вычисление 3 4 12 3" xfId="9855"/>
    <cellStyle name="Итог 2 3 3 7 3" xfId="9856"/>
    <cellStyle name="Ввод  3 2 5 7 3" xfId="9857"/>
    <cellStyle name="Итог 3 2 3 2 7 3" xfId="9858"/>
    <cellStyle name="Итог 3 3 3 7 3" xfId="9859"/>
    <cellStyle name="Вывод 3 5 2 7 3" xfId="9860"/>
    <cellStyle name="Итог 3 2 5 7 3" xfId="9861"/>
    <cellStyle name="Вычисление 2 2 5 7 3" xfId="9862"/>
    <cellStyle name="Ввод  2 2 3 12 3" xfId="9863"/>
    <cellStyle name="Примечание 2 2 6 7 3" xfId="9864"/>
    <cellStyle name="Вычисление 2 2 2 2 7 3" xfId="9865"/>
    <cellStyle name="Примечание 2 7 7 3" xfId="9866"/>
    <cellStyle name="Вычисление 2 5 12 3" xfId="9867"/>
    <cellStyle name="Вывод 2 17 3" xfId="9868"/>
    <cellStyle name="Примечание 3 2 2 3 7 3" xfId="9869"/>
    <cellStyle name="Вычисление 3 2 4 2 7 3" xfId="9870"/>
    <cellStyle name="Вывод 2 3 2 7 3" xfId="9871"/>
    <cellStyle name="Вывод 3 5 12 3" xfId="9872"/>
    <cellStyle name="Примечание 2 4 3 7 3" xfId="9873"/>
    <cellStyle name="Итог 3 4 2 7 3" xfId="9874"/>
    <cellStyle name="Вывод 3 6 7 3" xfId="9875"/>
    <cellStyle name="Вычисление 2 2 2 12 3" xfId="9876"/>
    <cellStyle name="Вывод 2 2 6 7 3" xfId="9877"/>
    <cellStyle name="Примечание 3 3 2 7 3" xfId="9878"/>
    <cellStyle name="Ввод  2 3 12 3" xfId="9879"/>
    <cellStyle name="Вывод 3 2 2 3 7 3" xfId="9880"/>
    <cellStyle name="Примечание 2 2 4 2 7 3" xfId="9881"/>
    <cellStyle name="Вычисление 2 4 2 7 3" xfId="9882"/>
    <cellStyle name="Итог 3 2 3 12 3" xfId="9883"/>
    <cellStyle name="Вычисление 3 17 3" xfId="9884"/>
    <cellStyle name="Итог 2 5 3 7 3" xfId="9885"/>
    <cellStyle name="Ввод  3 4 2 7 3" xfId="9886"/>
    <cellStyle name="Итог 2 6 7 3" xfId="9887"/>
    <cellStyle name="Примечание 3 3 12 3" xfId="9888"/>
    <cellStyle name="Вычисление 2 18 2" xfId="9889"/>
    <cellStyle name="Итог 3 7 7 3" xfId="9890"/>
    <cellStyle name="Вывод 3 3 2 7 3" xfId="9891"/>
    <cellStyle name="Вычисление 3 2 4 12 3" xfId="9892"/>
    <cellStyle name="Примечание 2 4 12 3" xfId="9893"/>
    <cellStyle name="Итог 2 2 2 3 7 3" xfId="9894"/>
    <cellStyle name="Вывод 2 2 4 2 7 3" xfId="9895"/>
    <cellStyle name="Итог 2 4 2 7 3" xfId="9896"/>
    <cellStyle name="Ввод  3 2 3 12 3" xfId="9897"/>
    <cellStyle name="Примечание 3 2 6 7 3" xfId="9898"/>
    <cellStyle name="Вычисление 3 2 2 2 7 3" xfId="9899"/>
    <cellStyle name="Ввод  2 6 7 3" xfId="9900"/>
    <cellStyle name="Вывод 3 3 12 3" xfId="9901"/>
    <cellStyle name="Ввод  3 2 16 3" xfId="9902"/>
    <cellStyle name="Итог 2 5 4 8" xfId="9903"/>
    <cellStyle name="Ввод  3 2 2 12 3" xfId="9904"/>
    <cellStyle name="Примечание 3 6 7 3" xfId="9905"/>
    <cellStyle name="Вывод 2 2 3 2 7 3" xfId="9906"/>
    <cellStyle name="Ввод  2 3 3 7 3" xfId="9907"/>
    <cellStyle name="Вывод 2 3 3 7 3" xfId="9908"/>
    <cellStyle name="Вычисление 2 2 3 2 7 3" xfId="9909"/>
    <cellStyle name="Вывод 3 2 2 12 3" xfId="9910"/>
    <cellStyle name="Ввод  3 7 7 3" xfId="9911"/>
    <cellStyle name="Примечание 2 5 2 7 3" xfId="9912"/>
    <cellStyle name="Примечание 2 2 4 12 3" xfId="9913"/>
    <cellStyle name="Итог 2 5 12 3" xfId="9914"/>
    <cellStyle name="Ввод  2 2 2 3 7 3" xfId="9915"/>
    <cellStyle name="Итог 3 5 2 7 3" xfId="9916"/>
    <cellStyle name="Вывод 2 5 2 7 3" xfId="9917"/>
    <cellStyle name="Вычисление 2 2 3 12 3" xfId="9918"/>
    <cellStyle name="Вывод 3 2 6 7 3" xfId="9919"/>
    <cellStyle name="Примечание 2 2 2 2 7 3" xfId="9920"/>
    <cellStyle name="Вычисление 2 7 7 3" xfId="9921"/>
    <cellStyle name="Примечание 2 5 12 3" xfId="9922"/>
    <cellStyle name="Итог 2 18 2" xfId="9923"/>
    <cellStyle name="Примечание 2 2 3 2 7 3" xfId="9924"/>
    <cellStyle name="Примечание 2 3 3 7 3" xfId="9925"/>
    <cellStyle name="Итог 3 2 2 12 3" xfId="9926"/>
    <cellStyle name="Вывод 3 4 12 3" xfId="9927"/>
    <cellStyle name="Вычисление 2 5 3 7 3" xfId="9928"/>
    <cellStyle name="Примечание 2 2 5 7 3" xfId="9929"/>
    <cellStyle name="Вычисление 3 2 3 2 7 3" xfId="9930"/>
    <cellStyle name="Вычисление 3 3 3 7 3" xfId="9931"/>
    <cellStyle name="Ввод  3 5 2 7 3" xfId="9932"/>
    <cellStyle name="Вычисление 3 2 5 7 3" xfId="9933"/>
    <cellStyle name="Вывод 2 2 5 7 3" xfId="9934"/>
    <cellStyle name="Примечание 3 4 12 3" xfId="9935"/>
    <cellStyle name="Итог 2 2 6 7 3" xfId="9936"/>
    <cellStyle name="Вывод 2 2 2 2 7 3" xfId="9937"/>
    <cellStyle name="Вычисление 2 3 12 3" xfId="9938"/>
    <cellStyle name="Ввод  2 17 3" xfId="9939"/>
    <cellStyle name="Итог 3 2 2 3 7 3" xfId="9940"/>
    <cellStyle name="Вывод 3 2 4 2 7 3" xfId="9941"/>
    <cellStyle name="Ввод  2 3 2 7 3" xfId="9942"/>
    <cellStyle name="Ввод  3 5 12 3" xfId="9943"/>
    <cellStyle name="Примечание 3 17 3" xfId="9944"/>
    <cellStyle name="Ввод  2 5 3 7 3" xfId="9945"/>
    <cellStyle name="Вычисление 3 4 2 7 3" xfId="9946"/>
    <cellStyle name="Ввод  3 6 7 3" xfId="9947"/>
    <cellStyle name="Вывод 2 2 2 12 3" xfId="9948"/>
    <cellStyle name="Ввод  2 18 2" xfId="9949"/>
    <cellStyle name="Ввод  2 2 6 7 3" xfId="9950"/>
    <cellStyle name="Итог 3 3 2 7 3" xfId="9951"/>
    <cellStyle name="Примечание 3 2 4 12 3" xfId="9952"/>
    <cellStyle name="Вывод 2 4 12 3" xfId="9953"/>
    <cellStyle name="Ввод  3 2 2 3 7 3" xfId="9954"/>
    <cellStyle name="Итог 2 2 4 2 7 3" xfId="9955"/>
    <cellStyle name="Примечание 2 4 2 7 3" xfId="9956"/>
    <cellStyle name="Вычисление 3 2 3 12 3" xfId="9957"/>
    <cellStyle name="Вывод 3 17 3" xfId="9958"/>
    <cellStyle name="Ввод  2 4 3 7 3" xfId="9959"/>
    <cellStyle name="Примечание 3 2 2 2 7 3" xfId="9960"/>
    <cellStyle name="Вычисление 2 6 7 3" xfId="9961"/>
    <cellStyle name="Итог 3 3 12 3" xfId="9962"/>
    <cellStyle name="Вычисление 3 7 7 3" xfId="9963"/>
    <cellStyle name="Ввод  3 3 2 7 3" xfId="9964"/>
    <cellStyle name="Вывод 3 2 4 12 3" xfId="9965"/>
    <cellStyle name="Ввод  2 5 12 3" xfId="9966"/>
    <cellStyle name="Вычисление 2 2 2 3 7 3" xfId="9967"/>
    <cellStyle name="Ввод  2 2 4 2 7 3" xfId="9968"/>
    <cellStyle name="Итог 2 5 2 7 3" xfId="9969"/>
    <cellStyle name="Примечание 2 2 3 12 3" xfId="9970"/>
    <cellStyle name="Итог 3 2 6 7 3" xfId="9971"/>
    <cellStyle name="Вывод 3 2 2 2 7 3" xfId="9972"/>
    <cellStyle name="Ввод  2 7 7 3" xfId="9973"/>
    <cellStyle name="Ввод  3 3 12 3" xfId="9974"/>
    <cellStyle name="Примечание 2 2 16 3" xfId="9975"/>
    <cellStyle name="Итог 2 3 2 7 3" xfId="9976"/>
    <cellStyle name="Итог 2 2 4 12 3" xfId="9977"/>
    <cellStyle name="Ввод  2 4 12 3" xfId="9978"/>
    <cellStyle name="Примечание 3 3 3 7 3" xfId="9979"/>
    <cellStyle name="Вычисление 3 5 2 7 3" xfId="9980"/>
    <cellStyle name="Примечание 3 2 5 7 3" xfId="9981"/>
    <cellStyle name="Вывод 2 2 3 12 3" xfId="9982"/>
    <cellStyle name="Ввод  3 2 6 7 3" xfId="9983"/>
    <cellStyle name="Итог 2 2 2 2 7 3" xfId="9984"/>
    <cellStyle name="Итог 2 7 7 3" xfId="9985"/>
    <cellStyle name="Итог 2 3 12 3" xfId="9986"/>
    <cellStyle name="Вычисление 2 17 3" xfId="9987"/>
    <cellStyle name="Итог 2 2 3 2 7 3" xfId="9988"/>
    <cellStyle name="Примечание 2 5 3 7 3" xfId="9989"/>
    <cellStyle name="Вычисление 3 2 2 12 3" xfId="9990"/>
    <cellStyle name="Ввод  3 4 12 3" xfId="9991"/>
    <cellStyle name="Вычисление 2 3 3 7 3" xfId="9992"/>
    <cellStyle name="Итог 2 2 5 7 3" xfId="9993"/>
    <cellStyle name="Вывод 3 2 3 2 7 3" xfId="9994"/>
    <cellStyle name="Вывод 3 3 3 7 3" xfId="9995"/>
    <cellStyle name="Примечание 3 2 3 2 7 3" xfId="9996"/>
    <cellStyle name="Вывод 3 2 5 7 3" xfId="9997"/>
    <cellStyle name="Ввод  2 2 5 7 3" xfId="9998"/>
    <cellStyle name="Итог 3 4 12 3" xfId="9999"/>
    <cellStyle name="Вычисление 2 2 6 7 3" xfId="10000"/>
    <cellStyle name="Ввод  2 2 2 2 7 3" xfId="10001"/>
    <cellStyle name="Вывод 2 3 12 3" xfId="10002"/>
    <cellStyle name="Вычисление 3 2 2 3 7 3" xfId="10003"/>
    <cellStyle name="Ввод  3 2 4 2 7 3" xfId="10004"/>
    <cellStyle name="Вывод 2 4 2 7 3" xfId="10005"/>
    <cellStyle name="Примечание 3 2 3 12 3" xfId="10006"/>
    <cellStyle name="Итог 3 17 3" xfId="10007"/>
    <cellStyle name="Итог 2 4 3 7 3" xfId="10008"/>
    <cellStyle name="Вывод 3 4 2 7 3" xfId="10009"/>
    <cellStyle name="Примечание 2 6 7 3" xfId="10010"/>
    <cellStyle name="Ввод  2 2 2 12 3" xfId="10011"/>
    <cellStyle name="Вывод 2 18 2" xfId="10012"/>
    <cellStyle name="Примечание 3 7 7 3" xfId="10013"/>
    <cellStyle name="Вычисление 3 3 2 7 3" xfId="10014"/>
    <cellStyle name="Итог 3 2 4 12 3" xfId="10015"/>
    <cellStyle name="Вычисление 2 4 12 3" xfId="10016"/>
    <cellStyle name="Примечание 2 2 2 3 7 3" xfId="10017"/>
    <cellStyle name="Вычисление 2 2 4 2 7 3" xfId="10018"/>
    <cellStyle name="Ввод  2 5 2 7 3" xfId="10019"/>
    <cellStyle name="Вывод 3 2 3 12 3" xfId="10020"/>
    <cellStyle name="Ввод  3 17 3" xfId="10021"/>
    <cellStyle name="Вывод 2 5 3 7 3" xfId="10022"/>
    <cellStyle name="Итог 3 2 2 2 7 3" xfId="10023"/>
    <cellStyle name="Вывод 2 6 7 3" xfId="10024"/>
    <cellStyle name="Вычисление 3 3 12 3" xfId="10025"/>
    <cellStyle name="Итог 2 17 3" xfId="10026"/>
    <cellStyle name="Вывод 3 7 7 3" xfId="10027"/>
    <cellStyle name="Примечание 2 3 2 7 3" xfId="10028"/>
    <cellStyle name="Ввод  3 2 4 12 3" xfId="10029"/>
    <cellStyle name="Итог 2 4 12 3" xfId="10030"/>
    <cellStyle name="Вывод 2 2 2 3 7 3" xfId="10031"/>
    <cellStyle name="Примечание 3 5 2 7 3" xfId="10032"/>
    <cellStyle name="Ввод  2 4 2 7 3" xfId="10033"/>
    <cellStyle name="Итог 2 2 3 12 3" xfId="10034"/>
    <cellStyle name="Вычисление 3 2 6 7 3" xfId="10035"/>
    <cellStyle name="Ввод  3 2 2 2 7 3" xfId="10036"/>
    <cellStyle name="Вывод 2 7 7 3" xfId="10037"/>
    <cellStyle name="Примечание 2 3 12 3" xfId="10038"/>
    <cellStyle name="Вывод 3 2 4 3 8 4" xfId="10039"/>
    <cellStyle name="Итог 10" xfId="10040"/>
    <cellStyle name="Примечание 2 3 3 8 4" xfId="10041"/>
    <cellStyle name="Итог 3 2 4 3 7 3" xfId="10042"/>
    <cellStyle name="Примечание 3 2 4 3 7 3" xfId="10043"/>
    <cellStyle name="Итог 3 18 2" xfId="10044"/>
    <cellStyle name="Примечание 3 18 2" xfId="10045"/>
    <cellStyle name="Ввод  2 2 17 2" xfId="10046"/>
    <cellStyle name="Вывод 2 2 17 2" xfId="10047"/>
    <cellStyle name="Вычисление 2 2 17 2" xfId="10048"/>
    <cellStyle name="Итог 2 2 17 2" xfId="10049"/>
    <cellStyle name="Примечание 2 2 17 2" xfId="10050"/>
    <cellStyle name="Ввод  3 2 17 2" xfId="10051"/>
    <cellStyle name="Вывод 3 2 17 2" xfId="10052"/>
    <cellStyle name="Вычисление 3 2 17 2" xfId="10053"/>
    <cellStyle name="Итог 3 2 17 2" xfId="10054"/>
    <cellStyle name="Примечание 3 2 17 2" xfId="10055"/>
    <cellStyle name="Вывод 2 5 13 2" xfId="10056"/>
    <cellStyle name="Ввод  2 4 13 2" xfId="10057"/>
    <cellStyle name="Итог 2 5 13 2" xfId="10058"/>
    <cellStyle name="Итог 2 4 13 2" xfId="10059"/>
    <cellStyle name="Ввод  2 5 13 2" xfId="10060"/>
    <cellStyle name="Примечание 2 4 13 2" xfId="10061"/>
    <cellStyle name="Вычисление 2 4 13 2" xfId="10062"/>
    <cellStyle name="Вывод 2 4 13 2" xfId="10063"/>
    <cellStyle name="Ввод  2 3 13 2" xfId="10064"/>
    <cellStyle name="Вывод 2 3 13 2" xfId="10065"/>
    <cellStyle name="Вычисление 2 3 13 2" xfId="10066"/>
    <cellStyle name="Вычисление 2 5 13 2" xfId="10067"/>
    <cellStyle name="Итог 2 3 13 2" xfId="10068"/>
    <cellStyle name="Примечание 2 5 13 2" xfId="10069"/>
    <cellStyle name="Примечание 2 3 13 2" xfId="10070"/>
    <cellStyle name="Ввод  3 3 13 2" xfId="10071"/>
    <cellStyle name="Вывод 3 3 13 2" xfId="10072"/>
    <cellStyle name="Вычисление 3 3 13 2" xfId="10073"/>
    <cellStyle name="Итог 3 3 13 2" xfId="10074"/>
    <cellStyle name="Примечание 3 3 13 2" xfId="10075"/>
    <cellStyle name="Ввод  2 2 2 13 2" xfId="10076"/>
    <cellStyle name="Вывод 2 2 2 13 2" xfId="10077"/>
    <cellStyle name="Вычисление 2 2 2 13 2" xfId="10078"/>
    <cellStyle name="Итог 2 2 2 13 2" xfId="10079"/>
    <cellStyle name="Примечание 2 2 2 13 2" xfId="10080"/>
    <cellStyle name="Ввод  3 2 2 13 2" xfId="10081"/>
    <cellStyle name="Вывод 3 2 2 13 2" xfId="10082"/>
    <cellStyle name="Вычисление 3 2 2 13 2" xfId="10083"/>
    <cellStyle name="Итог 3 2 2 13 2" xfId="10084"/>
    <cellStyle name="Примечание 3 2 2 13 2" xfId="10085"/>
    <cellStyle name="Ввод  3 4 13 2" xfId="10086"/>
    <cellStyle name="Вывод 3 4 13 2" xfId="10087"/>
    <cellStyle name="Вычисление 3 4 13 2" xfId="10088"/>
    <cellStyle name="Итог 3 4 13 2" xfId="10089"/>
    <cellStyle name="Примечание 3 4 13 2" xfId="10090"/>
    <cellStyle name="Ввод  2 2 3 13 2" xfId="10091"/>
    <cellStyle name="Вывод 2 2 3 13 2" xfId="10092"/>
    <cellStyle name="Вычисление 2 2 3 13 2" xfId="10093"/>
    <cellStyle name="Итог 2 2 3 13 2" xfId="10094"/>
    <cellStyle name="Примечание 2 2 3 13 2" xfId="10095"/>
    <cellStyle name="Ввод  3 2 3 13 2" xfId="10096"/>
    <cellStyle name="Вывод 3 2 3 13 2" xfId="10097"/>
    <cellStyle name="Вычисление 3 2 3 13 2" xfId="10098"/>
    <cellStyle name="Итог 3 2 3 13 2" xfId="10099"/>
    <cellStyle name="Примечание 3 2 3 13 2" xfId="10100"/>
    <cellStyle name="Ввод  3 5 13 2" xfId="10101"/>
    <cellStyle name="Вывод 3 5 13 2" xfId="10102"/>
    <cellStyle name="Вычисление 3 5 13 2" xfId="10103"/>
    <cellStyle name="Итог 3 5 13 2" xfId="10104"/>
    <cellStyle name="Примечание 3 5 13 2" xfId="10105"/>
    <cellStyle name="Ввод  2 2 4 13 2" xfId="10106"/>
    <cellStyle name="Вывод 2 2 4 13 2" xfId="10107"/>
    <cellStyle name="Вычисление 2 2 4 13 2" xfId="10108"/>
    <cellStyle name="Итог 2 2 4 13 2" xfId="10109"/>
    <cellStyle name="Примечание 2 2 4 13 2" xfId="10110"/>
    <cellStyle name="Ввод  3 2 4 13 2" xfId="10111"/>
    <cellStyle name="Вывод 3 2 4 13 2" xfId="10112"/>
    <cellStyle name="Вычисление 3 2 4 13 2" xfId="10113"/>
    <cellStyle name="Итог 3 2 4 13 2" xfId="10114"/>
    <cellStyle name="Примечание 3 2 4 13 2" xfId="10115"/>
    <cellStyle name="Примечание 2 7 8 2" xfId="10116"/>
    <cellStyle name="Итог 2 7 8 2" xfId="10117"/>
    <cellStyle name="Вычисление 2 7 8 2" xfId="10118"/>
    <cellStyle name="Вывод 2 7 8 2" xfId="10119"/>
    <cellStyle name="Ввод  2 7 8 2" xfId="10120"/>
    <cellStyle name="Ввод  2 6 8 2" xfId="10121"/>
    <cellStyle name="Вывод 2 6 8 2" xfId="10122"/>
    <cellStyle name="Вычисление 2 6 8 2" xfId="10123"/>
    <cellStyle name="Итог 2 6 8 2" xfId="10124"/>
    <cellStyle name="Примечание 2 6 8 2" xfId="10125"/>
    <cellStyle name="Ввод  3 6 8 2" xfId="10126"/>
    <cellStyle name="Вывод 3 6 8 2" xfId="10127"/>
    <cellStyle name="Вычисление 3 6 8 2" xfId="10128"/>
    <cellStyle name="Итог 3 6 8 2" xfId="10129"/>
    <cellStyle name="Примечание 3 6 8 2" xfId="10130"/>
    <cellStyle name="Ввод  2 2 5 8 2" xfId="10131"/>
    <cellStyle name="Вывод 2 2 5 8 2" xfId="10132"/>
    <cellStyle name="Вычисление 2 2 5 8 2" xfId="10133"/>
    <cellStyle name="Итог 2 2 5 8 2" xfId="10134"/>
    <cellStyle name="Примечание 2 2 5 8 2" xfId="10135"/>
    <cellStyle name="Ввод  3 2 5 8 2" xfId="10136"/>
    <cellStyle name="Вывод 3 2 5 8 2" xfId="10137"/>
    <cellStyle name="Вычисление 3 2 5 8 2" xfId="10138"/>
    <cellStyle name="Итог 3 2 5 8 2" xfId="10139"/>
    <cellStyle name="Примечание 3 2 5 8 2" xfId="10140"/>
    <cellStyle name="Вывод 2 5 2 8 2" xfId="10141"/>
    <cellStyle name="Ввод  2 4 2 8 2" xfId="10142"/>
    <cellStyle name="Итог 2 5 2 8 2" xfId="10143"/>
    <cellStyle name="Итог 2 4 2 8 2" xfId="10144"/>
    <cellStyle name="Ввод  2 5 2 8 2" xfId="10145"/>
    <cellStyle name="Примечание 2 4 2 8 2" xfId="10146"/>
    <cellStyle name="Вычисление 2 4 2 8 2" xfId="10147"/>
    <cellStyle name="Вывод 2 4 2 8 2" xfId="10148"/>
    <cellStyle name="Ввод  2 3 2 8 2" xfId="10149"/>
    <cellStyle name="Вывод 2 3 2 8 2" xfId="10150"/>
    <cellStyle name="Вычисление 2 3 2 8 2" xfId="10151"/>
    <cellStyle name="Вычисление 2 5 2 8 2" xfId="10152"/>
    <cellStyle name="Итог 2 3 2 8 2" xfId="10153"/>
    <cellStyle name="Примечание 2 5 2 8 2" xfId="10154"/>
    <cellStyle name="Примечание 2 3 2 8 2" xfId="10155"/>
    <cellStyle name="Ввод  3 3 2 8 2" xfId="10156"/>
    <cellStyle name="Вывод 3 3 2 8 2" xfId="10157"/>
    <cellStyle name="Вычисление 3 3 2 8 2" xfId="10158"/>
    <cellStyle name="Итог 3 3 2 8 2" xfId="10159"/>
    <cellStyle name="Примечание 3 3 2 8 2" xfId="10160"/>
    <cellStyle name="Ввод  2 2 2 2 8 2" xfId="10161"/>
    <cellStyle name="Вывод 2 2 2 2 8 2" xfId="10162"/>
    <cellStyle name="Вычисление 2 2 2 2 8 2" xfId="10163"/>
    <cellStyle name="Итог 2 2 2 2 8 2" xfId="10164"/>
    <cellStyle name="Примечание 2 2 2 2 8 2" xfId="10165"/>
    <cellStyle name="Ввод  3 2 2 2 8 2" xfId="10166"/>
    <cellStyle name="Вывод 3 2 2 2 8 2" xfId="10167"/>
    <cellStyle name="Вычисление 3 2 2 2 8 2" xfId="10168"/>
    <cellStyle name="Итог 3 2 2 2 8 2" xfId="10169"/>
    <cellStyle name="Примечание 3 2 2 2 8 2" xfId="10170"/>
    <cellStyle name="Ввод  3 4 2 8 2" xfId="10171"/>
    <cellStyle name="Вывод 3 4 2 8 2" xfId="10172"/>
    <cellStyle name="Вычисление 3 4 2 8 2" xfId="10173"/>
    <cellStyle name="Итог 3 4 2 8 2" xfId="10174"/>
    <cellStyle name="Примечание 3 4 2 8 2" xfId="10175"/>
    <cellStyle name="Ввод  2 2 3 2 8 2" xfId="10176"/>
    <cellStyle name="Вывод 2 2 3 2 8 2" xfId="10177"/>
    <cellStyle name="Вычисление 2 2 3 2 8 2" xfId="10178"/>
    <cellStyle name="Итог 2 2 3 2 8 2" xfId="10179"/>
    <cellStyle name="Примечание 2 2 3 2 8 2" xfId="10180"/>
    <cellStyle name="Ввод  3 2 3 2 8 2" xfId="10181"/>
    <cellStyle name="Вывод 3 2 3 2 8 2" xfId="10182"/>
    <cellStyle name="Вычисление 3 2 3 2 8 2" xfId="10183"/>
    <cellStyle name="Итог 3 2 3 2 8 2" xfId="10184"/>
    <cellStyle name="Примечание 3 2 3 2 8 2" xfId="10185"/>
    <cellStyle name="Ввод  3 5 2 8 2" xfId="10186"/>
    <cellStyle name="Вывод 3 5 2 8 2" xfId="10187"/>
    <cellStyle name="Вычисление 3 5 2 8 2" xfId="10188"/>
    <cellStyle name="Итог 3 5 2 8 2" xfId="10189"/>
    <cellStyle name="Примечание 3 5 2 8 2" xfId="10190"/>
    <cellStyle name="Ввод  2 2 4 2 8 2" xfId="10191"/>
    <cellStyle name="Вывод 2 2 4 2 8 2" xfId="10192"/>
    <cellStyle name="Вычисление 2 2 4 2 8 2" xfId="10193"/>
    <cellStyle name="Итог 2 2 4 2 8 2" xfId="10194"/>
    <cellStyle name="Примечание 2 2 4 2 8 2" xfId="10195"/>
    <cellStyle name="Ввод  3 2 4 2 8 2" xfId="10196"/>
    <cellStyle name="Вывод 3 2 4 2 8 2" xfId="10197"/>
    <cellStyle name="Вычисление 3 2 4 2 8 2" xfId="10198"/>
    <cellStyle name="Итог 3 2 4 2 8 2" xfId="10199"/>
    <cellStyle name="Примечание 3 2 4 2 8 2" xfId="10200"/>
    <cellStyle name="Ввод  3 7 8 2" xfId="10201"/>
    <cellStyle name="Вывод 3 7 8 2" xfId="10202"/>
    <cellStyle name="Вычисление 3 7 8 2" xfId="10203"/>
    <cellStyle name="Итог 3 7 8 2" xfId="10204"/>
    <cellStyle name="Примечание 3 7 8 2" xfId="10205"/>
    <cellStyle name="Ввод  2 2 6 8 2" xfId="10206"/>
    <cellStyle name="Вывод 2 2 6 8 2" xfId="10207"/>
    <cellStyle name="Вычисление 2 2 6 8 2" xfId="10208"/>
    <cellStyle name="Итог 2 2 6 8 2" xfId="10209"/>
    <cellStyle name="Примечание 2 2 6 8 2" xfId="10210"/>
    <cellStyle name="Ввод  3 2 6 8 2" xfId="10211"/>
    <cellStyle name="Вывод 3 2 6 8 2" xfId="10212"/>
    <cellStyle name="Вычисление 3 2 6 8 2" xfId="10213"/>
    <cellStyle name="Итог 3 2 6 8 2" xfId="10214"/>
    <cellStyle name="Примечание 3 2 6 8 2" xfId="10215"/>
    <cellStyle name="Вывод 2 5 3 8 2" xfId="10216"/>
    <cellStyle name="Ввод  2 4 3 8 2" xfId="10217"/>
    <cellStyle name="Итог 2 5 3 8 2" xfId="10218"/>
    <cellStyle name="Итог 2 4 3 8 2" xfId="10219"/>
    <cellStyle name="Ввод  2 5 3 8 2" xfId="10220"/>
    <cellStyle name="Примечание 2 4 3 8 2" xfId="10221"/>
    <cellStyle name="Вычисление 2 4 3 8 2" xfId="10222"/>
    <cellStyle name="Вывод 2 4 3 8 2" xfId="10223"/>
    <cellStyle name="Ввод  2 3 3 8 2" xfId="10224"/>
    <cellStyle name="Вывод 2 3 3 8 2" xfId="10225"/>
    <cellStyle name="Вычисление 2 3 3 8 2" xfId="10226"/>
    <cellStyle name="Вычисление 2 5 3 8 2" xfId="10227"/>
    <cellStyle name="Итог 2 3 3 8 2" xfId="10228"/>
    <cellStyle name="Примечание 2 5 3 8 2" xfId="10229"/>
    <cellStyle name="Примечание 2 3 3 8 2" xfId="10230"/>
    <cellStyle name="Ввод  3 3 3 8 2" xfId="10231"/>
    <cellStyle name="Вывод 3 3 3 8 2" xfId="10232"/>
    <cellStyle name="Вычисление 3 3 3 8 2" xfId="10233"/>
    <cellStyle name="Итог 3 3 3 8 2" xfId="10234"/>
    <cellStyle name="Примечание 3 3 3 8 2" xfId="10235"/>
    <cellStyle name="Ввод  2 2 2 3 8 2" xfId="10236"/>
    <cellStyle name="Вывод 2 2 2 3 8 2" xfId="10237"/>
    <cellStyle name="Вычисление 2 2 2 3 8 2" xfId="10238"/>
    <cellStyle name="Итог 2 2 2 3 8 2" xfId="10239"/>
    <cellStyle name="Примечание 2 2 2 3 8 2" xfId="10240"/>
    <cellStyle name="Ввод  3 2 2 3 8 2" xfId="10241"/>
    <cellStyle name="Вывод 3 2 2 3 8 2" xfId="10242"/>
    <cellStyle name="Вычисление 3 2 2 3 8 2" xfId="10243"/>
    <cellStyle name="Итог 3 2 2 3 8 2" xfId="10244"/>
    <cellStyle name="Примечание 3 2 2 3 8 2" xfId="10245"/>
    <cellStyle name="Ввод  3 4 3 8 2" xfId="10246"/>
    <cellStyle name="Вывод 3 4 3 8 2" xfId="10247"/>
    <cellStyle name="Вычисление 3 4 3 8 2" xfId="10248"/>
    <cellStyle name="Итог 3 4 3 8 2" xfId="10249"/>
    <cellStyle name="Примечание 3 4 3 8 2" xfId="10250"/>
    <cellStyle name="Ввод  2 2 3 3 8 2" xfId="10251"/>
    <cellStyle name="Вывод 2 2 3 3 8 2" xfId="10252"/>
    <cellStyle name="Вычисление 2 2 3 3 8 2" xfId="10253"/>
    <cellStyle name="Итог 2 2 3 3 8 2" xfId="10254"/>
    <cellStyle name="Примечание 2 2 3 3 8 2" xfId="10255"/>
    <cellStyle name="Ввод  3 2 3 3 8 2" xfId="10256"/>
    <cellStyle name="Вывод 3 2 3 3 8 2" xfId="10257"/>
    <cellStyle name="Вычисление 3 2 3 3 8 2" xfId="10258"/>
    <cellStyle name="Итог 3 2 3 3 8 2" xfId="10259"/>
    <cellStyle name="Примечание 3 2 3 3 8 2" xfId="10260"/>
    <cellStyle name="Ввод  3 5 3 8 2" xfId="10261"/>
    <cellStyle name="Вывод 3 5 3 8 2" xfId="10262"/>
    <cellStyle name="Вычисление 3 5 3 8 2" xfId="10263"/>
    <cellStyle name="Итог 3 5 3 8 2" xfId="10264"/>
    <cellStyle name="Примечание 3 5 3 8 2" xfId="10265"/>
    <cellStyle name="Ввод  2 2 4 3 8 2" xfId="10266"/>
    <cellStyle name="Вывод 2 2 4 3 8 2" xfId="10267"/>
    <cellStyle name="Вычисление 2 2 4 3 8 2" xfId="10268"/>
    <cellStyle name="Итог 2 2 4 3 8 2" xfId="10269"/>
    <cellStyle name="Примечание 2 2 4 3 8 2" xfId="10270"/>
    <cellStyle name="Ввод  3 2 4 3 8 2" xfId="10271"/>
    <cellStyle name="Вывод 3 2 4 3 8 2" xfId="10272"/>
    <cellStyle name="Вычисление 3 2 4 3 8 2" xfId="10273"/>
    <cellStyle name="Итог 3 2 4 3 8 2" xfId="10274"/>
    <cellStyle name="Примечание 3 2 4 3 8 2" xfId="10275"/>
    <cellStyle name="Примечание 2 6 11" xfId="10276"/>
    <cellStyle name="Итог 2 6 11" xfId="10277"/>
    <cellStyle name="Вычисление 2 6 11" xfId="10278"/>
    <cellStyle name="Вывод 2 6 11" xfId="10279"/>
    <cellStyle name="Ввод  2 6 11" xfId="10280"/>
    <cellStyle name="Примечание 2 21" xfId="10281"/>
    <cellStyle name="Итог 3 5 3 8 4" xfId="10282"/>
    <cellStyle name="Ввод  3 21" xfId="10283"/>
    <cellStyle name="Вывод 3 21" xfId="10284"/>
    <cellStyle name="Вычисление 3 21" xfId="10285"/>
    <cellStyle name="Итог 3 21" xfId="10286"/>
    <cellStyle name="Примечание 3 21" xfId="10287"/>
    <cellStyle name="Вычисление 3 5 7 3 5" xfId="10288"/>
    <cellStyle name="Ввод  2 2 20" xfId="10289"/>
    <cellStyle name="Вывод 2 2 20" xfId="10290"/>
    <cellStyle name="Вычисление 2 2 20" xfId="10291"/>
    <cellStyle name="Итог 2 2 20" xfId="10292"/>
    <cellStyle name="Примечание 2 2 20" xfId="10293"/>
    <cellStyle name="Ввод  3 2 20" xfId="10294"/>
    <cellStyle name="Вывод 3 2 20" xfId="10295"/>
    <cellStyle name="Вычисление 3 2 20" xfId="10296"/>
    <cellStyle name="Итог 3 2 20" xfId="10297"/>
    <cellStyle name="Примечание 3 2 20" xfId="10298"/>
    <cellStyle name="Вывод 2 5 16" xfId="10299"/>
    <cellStyle name="Ввод  2 4 16" xfId="10300"/>
    <cellStyle name="Итог 2 5 16" xfId="10301"/>
    <cellStyle name="Итог 2 4 16" xfId="10302"/>
    <cellStyle name="Ввод  2 5 16" xfId="10303"/>
    <cellStyle name="Примечание 2 4 16" xfId="10304"/>
    <cellStyle name="Вычисление 2 4 16" xfId="10305"/>
    <cellStyle name="Вывод 2 4 16" xfId="10306"/>
    <cellStyle name="Ввод  2 3 16" xfId="10307"/>
    <cellStyle name="Вывод 2 3 16" xfId="10308"/>
    <cellStyle name="Вычисление 2 3 16" xfId="10309"/>
    <cellStyle name="Вычисление 2 5 16" xfId="10310"/>
    <cellStyle name="Итог 2 3 16" xfId="10311"/>
    <cellStyle name="Примечание 2 5 16" xfId="10312"/>
    <cellStyle name="Примечание 2 3 16" xfId="10313"/>
    <cellStyle name="Ввод  3 3 16" xfId="10314"/>
    <cellStyle name="Вывод 3 3 16" xfId="10315"/>
    <cellStyle name="Вычисление 3 3 16" xfId="10316"/>
    <cellStyle name="Итог 3 3 16" xfId="10317"/>
    <cellStyle name="Примечание 3 3 16" xfId="10318"/>
    <cellStyle name="Ввод  2 2 2 16" xfId="10319"/>
    <cellStyle name="Вывод 2 2 2 16" xfId="10320"/>
    <cellStyle name="Вычисление 2 2 2 16" xfId="10321"/>
    <cellStyle name="Итог 2 2 2 16" xfId="10322"/>
    <cellStyle name="Примечание 2 2 2 16" xfId="10323"/>
    <cellStyle name="Ввод  3 2 2 16" xfId="10324"/>
    <cellStyle name="Вывод 3 2 2 16" xfId="10325"/>
    <cellStyle name="Вычисление 3 2 2 16" xfId="10326"/>
    <cellStyle name="Итог 3 2 2 16" xfId="10327"/>
    <cellStyle name="Примечание 3 2 2 16" xfId="10328"/>
    <cellStyle name="Ввод  3 4 16" xfId="10329"/>
    <cellStyle name="Вывод 3 4 16" xfId="10330"/>
    <cellStyle name="Вычисление 3 4 16" xfId="10331"/>
    <cellStyle name="Итог 3 4 16" xfId="10332"/>
    <cellStyle name="Примечание 3 4 16" xfId="10333"/>
    <cellStyle name="Ввод  2 2 3 16" xfId="10334"/>
    <cellStyle name="Вывод 2 2 3 16" xfId="10335"/>
    <cellStyle name="Вычисление 2 2 3 16" xfId="10336"/>
    <cellStyle name="Итог 2 2 3 16" xfId="10337"/>
    <cellStyle name="Примечание 2 2 3 16" xfId="10338"/>
    <cellStyle name="Ввод  3 2 3 16" xfId="10339"/>
    <cellStyle name="Вывод 3 2 3 16" xfId="10340"/>
    <cellStyle name="Вычисление 3 2 3 16" xfId="10341"/>
    <cellStyle name="Итог 3 2 3 16" xfId="10342"/>
    <cellStyle name="Примечание 3 2 3 16" xfId="10343"/>
    <cellStyle name="Ввод  3 5 16" xfId="10344"/>
    <cellStyle name="Вывод 3 5 16" xfId="10345"/>
    <cellStyle name="Вычисление 3 5 16" xfId="10346"/>
    <cellStyle name="Итог 3 5 16" xfId="10347"/>
    <cellStyle name="Примечание 3 5 16" xfId="10348"/>
    <cellStyle name="Ввод  2 2 4 16" xfId="10349"/>
    <cellStyle name="Вывод 2 2 4 16" xfId="10350"/>
    <cellStyle name="Вычисление 2 2 4 16" xfId="10351"/>
    <cellStyle name="Итог 2 2 4 16" xfId="10352"/>
    <cellStyle name="Примечание 2 2 4 16" xfId="10353"/>
    <cellStyle name="Ввод  3 2 4 16" xfId="10354"/>
    <cellStyle name="Вывод 3 2 4 16" xfId="10355"/>
    <cellStyle name="Вычисление 3 2 4 16" xfId="10356"/>
    <cellStyle name="Итог 3 2 4 16" xfId="10357"/>
    <cellStyle name="Примечание 3 2 4 16" xfId="10358"/>
    <cellStyle name="Ввод  3 6 11" xfId="10359"/>
    <cellStyle name="Вывод 3 6 11" xfId="10360"/>
    <cellStyle name="Вычисление 3 6 11" xfId="10361"/>
    <cellStyle name="Итог 3 6 11" xfId="10362"/>
    <cellStyle name="Примечание 3 6 11" xfId="10363"/>
    <cellStyle name="Ввод  2 2 5 11" xfId="10364"/>
    <cellStyle name="Вывод 2 2 5 11" xfId="10365"/>
    <cellStyle name="Вычисление 2 2 5 11" xfId="10366"/>
    <cellStyle name="Итог 2 2 5 11" xfId="10367"/>
    <cellStyle name="Примечание 2 2 5 11" xfId="10368"/>
    <cellStyle name="Ввод  3 2 5 11" xfId="10369"/>
    <cellStyle name="Вывод 3 2 5 11" xfId="10370"/>
    <cellStyle name="Вычисление 3 2 5 11" xfId="10371"/>
    <cellStyle name="Итог 3 2 5 11" xfId="10372"/>
    <cellStyle name="Примечание 3 2 5 11" xfId="10373"/>
    <cellStyle name="Вывод 2 5 2 11" xfId="10374"/>
    <cellStyle name="Ввод  2 4 2 11" xfId="10375"/>
    <cellStyle name="Итог 2 5 2 11" xfId="10376"/>
    <cellStyle name="Итог 2 4 2 11" xfId="10377"/>
    <cellStyle name="Ввод  2 5 2 11" xfId="10378"/>
    <cellStyle name="Примечание 2 4 2 11" xfId="10379"/>
    <cellStyle name="Вычисление 2 4 2 11" xfId="10380"/>
    <cellStyle name="Вывод 2 4 2 11" xfId="10381"/>
    <cellStyle name="Ввод  2 3 2 11" xfId="10382"/>
    <cellStyle name="Вывод 2 3 2 11" xfId="10383"/>
    <cellStyle name="Вычисление 2 3 2 11" xfId="10384"/>
    <cellStyle name="Вычисление 2 5 2 11" xfId="10385"/>
    <cellStyle name="Итог 2 3 2 11" xfId="10386"/>
    <cellStyle name="Примечание 2 5 2 11" xfId="10387"/>
    <cellStyle name="Примечание 2 3 2 11" xfId="10388"/>
    <cellStyle name="Ввод  3 3 2 11" xfId="10389"/>
    <cellStyle name="Вывод 3 3 2 11" xfId="10390"/>
    <cellStyle name="Вычисление 3 3 2 11" xfId="10391"/>
    <cellStyle name="Итог 3 3 2 11" xfId="10392"/>
    <cellStyle name="Примечание 3 3 2 11" xfId="10393"/>
    <cellStyle name="Ввод  2 2 2 2 11" xfId="10394"/>
    <cellStyle name="Вывод 2 2 2 2 11" xfId="10395"/>
    <cellStyle name="Вычисление 2 2 2 2 11" xfId="10396"/>
    <cellStyle name="Итог 2 2 2 2 11" xfId="10397"/>
    <cellStyle name="Примечание 2 2 2 2 11" xfId="10398"/>
    <cellStyle name="Ввод  3 2 2 2 11" xfId="10399"/>
    <cellStyle name="Вывод 3 2 2 2 11" xfId="10400"/>
    <cellStyle name="Вычисление 3 2 2 2 11" xfId="10401"/>
    <cellStyle name="Итог 3 2 2 2 11" xfId="10402"/>
    <cellStyle name="Примечание 3 2 2 2 11" xfId="10403"/>
    <cellStyle name="Ввод  3 4 2 11" xfId="10404"/>
    <cellStyle name="Вывод 3 4 2 11" xfId="10405"/>
    <cellStyle name="Вычисление 3 4 2 11" xfId="10406"/>
    <cellStyle name="Итог 3 4 2 11" xfId="10407"/>
    <cellStyle name="Примечание 3 4 2 11" xfId="10408"/>
    <cellStyle name="Ввод  2 2 3 2 11" xfId="10409"/>
    <cellStyle name="Вывод 2 2 3 2 11" xfId="10410"/>
    <cellStyle name="Вычисление 2 2 3 2 11" xfId="10411"/>
    <cellStyle name="Итог 2 2 3 2 11" xfId="10412"/>
    <cellStyle name="Примечание 2 2 3 2 11" xfId="10413"/>
    <cellStyle name="Ввод  3 2 3 2 11" xfId="10414"/>
    <cellStyle name="Вывод 3 2 3 2 11" xfId="10415"/>
    <cellStyle name="Вычисление 3 2 3 2 11" xfId="10416"/>
    <cellStyle name="Итог 3 2 3 2 11" xfId="10417"/>
    <cellStyle name="Примечание 3 2 3 2 11" xfId="10418"/>
    <cellStyle name="Ввод  3 5 2 11" xfId="10419"/>
    <cellStyle name="Вывод 3 5 2 11" xfId="10420"/>
    <cellStyle name="Вычисление 3 5 2 11" xfId="10421"/>
    <cellStyle name="Итог 3 5 2 11" xfId="10422"/>
    <cellStyle name="Примечание 3 5 2 11" xfId="10423"/>
    <cellStyle name="Ввод  2 2 4 2 11" xfId="10424"/>
    <cellStyle name="Вывод 2 2 4 2 11" xfId="10425"/>
    <cellStyle name="Вычисление 2 2 4 2 11" xfId="10426"/>
    <cellStyle name="Итог 2 2 4 2 11" xfId="10427"/>
    <cellStyle name="Примечание 2 2 4 2 11" xfId="10428"/>
    <cellStyle name="Ввод  3 2 4 2 11" xfId="10429"/>
    <cellStyle name="Вывод 3 2 4 2 11" xfId="10430"/>
    <cellStyle name="Вычисление 3 2 4 2 11" xfId="10431"/>
    <cellStyle name="Итог 3 2 4 2 11" xfId="10432"/>
    <cellStyle name="Примечание 3 2 4 2 11" xfId="10433"/>
    <cellStyle name="Ввод  2 7 11" xfId="10434"/>
    <cellStyle name="Вывод 2 7 11" xfId="10435"/>
    <cellStyle name="Вычисление 2 7 11" xfId="10436"/>
    <cellStyle name="Итог 2 7 11" xfId="10437"/>
    <cellStyle name="Примечание 2 7 11" xfId="10438"/>
    <cellStyle name="Ввод  3 7 11" xfId="10439"/>
    <cellStyle name="Вывод 3 7 11" xfId="10440"/>
    <cellStyle name="Вычисление 3 7 11" xfId="10441"/>
    <cellStyle name="Итог 3 7 11" xfId="10442"/>
    <cellStyle name="Примечание 3 7 11" xfId="10443"/>
    <cellStyle name="Ввод  2 2 6 11" xfId="10444"/>
    <cellStyle name="Вывод 2 2 6 11" xfId="10445"/>
    <cellStyle name="Вычисление 2 2 6 11" xfId="10446"/>
    <cellStyle name="Итог 2 2 6 11" xfId="10447"/>
    <cellStyle name="Примечание 2 2 6 11" xfId="10448"/>
    <cellStyle name="Ввод  3 2 6 11" xfId="10449"/>
    <cellStyle name="Вывод 3 2 6 11" xfId="10450"/>
    <cellStyle name="Вычисление 3 2 6 11" xfId="10451"/>
    <cellStyle name="Итог 3 2 6 11" xfId="10452"/>
    <cellStyle name="Примечание 3 2 6 11" xfId="10453"/>
    <cellStyle name="Вывод 2 5 3 11" xfId="10454"/>
    <cellStyle name="Ввод  2 4 3 11" xfId="10455"/>
    <cellStyle name="Итог 2 5 3 11" xfId="10456"/>
    <cellStyle name="Итог 2 4 3 11" xfId="10457"/>
    <cellStyle name="Ввод  2 5 3 11" xfId="10458"/>
    <cellStyle name="Примечание 2 4 3 11" xfId="10459"/>
    <cellStyle name="Вычисление 2 4 3 11" xfId="10460"/>
    <cellStyle name="Вывод 2 4 3 11" xfId="10461"/>
    <cellStyle name="Ввод  2 3 3 11" xfId="10462"/>
    <cellStyle name="Вывод 2 3 3 11" xfId="10463"/>
    <cellStyle name="Вычисление 2 3 3 11" xfId="10464"/>
    <cellStyle name="Вычисление 2 5 3 11" xfId="10465"/>
    <cellStyle name="Итог 2 3 3 11" xfId="10466"/>
    <cellStyle name="Примечание 2 5 3 11" xfId="10467"/>
    <cellStyle name="Примечание 2 3 3 11" xfId="10468"/>
    <cellStyle name="Ввод  3 3 3 11" xfId="10469"/>
    <cellStyle name="Вывод 3 3 3 11" xfId="10470"/>
    <cellStyle name="Вычисление 3 3 3 11" xfId="10471"/>
    <cellStyle name="Итог 3 3 3 11" xfId="10472"/>
    <cellStyle name="Примечание 3 3 3 11" xfId="10473"/>
    <cellStyle name="Ввод  2 2 2 3 11" xfId="10474"/>
    <cellStyle name="Вывод 2 2 2 3 11" xfId="10475"/>
    <cellStyle name="Вычисление 2 2 2 3 11" xfId="10476"/>
    <cellStyle name="Итог 2 2 2 3 11" xfId="10477"/>
    <cellStyle name="Примечание 2 2 2 3 11" xfId="10478"/>
    <cellStyle name="Ввод  3 2 2 3 11" xfId="10479"/>
    <cellStyle name="Вывод 3 2 2 3 11" xfId="10480"/>
    <cellStyle name="Вычисление 3 2 2 3 11" xfId="10481"/>
    <cellStyle name="Итог 3 2 2 3 11" xfId="10482"/>
    <cellStyle name="Примечание 3 2 2 3 11" xfId="10483"/>
    <cellStyle name="Ввод  3 4 3 11" xfId="10484"/>
    <cellStyle name="Вывод 3 4 3 11" xfId="10485"/>
    <cellStyle name="Вычисление 3 4 3 11" xfId="10486"/>
    <cellStyle name="Итог 3 4 3 11" xfId="10487"/>
    <cellStyle name="Примечание 3 4 3 11" xfId="10488"/>
    <cellStyle name="Ввод  2 2 3 3 11" xfId="10489"/>
    <cellStyle name="Вывод 2 2 3 3 11" xfId="10490"/>
    <cellStyle name="Вычисление 2 2 3 3 11" xfId="10491"/>
    <cellStyle name="Итог 2 2 3 3 11" xfId="10492"/>
    <cellStyle name="Примечание 2 2 3 3 11" xfId="10493"/>
    <cellStyle name="Ввод  3 2 3 3 11" xfId="10494"/>
    <cellStyle name="Вывод 3 2 3 3 11" xfId="10495"/>
    <cellStyle name="Вычисление 3 2 3 3 11" xfId="10496"/>
    <cellStyle name="Итог 3 2 3 3 11" xfId="10497"/>
    <cellStyle name="Примечание 3 2 3 3 11" xfId="10498"/>
    <cellStyle name="Ввод  3 5 3 11" xfId="10499"/>
    <cellStyle name="Вывод 3 5 3 11" xfId="10500"/>
    <cellStyle name="Вычисление 3 5 3 11" xfId="10501"/>
    <cellStyle name="Итог 3 5 3 11" xfId="10502"/>
    <cellStyle name="Примечание 3 5 3 11" xfId="10503"/>
    <cellStyle name="Ввод  2 2 4 3 11" xfId="10504"/>
    <cellStyle name="Вывод 2 2 4 3 11" xfId="10505"/>
    <cellStyle name="Вычисление 2 2 4 3 11" xfId="10506"/>
    <cellStyle name="Итог 2 2 4 3 11" xfId="10507"/>
    <cellStyle name="Примечание 2 2 4 3 11" xfId="10508"/>
    <cellStyle name="Ввод  3 2 4 3 11" xfId="10509"/>
    <cellStyle name="Вывод 3 2 4 3 11" xfId="10510"/>
    <cellStyle name="Вычисление 3 2 4 3 11" xfId="10511"/>
    <cellStyle name="Итог 3 2 4 3 11" xfId="10512"/>
    <cellStyle name="Примечание 3 2 4 3 11" xfId="10513"/>
    <cellStyle name="Ввод  2 8 7" xfId="10514"/>
    <cellStyle name="Вывод 2 8 7" xfId="10515"/>
    <cellStyle name="Вычисление 2 8 7" xfId="10516"/>
    <cellStyle name="Итог 2 8 7" xfId="10517"/>
    <cellStyle name="Примечание 2 8 7" xfId="10518"/>
    <cellStyle name="Ввод  3 8 7" xfId="10519"/>
    <cellStyle name="Вывод 3 8 7" xfId="10520"/>
    <cellStyle name="Вычисление 3 8 7" xfId="10521"/>
    <cellStyle name="Итог 3 8 7" xfId="10522"/>
    <cellStyle name="Примечание 3 8 7" xfId="10523"/>
    <cellStyle name="Ввод  2 2 7 7" xfId="10524"/>
    <cellStyle name="Вывод 2 2 7 7" xfId="10525"/>
    <cellStyle name="Вычисление 2 2 7 7" xfId="10526"/>
    <cellStyle name="Итог 2 2 7 7" xfId="10527"/>
    <cellStyle name="Примечание 2 2 7 7" xfId="10528"/>
    <cellStyle name="Ввод  3 2 7 7" xfId="10529"/>
    <cellStyle name="Вывод 3 2 7 7" xfId="10530"/>
    <cellStyle name="Вычисление 3 2 7 7" xfId="10531"/>
    <cellStyle name="Итог 3 2 7 7" xfId="10532"/>
    <cellStyle name="Примечание 3 2 7 7" xfId="10533"/>
    <cellStyle name="Вывод 2 5 4 7" xfId="10534"/>
    <cellStyle name="Ввод  2 4 4 7" xfId="10535"/>
    <cellStyle name="Итог 2 5 4 7" xfId="10536"/>
    <cellStyle name="Итог 2 4 4 7" xfId="10537"/>
    <cellStyle name="Ввод  2 5 4 7" xfId="10538"/>
    <cellStyle name="Примечание 2 4 4 7" xfId="10539"/>
    <cellStyle name="Вычисление 2 4 4 7" xfId="10540"/>
    <cellStyle name="Вывод 2 4 4 7" xfId="10541"/>
    <cellStyle name="Ввод  2 3 4 7" xfId="10542"/>
    <cellStyle name="Вывод 2 3 4 7" xfId="10543"/>
    <cellStyle name="Вычисление 2 3 4 7" xfId="10544"/>
    <cellStyle name="Вычисление 2 5 4 7" xfId="10545"/>
    <cellStyle name="Итог 2 3 4 7" xfId="10546"/>
    <cellStyle name="Примечание 2 5 4 7" xfId="10547"/>
    <cellStyle name="Примечание 2 3 4 7" xfId="10548"/>
    <cellStyle name="Ввод  3 3 4 7" xfId="10549"/>
    <cellStyle name="Вывод 3 3 4 7" xfId="10550"/>
    <cellStyle name="Вычисление 3 3 4 7" xfId="10551"/>
    <cellStyle name="Итог 3 3 4 7" xfId="10552"/>
    <cellStyle name="Примечание 3 3 4 7" xfId="10553"/>
    <cellStyle name="Ввод  2 2 2 4 7" xfId="10554"/>
    <cellStyle name="Вывод 2 2 2 4 7" xfId="10555"/>
    <cellStyle name="Вычисление 2 2 2 4 7" xfId="10556"/>
    <cellStyle name="Итог 2 2 2 4 7" xfId="10557"/>
    <cellStyle name="Примечание 2 2 2 4 7" xfId="10558"/>
    <cellStyle name="Ввод  3 2 2 4 7" xfId="10559"/>
    <cellStyle name="Вывод 3 2 2 4 7" xfId="10560"/>
    <cellStyle name="Вычисление 3 2 2 4 7" xfId="10561"/>
    <cellStyle name="Итог 3 2 2 4 7" xfId="10562"/>
    <cellStyle name="Примечание 3 2 2 4 7" xfId="10563"/>
    <cellStyle name="Ввод  3 4 4 7" xfId="10564"/>
    <cellStyle name="Вывод 3 4 4 7" xfId="10565"/>
    <cellStyle name="Вычисление 3 4 4 7" xfId="10566"/>
    <cellStyle name="Итог 3 4 4 7" xfId="10567"/>
    <cellStyle name="Примечание 3 4 4 7" xfId="10568"/>
    <cellStyle name="Ввод  2 2 3 4 7" xfId="10569"/>
    <cellStyle name="Вывод 2 2 3 4 7" xfId="10570"/>
    <cellStyle name="Вычисление 2 2 3 4 7" xfId="10571"/>
    <cellStyle name="Итог 2 2 3 4 7" xfId="10572"/>
    <cellStyle name="Примечание 2 2 3 4 7" xfId="10573"/>
    <cellStyle name="Ввод  3 2 3 4 7" xfId="10574"/>
    <cellStyle name="Вывод 3 2 3 4 7" xfId="10575"/>
    <cellStyle name="Вычисление 3 2 3 4 7" xfId="10576"/>
    <cellStyle name="Итог 3 2 3 4 7" xfId="10577"/>
    <cellStyle name="Примечание 3 2 3 4 7" xfId="10578"/>
    <cellStyle name="Ввод  3 5 4 7" xfId="10579"/>
    <cellStyle name="Вывод 3 5 4 7" xfId="10580"/>
    <cellStyle name="Вычисление 3 5 4 7" xfId="10581"/>
    <cellStyle name="Итог 3 5 4 7" xfId="10582"/>
    <cellStyle name="Примечание 3 5 4 7" xfId="10583"/>
    <cellStyle name="Ввод  2 2 4 4 7" xfId="10584"/>
    <cellStyle name="Вывод 2 2 4 4 7" xfId="10585"/>
    <cellStyle name="Вычисление 2 2 4 4 7" xfId="10586"/>
    <cellStyle name="Итог 2 2 4 4 7" xfId="10587"/>
    <cellStyle name="Примечание 2 2 4 4 7" xfId="10588"/>
    <cellStyle name="Ввод  3 2 4 4 7" xfId="10589"/>
    <cellStyle name="Вывод 3 2 4 4 7" xfId="10590"/>
    <cellStyle name="Вычисление 3 2 4 4 7" xfId="10591"/>
    <cellStyle name="Итог 3 2 4 4 7" xfId="10592"/>
    <cellStyle name="Примечание 3 2 4 4 7" xfId="10593"/>
    <cellStyle name="Вычисление 2 12 7" xfId="10594"/>
    <cellStyle name="Вычисление 2 11 7" xfId="10595"/>
    <cellStyle name="Вывод 2 11 7" xfId="10596"/>
    <cellStyle name="Вывод 2 2 3 7 7" xfId="10597"/>
    <cellStyle name="Итог 3 3 7 7" xfId="10598"/>
    <cellStyle name="Итог 3 2 2 7 7" xfId="10599"/>
    <cellStyle name="Вывод 2 13 6" xfId="10600"/>
    <cellStyle name="Ввод  2 13 6" xfId="10601"/>
    <cellStyle name="Вывод 2 12 7" xfId="10602"/>
    <cellStyle name="Примечание 2 2 3 7 7" xfId="10603"/>
    <cellStyle name="Вычисление 2 2 3 7 7" xfId="10604"/>
    <cellStyle name="Итог 2 2 3 7 7" xfId="10605"/>
    <cellStyle name="Ввод  2 2 3 7 7" xfId="10606"/>
    <cellStyle name="Примечание 3 4 7 7" xfId="10607"/>
    <cellStyle name="Итог 3 4 7 7" xfId="10608"/>
    <cellStyle name="Вычисление 3 4 7 7" xfId="10609"/>
    <cellStyle name="Ввод  3 4 7 7" xfId="10610"/>
    <cellStyle name="Примечание 3 2 2 7 7" xfId="10611"/>
    <cellStyle name="Примечание 2 10 7" xfId="10612"/>
    <cellStyle name="Вычисление 3 2 2 7 7" xfId="10613"/>
    <cellStyle name="Вывод 3 2 2 7 7" xfId="10614"/>
    <cellStyle name="Примечание 2 2 2 7 7" xfId="10615"/>
    <cellStyle name="Вычисление 2 2 2 7 7" xfId="10616"/>
    <cellStyle name="Вывод 2 2 2 7 7" xfId="10617"/>
    <cellStyle name="Примечание 3 3 7 7" xfId="10618"/>
    <cellStyle name="Итог 2 10 7" xfId="10619"/>
    <cellStyle name="Вычисление 3 3 7 7" xfId="10620"/>
    <cellStyle name="Вывод 3 3 7 7" xfId="10621"/>
    <cellStyle name="Ввод  3 3 7 7" xfId="10622"/>
    <cellStyle name="Вычисление 2 10 7" xfId="10623"/>
    <cellStyle name="Вывод 2 10 7" xfId="10624"/>
    <cellStyle name="Ввод  2 10 7" xfId="10625"/>
    <cellStyle name="Ввод  2 9 7" xfId="10626"/>
    <cellStyle name="Вывод 2 9 7" xfId="10627"/>
    <cellStyle name="Вычисление 2 9 7" xfId="10628"/>
    <cellStyle name="Итог 2 9 7" xfId="10629"/>
    <cellStyle name="Ввод  2 12 7" xfId="10630"/>
    <cellStyle name="Примечание 2 11 7" xfId="10631"/>
    <cellStyle name="Примечание 2 9 7" xfId="10632"/>
    <cellStyle name="Ввод  3 2 2 7 7" xfId="10633"/>
    <cellStyle name="Итог 2 11 7" xfId="10634"/>
    <cellStyle name="Итог 2 2 2 7 7" xfId="10635"/>
    <cellStyle name="Ввод  2 2 2 7 7" xfId="10636"/>
    <cellStyle name="Вывод 3 4 7 7" xfId="10637"/>
    <cellStyle name="Ввод  2 11 7" xfId="10638"/>
    <cellStyle name="Примечание 2 3 7 7" xfId="10639"/>
    <cellStyle name="Ввод  3 9 7" xfId="10640"/>
    <cellStyle name="Вывод 3 9 7" xfId="10641"/>
    <cellStyle name="Вычисление 3 9 7" xfId="10642"/>
    <cellStyle name="Итог 3 9 7" xfId="10643"/>
    <cellStyle name="Примечание 3 9 7" xfId="10644"/>
    <cellStyle name="Ввод  2 2 8 7" xfId="10645"/>
    <cellStyle name="Вывод 2 2 8 7" xfId="10646"/>
    <cellStyle name="Вычисление 2 2 8 7" xfId="10647"/>
    <cellStyle name="Итог 2 2 8 7" xfId="10648"/>
    <cellStyle name="Примечание 2 2 8 7" xfId="10649"/>
    <cellStyle name="Ввод  3 2 8 7" xfId="10650"/>
    <cellStyle name="Вывод 3 2 8 7" xfId="10651"/>
    <cellStyle name="Вычисление 3 2 8 7" xfId="10652"/>
    <cellStyle name="Итог 3 2 8 7" xfId="10653"/>
    <cellStyle name="Примечание 3 2 8 7" xfId="10654"/>
    <cellStyle name="Вывод 2 5 5 7" xfId="10655"/>
    <cellStyle name="Ввод  2 4 5 7" xfId="10656"/>
    <cellStyle name="Итог 2 5 5 7" xfId="10657"/>
    <cellStyle name="Итог 2 4 5 7" xfId="10658"/>
    <cellStyle name="Ввод  2 5 5 7" xfId="10659"/>
    <cellStyle name="Примечание 2 4 5 7" xfId="10660"/>
    <cellStyle name="Вычисление 2 4 5 7" xfId="10661"/>
    <cellStyle name="Вывод 2 4 5 7" xfId="10662"/>
    <cellStyle name="Ввод  2 3 5 7" xfId="10663"/>
    <cellStyle name="Вывод 2 3 5 7" xfId="10664"/>
    <cellStyle name="Вычисление 2 3 5 7" xfId="10665"/>
    <cellStyle name="Вычисление 2 5 5 7" xfId="10666"/>
    <cellStyle name="Итог 2 3 5 7" xfId="10667"/>
    <cellStyle name="Примечание 2 5 5 7" xfId="10668"/>
    <cellStyle name="Примечание 2 3 5 7" xfId="10669"/>
    <cellStyle name="Ввод  3 3 5 7" xfId="10670"/>
    <cellStyle name="Вывод 3 3 5 7" xfId="10671"/>
    <cellStyle name="Вычисление 3 3 5 7" xfId="10672"/>
    <cellStyle name="Итог 3 3 5 7" xfId="10673"/>
    <cellStyle name="Примечание 3 3 5 7" xfId="10674"/>
    <cellStyle name="Ввод  2 2 2 5 7" xfId="10675"/>
    <cellStyle name="Вывод 2 2 2 5 7" xfId="10676"/>
    <cellStyle name="Вычисление 2 2 2 5 7" xfId="10677"/>
    <cellStyle name="Итог 2 2 2 5 7" xfId="10678"/>
    <cellStyle name="Примечание 2 2 2 5 7" xfId="10679"/>
    <cellStyle name="Ввод  3 2 2 5 7" xfId="10680"/>
    <cellStyle name="Вывод 3 2 2 5 7" xfId="10681"/>
    <cellStyle name="Вычисление 3 2 2 5 7" xfId="10682"/>
    <cellStyle name="Итог 3 2 2 5 7" xfId="10683"/>
    <cellStyle name="Примечание 3 2 2 5 7" xfId="10684"/>
    <cellStyle name="Ввод  3 4 5 7" xfId="10685"/>
    <cellStyle name="Вывод 3 4 5 7" xfId="10686"/>
    <cellStyle name="Вычисление 3 4 5 7" xfId="10687"/>
    <cellStyle name="Итог 3 4 5 7" xfId="10688"/>
    <cellStyle name="Примечание 3 4 5 7" xfId="10689"/>
    <cellStyle name="Ввод  2 2 3 5 7" xfId="10690"/>
    <cellStyle name="Вывод 2 2 3 5 7" xfId="10691"/>
    <cellStyle name="Вычисление 2 2 3 5 7" xfId="10692"/>
    <cellStyle name="Итог 2 2 3 5 7" xfId="10693"/>
    <cellStyle name="Примечание 2 2 3 5 7" xfId="10694"/>
    <cellStyle name="Ввод  3 2 3 5 7" xfId="10695"/>
    <cellStyle name="Вывод 3 2 3 5 7" xfId="10696"/>
    <cellStyle name="Вычисление 3 2 3 5 7" xfId="10697"/>
    <cellStyle name="Итог 3 2 3 5 7" xfId="10698"/>
    <cellStyle name="Примечание 3 2 3 5 7" xfId="10699"/>
    <cellStyle name="Ввод  3 5 5 7" xfId="10700"/>
    <cellStyle name="Вывод 3 5 5 7" xfId="10701"/>
    <cellStyle name="Вычисление 3 5 5 7" xfId="10702"/>
    <cellStyle name="Итог 3 5 5 7" xfId="10703"/>
    <cellStyle name="Примечание 3 5 5 7" xfId="10704"/>
    <cellStyle name="Ввод  2 2 4 5 7" xfId="10705"/>
    <cellStyle name="Вывод 2 2 4 5 7" xfId="10706"/>
    <cellStyle name="Вычисление 2 2 4 5 7" xfId="10707"/>
    <cellStyle name="Итог 2 2 4 5 7" xfId="10708"/>
    <cellStyle name="Примечание 2 2 4 5 7" xfId="10709"/>
    <cellStyle name="Ввод  3 2 4 5 7" xfId="10710"/>
    <cellStyle name="Вывод 3 2 4 5 7" xfId="10711"/>
    <cellStyle name="Вычисление 3 2 4 5 7" xfId="10712"/>
    <cellStyle name="Итог 3 2 4 5 7" xfId="10713"/>
    <cellStyle name="Примечание 3 2 4 5 7" xfId="10714"/>
    <cellStyle name="Итог 2 13 6" xfId="10715"/>
    <cellStyle name="Ввод  3 10 7" xfId="10716"/>
    <cellStyle name="Вывод 3 10 7" xfId="10717"/>
    <cellStyle name="Вычисление 3 10 7" xfId="10718"/>
    <cellStyle name="Итог 3 10 7" xfId="10719"/>
    <cellStyle name="Примечание 3 10 7" xfId="10720"/>
    <cellStyle name="Ввод  2 2 9 7" xfId="10721"/>
    <cellStyle name="Вывод 2 2 9 7" xfId="10722"/>
    <cellStyle name="Вычисление 2 2 9 7" xfId="10723"/>
    <cellStyle name="Итог 2 2 9 7" xfId="10724"/>
    <cellStyle name="Примечание 2 2 9 7" xfId="10725"/>
    <cellStyle name="Ввод  3 2 9 7" xfId="10726"/>
    <cellStyle name="Вывод 3 2 9 7" xfId="10727"/>
    <cellStyle name="Вычисление 3 2 9 7" xfId="10728"/>
    <cellStyle name="Итог 3 2 9 7" xfId="10729"/>
    <cellStyle name="Примечание 3 2 9 7" xfId="10730"/>
    <cellStyle name="Вывод 2 5 6 7" xfId="10731"/>
    <cellStyle name="Ввод  2 4 6 7" xfId="10732"/>
    <cellStyle name="Итог 2 5 6 7" xfId="10733"/>
    <cellStyle name="Итог 2 4 6 7" xfId="10734"/>
    <cellStyle name="Ввод  2 5 6 7" xfId="10735"/>
    <cellStyle name="Примечание 2 4 6 7" xfId="10736"/>
    <cellStyle name="Вычисление 2 4 6 7" xfId="10737"/>
    <cellStyle name="Вывод 2 4 6 7" xfId="10738"/>
    <cellStyle name="Ввод  2 3 6 7" xfId="10739"/>
    <cellStyle name="Вывод 2 3 6 7" xfId="10740"/>
    <cellStyle name="Вычисление 2 3 6 7" xfId="10741"/>
    <cellStyle name="Вычисление 2 5 6 7" xfId="10742"/>
    <cellStyle name="Итог 2 3 6 7" xfId="10743"/>
    <cellStyle name="Примечание 2 5 6 7" xfId="10744"/>
    <cellStyle name="Примечание 2 3 6 7" xfId="10745"/>
    <cellStyle name="Ввод  3 3 6 7" xfId="10746"/>
    <cellStyle name="Вывод 3 3 6 7" xfId="10747"/>
    <cellStyle name="Вычисление 3 3 6 7" xfId="10748"/>
    <cellStyle name="Итог 3 3 6 7" xfId="10749"/>
    <cellStyle name="Примечание 3 3 6 7" xfId="10750"/>
    <cellStyle name="Ввод  2 2 2 6 7" xfId="10751"/>
    <cellStyle name="Вывод 2 2 2 6 7" xfId="10752"/>
    <cellStyle name="Вычисление 2 2 2 6 7" xfId="10753"/>
    <cellStyle name="Итог 2 2 2 6 7" xfId="10754"/>
    <cellStyle name="Примечание 2 2 2 6 7" xfId="10755"/>
    <cellStyle name="Ввод  3 2 2 6 7" xfId="10756"/>
    <cellStyle name="Вывод 3 2 2 6 7" xfId="10757"/>
    <cellStyle name="Вычисление 3 2 2 6 7" xfId="10758"/>
    <cellStyle name="Итог 3 2 2 6 7" xfId="10759"/>
    <cellStyle name="Примечание 3 2 2 6 7" xfId="10760"/>
    <cellStyle name="Ввод  3 4 6 7" xfId="10761"/>
    <cellStyle name="Вывод 3 4 6 7" xfId="10762"/>
    <cellStyle name="Вычисление 3 4 6 7" xfId="10763"/>
    <cellStyle name="Итог 3 4 6 7" xfId="10764"/>
    <cellStyle name="Примечание 3 4 6 7" xfId="10765"/>
    <cellStyle name="Ввод  2 2 3 6 7" xfId="10766"/>
    <cellStyle name="Вывод 2 2 3 6 7" xfId="10767"/>
    <cellStyle name="Вычисление 2 2 3 6 7" xfId="10768"/>
    <cellStyle name="Итог 2 2 3 6 7" xfId="10769"/>
    <cellStyle name="Примечание 2 2 3 6 7" xfId="10770"/>
    <cellStyle name="Ввод  3 2 3 6 7" xfId="10771"/>
    <cellStyle name="Вывод 3 2 3 6 7" xfId="10772"/>
    <cellStyle name="Вычисление 3 2 3 6 7" xfId="10773"/>
    <cellStyle name="Итог 3 2 3 6 7" xfId="10774"/>
    <cellStyle name="Примечание 3 2 3 6 7" xfId="10775"/>
    <cellStyle name="Ввод  3 5 6 7" xfId="10776"/>
    <cellStyle name="Вывод 3 5 6 7" xfId="10777"/>
    <cellStyle name="Вычисление 3 5 6 7" xfId="10778"/>
    <cellStyle name="Итог 3 5 6 7" xfId="10779"/>
    <cellStyle name="Примечание 3 5 6 7" xfId="10780"/>
    <cellStyle name="Ввод  2 2 4 6 7" xfId="10781"/>
    <cellStyle name="Вывод 2 2 4 6 7" xfId="10782"/>
    <cellStyle name="Вычисление 2 2 4 6 7" xfId="10783"/>
    <cellStyle name="Итог 2 2 4 6 7" xfId="10784"/>
    <cellStyle name="Примечание 2 2 4 6 7" xfId="10785"/>
    <cellStyle name="Ввод  3 2 4 6 7" xfId="10786"/>
    <cellStyle name="Вывод 3 2 4 6 7" xfId="10787"/>
    <cellStyle name="Вычисление 3 2 4 6 7" xfId="10788"/>
    <cellStyle name="Итог 3 2 4 6 7" xfId="10789"/>
    <cellStyle name="Примечание 3 2 4 6 7" xfId="10790"/>
    <cellStyle name="Ввод  3 11 7" xfId="10791"/>
    <cellStyle name="Вывод 3 11 7" xfId="10792"/>
    <cellStyle name="Вычисление 3 11 7" xfId="10793"/>
    <cellStyle name="Итог 3 11 7" xfId="10794"/>
    <cellStyle name="Примечание 3 11 7" xfId="10795"/>
    <cellStyle name="Ввод  2 2 10 7" xfId="10796"/>
    <cellStyle name="Вывод 2 2 10 7" xfId="10797"/>
    <cellStyle name="Вычисление 2 2 10 7" xfId="10798"/>
    <cellStyle name="Итог 2 2 10 7" xfId="10799"/>
    <cellStyle name="Примечание 2 2 10 7" xfId="10800"/>
    <cellStyle name="Ввод  3 2 10 7" xfId="10801"/>
    <cellStyle name="Вывод 3 2 10 7" xfId="10802"/>
    <cellStyle name="Вычисление 3 2 10 7" xfId="10803"/>
    <cellStyle name="Итог 3 2 10 7" xfId="10804"/>
    <cellStyle name="Примечание 3 2 10 7" xfId="10805"/>
    <cellStyle name="Вывод 3 2 11 7" xfId="10806"/>
    <cellStyle name="Вывод 2 3 7 7" xfId="10807"/>
    <cellStyle name="Примечание 2 12 7" xfId="10808"/>
    <cellStyle name="Ввод  2 3 7 7" xfId="10809"/>
    <cellStyle name="Вывод 3 12 7" xfId="10810"/>
    <cellStyle name="Вычисление 3 2 11 7" xfId="10811"/>
    <cellStyle name="Вычисление 2 3 7 7" xfId="10812"/>
    <cellStyle name="Итог 3 2 11 7" xfId="10813"/>
    <cellStyle name="Вычисление 3 12 7" xfId="10814"/>
    <cellStyle name="Ввод  3 12 7" xfId="10815"/>
    <cellStyle name="Ввод  2 5 7 7" xfId="10816"/>
    <cellStyle name="Вычисление 2 2 11 7" xfId="10817"/>
    <cellStyle name="Примечание 2 5 7 7" xfId="10818"/>
    <cellStyle name="Ввод  2 4 7 7" xfId="10819"/>
    <cellStyle name="Вычисление 2 13 6" xfId="10820"/>
    <cellStyle name="Вывод 2 4 7 7" xfId="10821"/>
    <cellStyle name="Ввод  3 2 11 7" xfId="10822"/>
    <cellStyle name="Итог 2 4 7 7" xfId="10823"/>
    <cellStyle name="Вывод 2 2 11 7" xfId="10824"/>
    <cellStyle name="Итог 2 3 7 7" xfId="10825"/>
    <cellStyle name="Вывод 2 5 7 7" xfId="10826"/>
    <cellStyle name="Примечание 3 12 7" xfId="10827"/>
    <cellStyle name="Вычисление 2 4 7 7" xfId="10828"/>
    <cellStyle name="Примечание 2 2 11 7" xfId="10829"/>
    <cellStyle name="Итог 2 5 7 7" xfId="10830"/>
    <cellStyle name="Ввод  2 2 11 7" xfId="10831"/>
    <cellStyle name="Итог 2 12 7" xfId="10832"/>
    <cellStyle name="Примечание 2 13 6" xfId="10833"/>
    <cellStyle name="Вычисление 2 5 7 7" xfId="10834"/>
    <cellStyle name="Примечание 3 2 11 7" xfId="10835"/>
    <cellStyle name="Итог 3 12 7" xfId="10836"/>
    <cellStyle name="Примечание 2 4 7 7" xfId="10837"/>
    <cellStyle name="Итог 2 2 11 7" xfId="10838"/>
    <cellStyle name="Ввод  3 2 3 7 7" xfId="10839"/>
    <cellStyle name="Вывод 3 2 3 7 7" xfId="10840"/>
    <cellStyle name="Вычисление 3 2 3 7 7" xfId="10841"/>
    <cellStyle name="Итог 3 2 3 7 7" xfId="10842"/>
    <cellStyle name="Примечание 3 2 3 7 7" xfId="10843"/>
    <cellStyle name="Ввод  3 5 7 7" xfId="10844"/>
    <cellStyle name="Вывод 3 5 7 7" xfId="10845"/>
    <cellStyle name="Вычисление 3 5 7 7" xfId="10846"/>
    <cellStyle name="Итог 3 5 7 7" xfId="10847"/>
    <cellStyle name="Примечание 3 5 7 7" xfId="10848"/>
    <cellStyle name="Ввод  2 2 4 7 7" xfId="10849"/>
    <cellStyle name="Вывод 2 2 4 7 7" xfId="10850"/>
    <cellStyle name="Вычисление 2 2 4 7 7" xfId="10851"/>
    <cellStyle name="Итог 2 2 4 7 7" xfId="10852"/>
    <cellStyle name="Примечание 2 2 4 7 7" xfId="10853"/>
    <cellStyle name="Ввод  3 2 4 7 7" xfId="10854"/>
    <cellStyle name="Вывод 3 2 4 7 7" xfId="10855"/>
    <cellStyle name="Вычисление 3 2 4 7 7" xfId="10856"/>
    <cellStyle name="Итог 3 2 4 7 7" xfId="10857"/>
    <cellStyle name="Примечание 3 2 4 7 7" xfId="10858"/>
    <cellStyle name="Ввод  3 13 6" xfId="10859"/>
    <cellStyle name="Вывод 3 13 6" xfId="10860"/>
    <cellStyle name="Вычисление 3 13 6" xfId="10861"/>
    <cellStyle name="Итог 3 13 6" xfId="10862"/>
    <cellStyle name="Примечание 3 13 6" xfId="10863"/>
    <cellStyle name="Ввод  2 2 12 6" xfId="10864"/>
    <cellStyle name="Вывод 2 2 12 6" xfId="10865"/>
    <cellStyle name="Вычисление 2 2 12 6" xfId="10866"/>
    <cellStyle name="Итог 2 2 12 6" xfId="10867"/>
    <cellStyle name="Примечание 2 2 12 6" xfId="10868"/>
    <cellStyle name="Ввод  3 2 12 6" xfId="10869"/>
    <cellStyle name="Вывод 3 2 12 6" xfId="10870"/>
    <cellStyle name="Вычисление 3 2 12 6" xfId="10871"/>
    <cellStyle name="Итог 3 2 12 6" xfId="10872"/>
    <cellStyle name="Примечание 3 2 12 6" xfId="10873"/>
    <cellStyle name="Вывод 2 5 8 6" xfId="10874"/>
    <cellStyle name="Ввод  2 4 8 6" xfId="10875"/>
    <cellStyle name="Итог 2 5 8 6" xfId="10876"/>
    <cellStyle name="Итог 2 4 8 6" xfId="10877"/>
    <cellStyle name="Ввод  2 5 8 6" xfId="10878"/>
    <cellStyle name="Примечание 2 4 8 6" xfId="10879"/>
    <cellStyle name="Вычисление 2 4 8 6" xfId="10880"/>
    <cellStyle name="Вывод 2 4 8 6" xfId="10881"/>
    <cellStyle name="Ввод  2 3 8 6" xfId="10882"/>
    <cellStyle name="Вывод 2 3 8 6" xfId="10883"/>
    <cellStyle name="Вычисление 2 3 8 6" xfId="10884"/>
    <cellStyle name="Вычисление 2 5 8 6" xfId="10885"/>
    <cellStyle name="Итог 2 3 8 6" xfId="10886"/>
    <cellStyle name="Примечание 2 5 8 6" xfId="10887"/>
    <cellStyle name="Примечание 2 3 8 6" xfId="10888"/>
    <cellStyle name="Ввод  3 3 8 6" xfId="10889"/>
    <cellStyle name="Вывод 3 3 8 6" xfId="10890"/>
    <cellStyle name="Вычисление 3 3 8 6" xfId="10891"/>
    <cellStyle name="Итог 3 3 8 6" xfId="10892"/>
    <cellStyle name="Примечание 3 3 8 6" xfId="10893"/>
    <cellStyle name="Ввод  2 2 2 8 6" xfId="10894"/>
    <cellStyle name="Вывод 2 2 2 8 6" xfId="10895"/>
    <cellStyle name="Вычисление 2 2 2 8 6" xfId="10896"/>
    <cellStyle name="Итог 2 2 2 8 6" xfId="10897"/>
    <cellStyle name="Примечание 2 2 2 8 6" xfId="10898"/>
    <cellStyle name="Ввод  3 2 2 8 6" xfId="10899"/>
    <cellStyle name="Вывод 3 2 2 8 6" xfId="10900"/>
    <cellStyle name="Вычисление 3 2 2 8 6" xfId="10901"/>
    <cellStyle name="Итог 3 2 2 8 6" xfId="10902"/>
    <cellStyle name="Примечание 3 2 2 8 6" xfId="10903"/>
    <cellStyle name="Ввод  3 4 8 6" xfId="10904"/>
    <cellStyle name="Вывод 3 4 8 6" xfId="10905"/>
    <cellStyle name="Вычисление 3 4 8 6" xfId="10906"/>
    <cellStyle name="Итог 3 4 8 6" xfId="10907"/>
    <cellStyle name="Примечание 3 4 8 6" xfId="10908"/>
    <cellStyle name="Ввод  2 2 3 8 6" xfId="10909"/>
    <cellStyle name="Вывод 2 2 3 8 6" xfId="10910"/>
    <cellStyle name="Вычисление 2 2 3 8 6" xfId="10911"/>
    <cellStyle name="Итог 2 2 3 8 6" xfId="10912"/>
    <cellStyle name="Примечание 2 2 3 8 6" xfId="10913"/>
    <cellStyle name="Ввод  3 2 3 8 6" xfId="10914"/>
    <cellStyle name="Вывод 3 2 3 8 6" xfId="10915"/>
    <cellStyle name="Вычисление 3 2 3 8 6" xfId="10916"/>
    <cellStyle name="Итог 3 2 3 8 6" xfId="10917"/>
    <cellStyle name="Примечание 3 2 3 8 6" xfId="10918"/>
    <cellStyle name="Ввод  3 5 8 6" xfId="10919"/>
    <cellStyle name="Вывод 3 5 8 6" xfId="10920"/>
    <cellStyle name="Вычисление 3 5 8 6" xfId="10921"/>
    <cellStyle name="Итог 3 5 8 6" xfId="10922"/>
    <cellStyle name="Примечание 3 5 8 6" xfId="10923"/>
    <cellStyle name="Ввод  2 2 4 8 6" xfId="10924"/>
    <cellStyle name="Вывод 2 2 4 8 6" xfId="10925"/>
    <cellStyle name="Вычисление 2 2 4 8 6" xfId="10926"/>
    <cellStyle name="Итог 2 2 4 8 6" xfId="10927"/>
    <cellStyle name="Примечание 2 2 4 8 6" xfId="10928"/>
    <cellStyle name="Ввод  3 2 4 8 6" xfId="10929"/>
    <cellStyle name="Вывод 3 2 4 8 6" xfId="10930"/>
    <cellStyle name="Вычисление 3 2 4 8 6" xfId="10931"/>
    <cellStyle name="Итог 3 2 4 8 6" xfId="10932"/>
    <cellStyle name="Примечание 3 2 4 8 6" xfId="10933"/>
    <cellStyle name="Ввод  5 4" xfId="10934"/>
    <cellStyle name="Вывод 5 4" xfId="10935"/>
    <cellStyle name="Вычисление 5 4" xfId="10936"/>
    <cellStyle name="Итог 5 4" xfId="10937"/>
    <cellStyle name="Итог 2 2 3 3 8 4" xfId="10938"/>
    <cellStyle name="Вывод 3 2 2 3 8 4" xfId="10939"/>
    <cellStyle name="Примечание 3 4 3 8 4" xfId="10940"/>
    <cellStyle name="Вывод 2 2 2 3 8 4" xfId="10941"/>
    <cellStyle name="Примечание 2 6 4 5" xfId="10942"/>
    <cellStyle name="Итог 2 6 4 5" xfId="10943"/>
    <cellStyle name="Вычисление 2 6 4 5" xfId="10944"/>
    <cellStyle name="Вывод 2 6 4 5" xfId="10945"/>
    <cellStyle name="Ввод  2 6 4 5" xfId="10946"/>
    <cellStyle name="Примечание 2 7 6 6" xfId="10947"/>
    <cellStyle name="Ввод  3 6 4 5" xfId="10948"/>
    <cellStyle name="Вывод 3 6 4 5" xfId="10949"/>
    <cellStyle name="Вычисление 3 6 4 5" xfId="10950"/>
    <cellStyle name="Итог 3 6 4 5" xfId="10951"/>
    <cellStyle name="Примечание 3 6 4 5" xfId="10952"/>
    <cellStyle name="Ввод  2 2 5 4 5" xfId="10953"/>
    <cellStyle name="Вывод 2 2 5 4 5" xfId="10954"/>
    <cellStyle name="Вычисление 2 2 5 4 5" xfId="10955"/>
    <cellStyle name="Итог 2 2 5 4 5" xfId="10956"/>
    <cellStyle name="Примечание 2 2 5 4 5" xfId="10957"/>
    <cellStyle name="Ввод  3 2 5 4 5" xfId="10958"/>
    <cellStyle name="Вывод 3 2 5 4 5" xfId="10959"/>
    <cellStyle name="Вычисление 3 2 5 4 5" xfId="10960"/>
    <cellStyle name="Итог 3 2 5 4 5" xfId="10961"/>
    <cellStyle name="Примечание 3 2 5 4 5" xfId="10962"/>
    <cellStyle name="Вывод 2 5 2 4 5" xfId="10963"/>
    <cellStyle name="Ввод  2 4 2 4 5" xfId="10964"/>
    <cellStyle name="Итог 2 5 2 4 5" xfId="10965"/>
    <cellStyle name="Итог 2 4 2 4 5" xfId="10966"/>
    <cellStyle name="Ввод  2 5 2 4 5" xfId="10967"/>
    <cellStyle name="Примечание 2 4 2 4 5" xfId="10968"/>
    <cellStyle name="Вычисление 2 4 2 4 5" xfId="10969"/>
    <cellStyle name="Вывод 2 4 2 4 5" xfId="10970"/>
    <cellStyle name="Ввод  2 3 2 4 5" xfId="10971"/>
    <cellStyle name="Вывод 2 3 2 4 5" xfId="10972"/>
    <cellStyle name="Вычисление 2 3 2 4 5" xfId="10973"/>
    <cellStyle name="Вычисление 2 5 2 4 5" xfId="10974"/>
    <cellStyle name="Итог 2 3 2 4 5" xfId="10975"/>
    <cellStyle name="Примечание 2 5 2 4 5" xfId="10976"/>
    <cellStyle name="Примечание 2 3 2 4 5" xfId="10977"/>
    <cellStyle name="Ввод  3 3 2 4 5" xfId="10978"/>
    <cellStyle name="Вывод 3 3 2 4 5" xfId="10979"/>
    <cellStyle name="Вычисление 3 3 2 4 5" xfId="10980"/>
    <cellStyle name="Итог 3 3 2 4 5" xfId="10981"/>
    <cellStyle name="Примечание 3 3 2 4 5" xfId="10982"/>
    <cellStyle name="Ввод  2 2 2 2 4 5" xfId="10983"/>
    <cellStyle name="Вывод 2 2 2 2 4 5" xfId="10984"/>
    <cellStyle name="Вычисление 2 2 2 2 4 5" xfId="10985"/>
    <cellStyle name="Итог 2 2 2 2 4 5" xfId="10986"/>
    <cellStyle name="Примечание 2 2 2 2 4 5" xfId="10987"/>
    <cellStyle name="Ввод  3 2 2 2 4 5" xfId="10988"/>
    <cellStyle name="Вывод 3 2 2 2 4 5" xfId="10989"/>
    <cellStyle name="Вычисление 3 2 2 2 4 5" xfId="10990"/>
    <cellStyle name="Итог 3 2 2 2 4 5" xfId="10991"/>
    <cellStyle name="Примечание 3 2 2 2 4 5" xfId="10992"/>
    <cellStyle name="Ввод  3 4 2 4 5" xfId="10993"/>
    <cellStyle name="Вывод 3 4 2 4 5" xfId="10994"/>
    <cellStyle name="Вычисление 3 4 2 4 5" xfId="10995"/>
    <cellStyle name="Итог 3 4 2 4 5" xfId="10996"/>
    <cellStyle name="Примечание 3 4 2 4 5" xfId="10997"/>
    <cellStyle name="Ввод  2 2 3 2 4 5" xfId="10998"/>
    <cellStyle name="Вывод 2 2 3 2 4 5" xfId="10999"/>
    <cellStyle name="Вычисление 2 2 3 2 4 5" xfId="11000"/>
    <cellStyle name="Итог 2 2 3 2 4 5" xfId="11001"/>
    <cellStyle name="Примечание 2 2 3 2 4 5" xfId="11002"/>
    <cellStyle name="Ввод  3 2 3 2 4 5" xfId="11003"/>
    <cellStyle name="Вывод 3 2 3 2 4 5" xfId="11004"/>
    <cellStyle name="Вычисление 3 2 3 2 4 5" xfId="11005"/>
    <cellStyle name="Итог 3 2 3 2 4 5" xfId="11006"/>
    <cellStyle name="Примечание 3 2 3 2 4 5" xfId="11007"/>
    <cellStyle name="Ввод  3 5 2 4 5" xfId="11008"/>
    <cellStyle name="Вывод 3 5 2 4 5" xfId="11009"/>
    <cellStyle name="Вычисление 3 5 2 4 5" xfId="11010"/>
    <cellStyle name="Итог 3 5 2 4 5" xfId="11011"/>
    <cellStyle name="Примечание 3 5 2 4 5" xfId="11012"/>
    <cellStyle name="Ввод  2 2 4 2 4 5" xfId="11013"/>
    <cellStyle name="Вывод 2 2 4 2 4 5" xfId="11014"/>
    <cellStyle name="Вычисление 2 2 4 2 4 5" xfId="11015"/>
    <cellStyle name="Итог 2 2 4 2 4 5" xfId="11016"/>
    <cellStyle name="Примечание 2 2 4 2 4 5" xfId="11017"/>
    <cellStyle name="Ввод  3 2 4 2 4 5" xfId="11018"/>
    <cellStyle name="Вывод 3 2 4 2 4 5" xfId="11019"/>
    <cellStyle name="Вычисление 3 2 4 2 4 5" xfId="11020"/>
    <cellStyle name="Итог 3 2 4 2 4 5" xfId="11021"/>
    <cellStyle name="Примечание 3 2 4 2 4 5" xfId="11022"/>
    <cellStyle name="Ввод  2 7 4 5" xfId="11023"/>
    <cellStyle name="Вывод 2 7 4 5" xfId="11024"/>
    <cellStyle name="Вычисление 2 7 4 5" xfId="11025"/>
    <cellStyle name="Итог 2 7 4 5" xfId="11026"/>
    <cellStyle name="Примечание 2 7 4 5" xfId="11027"/>
    <cellStyle name="Ввод  3 7 4 5" xfId="11028"/>
    <cellStyle name="Вывод 3 7 4 5" xfId="11029"/>
    <cellStyle name="Вычисление 3 7 4 5" xfId="11030"/>
    <cellStyle name="Итог 3 7 4 5" xfId="11031"/>
    <cellStyle name="Примечание 3 7 4 5" xfId="11032"/>
    <cellStyle name="Ввод  2 2 6 4 5" xfId="11033"/>
    <cellStyle name="Вывод 2 2 6 4 5" xfId="11034"/>
    <cellStyle name="Вычисление 2 2 6 4 5" xfId="11035"/>
    <cellStyle name="Итог 2 2 6 4 5" xfId="11036"/>
    <cellStyle name="Примечание 2 2 6 4 5" xfId="11037"/>
    <cellStyle name="Ввод  3 2 6 4 5" xfId="11038"/>
    <cellStyle name="Вывод 3 2 6 4 5" xfId="11039"/>
    <cellStyle name="Вычисление 3 2 6 4 5" xfId="11040"/>
    <cellStyle name="Итог 3 2 6 4 5" xfId="11041"/>
    <cellStyle name="Примечание 3 2 6 4 5" xfId="11042"/>
    <cellStyle name="Вывод 2 5 3 4 5" xfId="11043"/>
    <cellStyle name="Ввод  2 4 3 4 5" xfId="11044"/>
    <cellStyle name="Итог 2 5 3 4 5" xfId="11045"/>
    <cellStyle name="Итог 2 4 3 4 5" xfId="11046"/>
    <cellStyle name="Ввод  2 5 3 4 5" xfId="11047"/>
    <cellStyle name="Примечание 2 4 3 4 5" xfId="11048"/>
    <cellStyle name="Вычисление 2 4 3 4 5" xfId="11049"/>
    <cellStyle name="Вывод 2 4 3 4 5" xfId="11050"/>
    <cellStyle name="Ввод  2 3 3 4 5" xfId="11051"/>
    <cellStyle name="Вывод 2 3 3 4 5" xfId="11052"/>
    <cellStyle name="Вычисление 2 3 3 4 5" xfId="11053"/>
    <cellStyle name="Вычисление 2 5 3 4 5" xfId="11054"/>
    <cellStyle name="Итог 2 3 3 4 5" xfId="11055"/>
    <cellStyle name="Примечание 2 5 3 4 5" xfId="11056"/>
    <cellStyle name="Примечание 2 3 3 4 5" xfId="11057"/>
    <cellStyle name="Ввод  3 3 3 4 5" xfId="11058"/>
    <cellStyle name="Вывод 3 3 3 4 5" xfId="11059"/>
    <cellStyle name="Вычисление 3 3 3 4 5" xfId="11060"/>
    <cellStyle name="Итог 3 3 3 4 5" xfId="11061"/>
    <cellStyle name="Примечание 3 3 3 4 5" xfId="11062"/>
    <cellStyle name="Ввод  2 2 2 3 4 5" xfId="11063"/>
    <cellStyle name="Вывод 2 2 2 3 4 5" xfId="11064"/>
    <cellStyle name="Вычисление 2 2 2 3 4 5" xfId="11065"/>
    <cellStyle name="Итог 2 2 2 3 4 5" xfId="11066"/>
    <cellStyle name="Примечание 2 2 2 3 4 5" xfId="11067"/>
    <cellStyle name="Ввод  3 2 2 3 4 5" xfId="11068"/>
    <cellStyle name="Вывод 3 2 2 3 4 5" xfId="11069"/>
    <cellStyle name="Вычисление 3 2 2 3 4 5" xfId="11070"/>
    <cellStyle name="Итог 3 2 2 3 4 5" xfId="11071"/>
    <cellStyle name="Примечание 3 2 2 3 4 5" xfId="11072"/>
    <cellStyle name="Ввод  3 4 3 4 5" xfId="11073"/>
    <cellStyle name="Вывод 3 4 3 4 5" xfId="11074"/>
    <cellStyle name="Вычисление 3 4 3 4 5" xfId="11075"/>
    <cellStyle name="Итог 3 4 3 4 5" xfId="11076"/>
    <cellStyle name="Примечание 3 4 3 4 5" xfId="11077"/>
    <cellStyle name="Ввод  2 2 3 3 4 5" xfId="11078"/>
    <cellStyle name="Вывод 2 2 3 3 4 5" xfId="11079"/>
    <cellStyle name="Вычисление 2 2 3 3 4 5" xfId="11080"/>
    <cellStyle name="Итог 2 2 3 3 4 5" xfId="11081"/>
    <cellStyle name="Примечание 2 2 3 3 4 5" xfId="11082"/>
    <cellStyle name="Ввод  3 2 3 3 4 5" xfId="11083"/>
    <cellStyle name="Вывод 3 2 3 3 4 5" xfId="11084"/>
    <cellStyle name="Вычисление 3 2 3 3 4 5" xfId="11085"/>
    <cellStyle name="Итог 3 2 3 3 4 5" xfId="11086"/>
    <cellStyle name="Примечание 3 2 3 3 4 5" xfId="11087"/>
    <cellStyle name="Ввод  3 5 3 4 5" xfId="11088"/>
    <cellStyle name="Вывод 3 5 3 4 5" xfId="11089"/>
    <cellStyle name="Вычисление 3 5 3 4 5" xfId="11090"/>
    <cellStyle name="Итог 3 5 3 4 5" xfId="11091"/>
    <cellStyle name="Примечание 3 5 3 4 5" xfId="11092"/>
    <cellStyle name="Ввод  2 2 4 3 4 5" xfId="11093"/>
    <cellStyle name="Вывод 2 2 4 3 4 5" xfId="11094"/>
    <cellStyle name="Вычисление 2 2 4 3 4 5" xfId="11095"/>
    <cellStyle name="Итог 2 2 4 3 4 5" xfId="11096"/>
    <cellStyle name="Примечание 2 2 4 3 4 5" xfId="11097"/>
    <cellStyle name="Ввод  3 2 4 3 4 5" xfId="11098"/>
    <cellStyle name="Вывод 3 2 4 3 4 5" xfId="11099"/>
    <cellStyle name="Вычисление 3 2 4 3 4 5" xfId="11100"/>
    <cellStyle name="Итог 3 2 4 3 4 5" xfId="11101"/>
    <cellStyle name="Примечание 3 2 4 3 4 5" xfId="11102"/>
    <cellStyle name="Ввод  2 8 3 4" xfId="11103"/>
    <cellStyle name="Вывод 2 8 3 4" xfId="11104"/>
    <cellStyle name="Вычисление 2 8 3 4" xfId="11105"/>
    <cellStyle name="Итог 2 8 3 4" xfId="11106"/>
    <cellStyle name="Примечание 2 8 3 4" xfId="11107"/>
    <cellStyle name="Ввод  3 8 3 4" xfId="11108"/>
    <cellStyle name="Вывод 3 8 3 4" xfId="11109"/>
    <cellStyle name="Вычисление 3 8 3 4" xfId="11110"/>
    <cellStyle name="Итог 3 8 3 4" xfId="11111"/>
    <cellStyle name="Примечание 3 8 3 4" xfId="11112"/>
    <cellStyle name="Ввод  2 2 7 3 4" xfId="11113"/>
    <cellStyle name="Вывод 2 2 7 3 4" xfId="11114"/>
    <cellStyle name="Вычисление 2 2 7 3 4" xfId="11115"/>
    <cellStyle name="Итог 2 2 7 3 4" xfId="11116"/>
    <cellStyle name="Примечание 2 2 7 3 4" xfId="11117"/>
    <cellStyle name="Ввод  3 2 7 3 4" xfId="11118"/>
    <cellStyle name="Вывод 3 2 7 3 4" xfId="11119"/>
    <cellStyle name="Вычисление 3 2 7 3 4" xfId="11120"/>
    <cellStyle name="Итог 3 2 7 3 4" xfId="11121"/>
    <cellStyle name="Примечание 3 2 7 3 4" xfId="11122"/>
    <cellStyle name="Вывод 2 5 4 3 4" xfId="11123"/>
    <cellStyle name="Ввод  2 4 4 3 4" xfId="11124"/>
    <cellStyle name="Итог 2 5 4 3 4" xfId="11125"/>
    <cellStyle name="Итог 2 4 4 3 4" xfId="11126"/>
    <cellStyle name="Ввод  2 5 4 3 4" xfId="11127"/>
    <cellStyle name="Примечание 2 4 4 3 4" xfId="11128"/>
    <cellStyle name="Вычисление 2 4 4 3 4" xfId="11129"/>
    <cellStyle name="Вывод 2 4 4 3 4" xfId="11130"/>
    <cellStyle name="Ввод  2 3 4 3 4" xfId="11131"/>
    <cellStyle name="Вывод 2 3 4 3 4" xfId="11132"/>
    <cellStyle name="Вычисление 2 3 4 3 4" xfId="11133"/>
    <cellStyle name="Вычисление 2 5 4 3 4" xfId="11134"/>
    <cellStyle name="Итог 2 3 4 3 4" xfId="11135"/>
    <cellStyle name="Примечание 2 5 4 3 4" xfId="11136"/>
    <cellStyle name="Примечание 2 3 4 3 4" xfId="11137"/>
    <cellStyle name="Ввод  3 3 4 3 4" xfId="11138"/>
    <cellStyle name="Вывод 3 3 4 3 4" xfId="11139"/>
    <cellStyle name="Вычисление 3 3 4 3 4" xfId="11140"/>
    <cellStyle name="Итог 3 3 4 3 4" xfId="11141"/>
    <cellStyle name="Примечание 3 3 4 3 4" xfId="11142"/>
    <cellStyle name="Ввод  2 2 2 4 3 4" xfId="11143"/>
    <cellStyle name="Вывод 2 2 2 4 3 4" xfId="11144"/>
    <cellStyle name="Вычисление 2 2 2 4 3 4" xfId="11145"/>
    <cellStyle name="Итог 2 2 2 4 3 4" xfId="11146"/>
    <cellStyle name="Примечание 2 2 2 4 3 4" xfId="11147"/>
    <cellStyle name="Ввод  3 2 2 4 3 4" xfId="11148"/>
    <cellStyle name="Вывод 3 2 2 4 3 4" xfId="11149"/>
    <cellStyle name="Вычисление 3 2 2 4 3 4" xfId="11150"/>
    <cellStyle name="Итог 3 2 2 4 3 4" xfId="11151"/>
    <cellStyle name="Примечание 3 2 2 4 3 4" xfId="11152"/>
    <cellStyle name="Ввод  3 4 4 3 4" xfId="11153"/>
    <cellStyle name="Вывод 3 4 4 3 4" xfId="11154"/>
    <cellStyle name="Вычисление 3 4 4 3 4" xfId="11155"/>
    <cellStyle name="Итог 3 4 4 3 4" xfId="11156"/>
    <cellStyle name="Примечание 3 4 4 3 4" xfId="11157"/>
    <cellStyle name="Ввод  2 2 3 4 3 4" xfId="11158"/>
    <cellStyle name="Вывод 2 2 3 4 3 4" xfId="11159"/>
    <cellStyle name="Вычисление 2 2 3 4 3 4" xfId="11160"/>
    <cellStyle name="Итог 2 2 3 4 3 4" xfId="11161"/>
    <cellStyle name="Примечание 2 2 3 4 3 4" xfId="11162"/>
    <cellStyle name="Ввод  3 2 3 4 3 4" xfId="11163"/>
    <cellStyle name="Вывод 3 2 3 4 3 4" xfId="11164"/>
    <cellStyle name="Вычисление 3 2 3 4 3 4" xfId="11165"/>
    <cellStyle name="Итог 3 2 3 4 3 4" xfId="11166"/>
    <cellStyle name="Примечание 3 2 3 4 3 4" xfId="11167"/>
    <cellStyle name="Ввод  3 5 4 3 4" xfId="11168"/>
    <cellStyle name="Вывод 3 5 4 3 4" xfId="11169"/>
    <cellStyle name="Вычисление 3 5 4 3 4" xfId="11170"/>
    <cellStyle name="Итог 3 5 4 3 4" xfId="11171"/>
    <cellStyle name="Примечание 3 5 4 3 4" xfId="11172"/>
    <cellStyle name="Ввод  2 2 4 4 3 4" xfId="11173"/>
    <cellStyle name="Вывод 2 2 4 4 3 4" xfId="11174"/>
    <cellStyle name="Вычисление 2 2 4 4 3 4" xfId="11175"/>
    <cellStyle name="Итог 2 2 4 4 3 4" xfId="11176"/>
    <cellStyle name="Примечание 2 2 4 4 3 4" xfId="11177"/>
    <cellStyle name="Ввод  3 2 4 4 3 4" xfId="11178"/>
    <cellStyle name="Вывод 3 2 4 4 3 4" xfId="11179"/>
    <cellStyle name="Вычисление 3 2 4 4 3 4" xfId="11180"/>
    <cellStyle name="Итог 3 2 4 4 3 4" xfId="11181"/>
    <cellStyle name="Примечание 3 2 4 4 3 4" xfId="11182"/>
    <cellStyle name="Вычисление 2 12 3 4" xfId="11183"/>
    <cellStyle name="Вычисление 2 11 3 4" xfId="11184"/>
    <cellStyle name="Вывод 2 11 3 4" xfId="11185"/>
    <cellStyle name="Вывод 2 2 3 7 3 4" xfId="11186"/>
    <cellStyle name="Итог 3 3 7 3 4" xfId="11187"/>
    <cellStyle name="Итог 3 2 2 7 3 4" xfId="11188"/>
    <cellStyle name="Вывод 2 13 3 4" xfId="11189"/>
    <cellStyle name="Ввод  2 13 3 4" xfId="11190"/>
    <cellStyle name="Вывод 2 12 3 4" xfId="11191"/>
    <cellStyle name="Примечание 2 2 3 7 3 4" xfId="11192"/>
    <cellStyle name="Вычисление 2 2 3 7 3 4" xfId="11193"/>
    <cellStyle name="Итог 2 2 3 7 3 4" xfId="11194"/>
    <cellStyle name="Ввод  2 2 3 7 3 4" xfId="11195"/>
    <cellStyle name="Примечание 3 4 7 3 4" xfId="11196"/>
    <cellStyle name="Итог 3 4 7 3 4" xfId="11197"/>
    <cellStyle name="Вычисление 3 4 7 3 4" xfId="11198"/>
    <cellStyle name="Ввод  3 4 7 3 4" xfId="11199"/>
    <cellStyle name="Примечание 3 2 2 7 3 4" xfId="11200"/>
    <cellStyle name="Примечание 2 10 3 4" xfId="11201"/>
    <cellStyle name="Вычисление 3 2 2 7 3 4" xfId="11202"/>
    <cellStyle name="Вывод 3 2 2 7 3 4" xfId="11203"/>
    <cellStyle name="Примечание 2 2 2 7 3 4" xfId="11204"/>
    <cellStyle name="Вычисление 2 2 2 7 3 4" xfId="11205"/>
    <cellStyle name="Вывод 2 2 2 7 3 4" xfId="11206"/>
    <cellStyle name="Примечание 3 3 7 3 4" xfId="11207"/>
    <cellStyle name="Итог 2 10 3 4" xfId="11208"/>
    <cellStyle name="Вычисление 3 3 7 3 4" xfId="11209"/>
    <cellStyle name="Вывод 3 3 7 3 4" xfId="11210"/>
    <cellStyle name="Ввод  3 3 7 3 4" xfId="11211"/>
    <cellStyle name="Вычисление 2 10 3 4" xfId="11212"/>
    <cellStyle name="Вывод 2 10 3 4" xfId="11213"/>
    <cellStyle name="Ввод  2 10 3 4" xfId="11214"/>
    <cellStyle name="Ввод  2 9 3 4" xfId="11215"/>
    <cellStyle name="Вывод 2 9 3 4" xfId="11216"/>
    <cellStyle name="Вычисление 2 9 3 4" xfId="11217"/>
    <cellStyle name="Итог 2 9 3 4" xfId="11218"/>
    <cellStyle name="Ввод  2 12 3 4" xfId="11219"/>
    <cellStyle name="Примечание 2 11 3 4" xfId="11220"/>
    <cellStyle name="Примечание 2 9 3 4" xfId="11221"/>
    <cellStyle name="Ввод  3 2 2 7 3 4" xfId="11222"/>
    <cellStyle name="Итог 2 11 3 4" xfId="11223"/>
    <cellStyle name="Итог 2 2 2 7 3 4" xfId="11224"/>
    <cellStyle name="Ввод  2 2 2 7 3 4" xfId="11225"/>
    <cellStyle name="Вывод 3 4 7 3 4" xfId="11226"/>
    <cellStyle name="Ввод  2 11 3 4" xfId="11227"/>
    <cellStyle name="Примечание 2 3 7 3 4" xfId="11228"/>
    <cellStyle name="Ввод  3 9 3 4" xfId="11229"/>
    <cellStyle name="Вывод 3 9 3 4" xfId="11230"/>
    <cellStyle name="Вычисление 3 9 3 4" xfId="11231"/>
    <cellStyle name="Итог 3 9 3 4" xfId="11232"/>
    <cellStyle name="Примечание 3 9 3 4" xfId="11233"/>
    <cellStyle name="Ввод  2 2 8 3 4" xfId="11234"/>
    <cellStyle name="Вывод 2 2 8 3 4" xfId="11235"/>
    <cellStyle name="Вычисление 2 2 8 3 4" xfId="11236"/>
    <cellStyle name="Итог 2 2 8 3 4" xfId="11237"/>
    <cellStyle name="Примечание 2 2 8 3 4" xfId="11238"/>
    <cellStyle name="Ввод  3 2 8 3 4" xfId="11239"/>
    <cellStyle name="Вывод 3 2 8 3 4" xfId="11240"/>
    <cellStyle name="Вычисление 3 2 8 3 4" xfId="11241"/>
    <cellStyle name="Итог 3 2 8 3 4" xfId="11242"/>
    <cellStyle name="Примечание 3 2 8 3 4" xfId="11243"/>
    <cellStyle name="Вывод 2 5 5 3 4" xfId="11244"/>
    <cellStyle name="Ввод  2 4 5 3 4" xfId="11245"/>
    <cellStyle name="Итог 2 5 5 3 4" xfId="11246"/>
    <cellStyle name="Итог 2 4 5 3 4" xfId="11247"/>
    <cellStyle name="Ввод  2 5 5 3 4" xfId="11248"/>
    <cellStyle name="Примечание 2 4 5 3 4" xfId="11249"/>
    <cellStyle name="Вычисление 2 4 5 3 4" xfId="11250"/>
    <cellStyle name="Вывод 2 4 5 3 4" xfId="11251"/>
    <cellStyle name="Ввод  2 3 5 3 4" xfId="11252"/>
    <cellStyle name="Вывод 2 3 5 3 4" xfId="11253"/>
    <cellStyle name="Вычисление 2 3 5 3 4" xfId="11254"/>
    <cellStyle name="Вычисление 2 5 5 3 4" xfId="11255"/>
    <cellStyle name="Итог 2 3 5 3 4" xfId="11256"/>
    <cellStyle name="Примечание 2 5 5 3 4" xfId="11257"/>
    <cellStyle name="Примечание 2 3 5 3 4" xfId="11258"/>
    <cellStyle name="Ввод  3 3 5 3 4" xfId="11259"/>
    <cellStyle name="Вывод 3 3 5 3 4" xfId="11260"/>
    <cellStyle name="Вычисление 3 3 5 3 4" xfId="11261"/>
    <cellStyle name="Итог 3 3 5 3 4" xfId="11262"/>
    <cellStyle name="Примечание 3 3 5 3 4" xfId="11263"/>
    <cellStyle name="Ввод  2 2 2 5 3 4" xfId="11264"/>
    <cellStyle name="Вывод 2 2 2 5 3 4" xfId="11265"/>
    <cellStyle name="Вычисление 2 2 2 5 3 4" xfId="11266"/>
    <cellStyle name="Итог 2 2 2 5 3 4" xfId="11267"/>
    <cellStyle name="Примечание 2 2 2 5 3 4" xfId="11268"/>
    <cellStyle name="Ввод  3 2 2 5 3 4" xfId="11269"/>
    <cellStyle name="Вывод 3 2 2 5 3 4" xfId="11270"/>
    <cellStyle name="Вычисление 3 2 2 5 3 4" xfId="11271"/>
    <cellStyle name="Итог 3 2 2 5 3 4" xfId="11272"/>
    <cellStyle name="Примечание 3 2 2 5 3 4" xfId="11273"/>
    <cellStyle name="Ввод  3 4 5 3 4" xfId="11274"/>
    <cellStyle name="Вывод 3 4 5 3 4" xfId="11275"/>
    <cellStyle name="Вычисление 3 4 5 3 4" xfId="11276"/>
    <cellStyle name="Итог 3 4 5 3 4" xfId="11277"/>
    <cellStyle name="Примечание 3 4 5 3 4" xfId="11278"/>
    <cellStyle name="Ввод  2 2 3 5 3 4" xfId="11279"/>
    <cellStyle name="Вывод 2 2 3 5 3 4" xfId="11280"/>
    <cellStyle name="Вычисление 2 2 3 5 3 4" xfId="11281"/>
    <cellStyle name="Итог 2 2 3 5 3 4" xfId="11282"/>
    <cellStyle name="Примечание 2 2 3 5 3 4" xfId="11283"/>
    <cellStyle name="Ввод  3 2 3 5 3 4" xfId="11284"/>
    <cellStyle name="Вывод 3 2 3 5 3 4" xfId="11285"/>
    <cellStyle name="Вычисление 3 2 3 5 3 4" xfId="11286"/>
    <cellStyle name="Итог 3 2 3 5 3 4" xfId="11287"/>
    <cellStyle name="Примечание 3 2 3 5 3 4" xfId="11288"/>
    <cellStyle name="Ввод  3 5 5 3 4" xfId="11289"/>
    <cellStyle name="Вывод 3 5 5 3 4" xfId="11290"/>
    <cellStyle name="Вычисление 3 5 5 3 4" xfId="11291"/>
    <cellStyle name="Итог 3 5 5 3 4" xfId="11292"/>
    <cellStyle name="Примечание 3 5 5 3 4" xfId="11293"/>
    <cellStyle name="Ввод  2 2 4 5 3 4" xfId="11294"/>
    <cellStyle name="Вывод 2 2 4 5 3 4" xfId="11295"/>
    <cellStyle name="Вычисление 2 2 4 5 3 4" xfId="11296"/>
    <cellStyle name="Итог 2 2 4 5 3 4" xfId="11297"/>
    <cellStyle name="Примечание 2 2 4 5 3 4" xfId="11298"/>
    <cellStyle name="Ввод  3 2 4 5 3 4" xfId="11299"/>
    <cellStyle name="Вывод 3 2 4 5 3 4" xfId="11300"/>
    <cellStyle name="Вычисление 3 2 4 5 3 4" xfId="11301"/>
    <cellStyle name="Итог 3 2 4 5 3 4" xfId="11302"/>
    <cellStyle name="Примечание 3 2 4 5 3 4" xfId="11303"/>
    <cellStyle name="Итог 2 13 3 4" xfId="11304"/>
    <cellStyle name="Ввод  3 10 3 4" xfId="11305"/>
    <cellStyle name="Вывод 3 10 3 4" xfId="11306"/>
    <cellStyle name="Вычисление 3 10 3 4" xfId="11307"/>
    <cellStyle name="Итог 3 10 3 4" xfId="11308"/>
    <cellStyle name="Примечание 3 10 3 4" xfId="11309"/>
    <cellStyle name="Ввод  2 2 9 3 4" xfId="11310"/>
    <cellStyle name="Вывод 2 2 9 3 4" xfId="11311"/>
    <cellStyle name="Вычисление 2 2 9 3 4" xfId="11312"/>
    <cellStyle name="Итог 2 2 9 3 4" xfId="11313"/>
    <cellStyle name="Примечание 2 2 9 3 4" xfId="11314"/>
    <cellStyle name="Ввод  3 2 9 3 4" xfId="11315"/>
    <cellStyle name="Вывод 3 2 9 3 4" xfId="11316"/>
    <cellStyle name="Вычисление 3 2 9 3 4" xfId="11317"/>
    <cellStyle name="Итог 3 2 9 3 4" xfId="11318"/>
    <cellStyle name="Примечание 3 2 9 3 4" xfId="11319"/>
    <cellStyle name="Вывод 2 5 6 3 4" xfId="11320"/>
    <cellStyle name="Ввод  2 4 6 3 4" xfId="11321"/>
    <cellStyle name="Итог 2 5 6 3 4" xfId="11322"/>
    <cellStyle name="Итог 2 4 6 3 4" xfId="11323"/>
    <cellStyle name="Ввод  2 5 6 3 4" xfId="11324"/>
    <cellStyle name="Примечание 2 4 6 3 4" xfId="11325"/>
    <cellStyle name="Вычисление 2 4 6 3 4" xfId="11326"/>
    <cellStyle name="Вывод 2 4 6 3 4" xfId="11327"/>
    <cellStyle name="Ввод  2 3 6 3 4" xfId="11328"/>
    <cellStyle name="Вывод 2 3 6 3 4" xfId="11329"/>
    <cellStyle name="Вычисление 2 3 6 3 4" xfId="11330"/>
    <cellStyle name="Вычисление 2 5 6 3 4" xfId="11331"/>
    <cellStyle name="Итог 2 3 6 3 4" xfId="11332"/>
    <cellStyle name="Примечание 2 5 6 3 4" xfId="11333"/>
    <cellStyle name="Примечание 2 3 6 3 4" xfId="11334"/>
    <cellStyle name="Ввод  3 3 6 3 4" xfId="11335"/>
    <cellStyle name="Вывод 3 3 6 3 4" xfId="11336"/>
    <cellStyle name="Вычисление 3 3 6 3 4" xfId="11337"/>
    <cellStyle name="Итог 3 3 6 3 4" xfId="11338"/>
    <cellStyle name="Примечание 3 3 6 3 4" xfId="11339"/>
    <cellStyle name="Ввод  2 2 2 6 3 4" xfId="11340"/>
    <cellStyle name="Вывод 2 2 2 6 3 4" xfId="11341"/>
    <cellStyle name="Вычисление 2 2 2 6 3 4" xfId="11342"/>
    <cellStyle name="Итог 2 2 2 6 3 4" xfId="11343"/>
    <cellStyle name="Примечание 2 2 2 6 3 4" xfId="11344"/>
    <cellStyle name="Ввод  3 2 2 6 3 4" xfId="11345"/>
    <cellStyle name="Вывод 3 2 2 6 3 4" xfId="11346"/>
    <cellStyle name="Вычисление 3 2 2 6 3 4" xfId="11347"/>
    <cellStyle name="Итог 3 2 2 6 3 4" xfId="11348"/>
    <cellStyle name="Примечание 3 2 2 6 3 4" xfId="11349"/>
    <cellStyle name="Ввод  3 4 6 3 4" xfId="11350"/>
    <cellStyle name="Вывод 3 4 6 3 4" xfId="11351"/>
    <cellStyle name="Вычисление 3 4 6 3 4" xfId="11352"/>
    <cellStyle name="Итог 3 4 6 3 4" xfId="11353"/>
    <cellStyle name="Примечание 3 4 6 3 4" xfId="11354"/>
    <cellStyle name="Ввод  2 2 3 6 3 4" xfId="11355"/>
    <cellStyle name="Вывод 2 2 3 6 3 4" xfId="11356"/>
    <cellStyle name="Вычисление 2 2 3 6 3 4" xfId="11357"/>
    <cellStyle name="Итог 2 2 3 6 3 4" xfId="11358"/>
    <cellStyle name="Примечание 2 2 3 6 3 4" xfId="11359"/>
    <cellStyle name="Ввод  3 2 3 6 3 4" xfId="11360"/>
    <cellStyle name="Вывод 3 2 3 6 3 4" xfId="11361"/>
    <cellStyle name="Вычисление 3 2 3 6 3 4" xfId="11362"/>
    <cellStyle name="Итог 3 2 3 6 3 4" xfId="11363"/>
    <cellStyle name="Примечание 3 2 3 6 3 4" xfId="11364"/>
    <cellStyle name="Ввод  3 5 6 3 4" xfId="11365"/>
    <cellStyle name="Вывод 3 5 6 3 4" xfId="11366"/>
    <cellStyle name="Вычисление 3 5 6 3 4" xfId="11367"/>
    <cellStyle name="Итог 3 5 6 3 4" xfId="11368"/>
    <cellStyle name="Примечание 3 5 6 3 4" xfId="11369"/>
    <cellStyle name="Ввод  2 2 4 6 3 4" xfId="11370"/>
    <cellStyle name="Вывод 2 2 4 6 3 4" xfId="11371"/>
    <cellStyle name="Вычисление 2 2 4 6 3 4" xfId="11372"/>
    <cellStyle name="Итог 2 2 4 6 3 4" xfId="11373"/>
    <cellStyle name="Примечание 2 2 4 6 3 4" xfId="11374"/>
    <cellStyle name="Ввод  3 2 4 6 3 4" xfId="11375"/>
    <cellStyle name="Вывод 3 2 4 6 3 4" xfId="11376"/>
    <cellStyle name="Вычисление 3 2 4 6 3 4" xfId="11377"/>
    <cellStyle name="Итог 3 2 4 6 3 4" xfId="11378"/>
    <cellStyle name="Примечание 3 2 4 6 3 4" xfId="11379"/>
    <cellStyle name="Ввод  3 11 3 4" xfId="11380"/>
    <cellStyle name="Вывод 3 11 3 4" xfId="11381"/>
    <cellStyle name="Вычисление 3 11 3 4" xfId="11382"/>
    <cellStyle name="Итог 3 11 3 4" xfId="11383"/>
    <cellStyle name="Примечание 3 11 3 4" xfId="11384"/>
    <cellStyle name="Ввод  2 2 10 3 4" xfId="11385"/>
    <cellStyle name="Вывод 2 2 10 3 4" xfId="11386"/>
    <cellStyle name="Вычисление 2 2 10 3 4" xfId="11387"/>
    <cellStyle name="Итог 2 2 10 3 4" xfId="11388"/>
    <cellStyle name="Примечание 2 2 10 3 4" xfId="11389"/>
    <cellStyle name="Ввод  3 2 10 3 4" xfId="11390"/>
    <cellStyle name="Вывод 3 2 10 3 4" xfId="11391"/>
    <cellStyle name="Вычисление 3 2 10 3 4" xfId="11392"/>
    <cellStyle name="Итог 3 2 10 3 4" xfId="11393"/>
    <cellStyle name="Примечание 3 2 10 3 4" xfId="11394"/>
    <cellStyle name="Вывод 3 2 11 3 4" xfId="11395"/>
    <cellStyle name="Вывод 2 3 7 3 4" xfId="11396"/>
    <cellStyle name="Примечание 2 12 3 4" xfId="11397"/>
    <cellStyle name="Ввод  2 3 7 3 4" xfId="11398"/>
    <cellStyle name="Вывод 3 12 3 4" xfId="11399"/>
    <cellStyle name="Вычисление 3 2 11 3 4" xfId="11400"/>
    <cellStyle name="Вычисление 2 3 7 3 4" xfId="11401"/>
    <cellStyle name="Итог 3 2 11 3 4" xfId="11402"/>
    <cellStyle name="Вычисление 3 12 3 4" xfId="11403"/>
    <cellStyle name="Ввод  3 12 3 4" xfId="11404"/>
    <cellStyle name="Ввод  2 5 7 3 4" xfId="11405"/>
    <cellStyle name="Вычисление 2 2 11 3 4" xfId="11406"/>
    <cellStyle name="Примечание 2 5 7 3 4" xfId="11407"/>
    <cellStyle name="Ввод  2 4 7 3 4" xfId="11408"/>
    <cellStyle name="Вычисление 2 13 3 4" xfId="11409"/>
    <cellStyle name="Вывод 2 4 7 3 4" xfId="11410"/>
    <cellStyle name="Ввод  3 2 11 3 4" xfId="11411"/>
    <cellStyle name="Итог 2 4 7 3 4" xfId="11412"/>
    <cellStyle name="Вывод 2 2 11 3 4" xfId="11413"/>
    <cellStyle name="Итог 2 3 7 3 4" xfId="11414"/>
    <cellStyle name="Вывод 2 5 7 3 4" xfId="11415"/>
    <cellStyle name="Примечание 3 12 3 4" xfId="11416"/>
    <cellStyle name="Вычисление 2 4 7 3 4" xfId="11417"/>
    <cellStyle name="Примечание 2 2 11 3 4" xfId="11418"/>
    <cellStyle name="Итог 2 5 7 3 4" xfId="11419"/>
    <cellStyle name="Ввод  2 2 11 3 4" xfId="11420"/>
    <cellStyle name="Итог 2 12 3 4" xfId="11421"/>
    <cellStyle name="Примечание 2 13 3 4" xfId="11422"/>
    <cellStyle name="Вычисление 2 5 7 3 4" xfId="11423"/>
    <cellStyle name="Примечание 3 2 11 3 4" xfId="11424"/>
    <cellStyle name="Итог 3 12 3 4" xfId="11425"/>
    <cellStyle name="Примечание 2 4 7 3 4" xfId="11426"/>
    <cellStyle name="Итог 2 2 11 3 4" xfId="11427"/>
    <cellStyle name="Ввод  3 2 3 7 3 4" xfId="11428"/>
    <cellStyle name="Вывод 3 2 3 7 3 4" xfId="11429"/>
    <cellStyle name="Вычисление 3 2 3 7 3 4" xfId="11430"/>
    <cellStyle name="Итог 3 2 3 7 3 4" xfId="11431"/>
    <cellStyle name="Примечание 3 2 3 7 3 4" xfId="11432"/>
    <cellStyle name="Ввод  3 5 7 3 4" xfId="11433"/>
    <cellStyle name="Вывод 3 5 7 3 4" xfId="11434"/>
    <cellStyle name="Вычисление 3 5 7 3 4" xfId="11435"/>
    <cellStyle name="Итог 3 5 7 3 4" xfId="11436"/>
    <cellStyle name="Примечание 3 5 7 3 4" xfId="11437"/>
    <cellStyle name="Ввод  2 2 4 7 3 4" xfId="11438"/>
    <cellStyle name="Вывод 2 2 4 7 3 4" xfId="11439"/>
    <cellStyle name="Вычисление 2 2 4 7 3 4" xfId="11440"/>
    <cellStyle name="Итог 2 2 4 7 3 4" xfId="11441"/>
    <cellStyle name="Примечание 2 2 4 7 3 4" xfId="11442"/>
    <cellStyle name="Ввод  3 2 4 7 3 4" xfId="11443"/>
    <cellStyle name="Вывод 3 2 4 7 3 4" xfId="11444"/>
    <cellStyle name="Вычисление 3 2 4 7 3 4" xfId="11445"/>
    <cellStyle name="Итог 3 2 4 7 3 4" xfId="11446"/>
    <cellStyle name="Примечание 3 2 4 7 3 4" xfId="11447"/>
    <cellStyle name="Ввод  3 13 3 4" xfId="11448"/>
    <cellStyle name="Вывод 3 13 3 4" xfId="11449"/>
    <cellStyle name="Вычисление 3 13 3 4" xfId="11450"/>
    <cellStyle name="Итог 3 13 3 4" xfId="11451"/>
    <cellStyle name="Примечание 3 13 3 4" xfId="11452"/>
    <cellStyle name="Ввод  2 2 12 3 4" xfId="11453"/>
    <cellStyle name="Вывод 2 2 12 3 4" xfId="11454"/>
    <cellStyle name="Вычисление 2 2 12 3 4" xfId="11455"/>
    <cellStyle name="Итог 2 2 12 3 4" xfId="11456"/>
    <cellStyle name="Примечание 2 2 12 3 4" xfId="11457"/>
    <cellStyle name="Ввод  3 2 12 3 4" xfId="11458"/>
    <cellStyle name="Вывод 3 2 12 3 4" xfId="11459"/>
    <cellStyle name="Вычисление 3 2 12 3 4" xfId="11460"/>
    <cellStyle name="Итог 3 2 12 3 4" xfId="11461"/>
    <cellStyle name="Примечание 3 2 12 3 4" xfId="11462"/>
    <cellStyle name="Вывод 2 2 3 3 8 4" xfId="11463"/>
    <cellStyle name="Примечание 3 2 2 2 3 5" xfId="11464"/>
    <cellStyle name="Итог 2 7 3 5" xfId="11465"/>
    <cellStyle name="Примечание 2 4 9 4" xfId="11466"/>
    <cellStyle name="Итог 2 2 4 9 4" xfId="11467"/>
    <cellStyle name="Вывод 3 2 2 2 3 5" xfId="11468"/>
    <cellStyle name="Итог 2 6 3 5" xfId="11469"/>
    <cellStyle name="Примечание 3 2 2 9 4" xfId="11470"/>
    <cellStyle name="Итог 2 5 2 3 5" xfId="11471"/>
    <cellStyle name="Ввод  2 2 4 2 3 5" xfId="11472"/>
    <cellStyle name="Примечание 2 2 13 4" xfId="11473"/>
    <cellStyle name="Вычисление 3 2 3 9 4" xfId="11474"/>
    <cellStyle name="Ввод  3 3 2 3 5" xfId="11475"/>
    <cellStyle name="Ввод  2 3 9 4" xfId="11476"/>
    <cellStyle name="Вывод 3 2 4 9 4" xfId="11477"/>
    <cellStyle name="Вычисление 3 4 3 8 4" xfId="11478"/>
    <cellStyle name="Ввод  2 6 3 5" xfId="11479"/>
    <cellStyle name="Вычисление 3 4 9 4" xfId="11480"/>
    <cellStyle name="Примечание 2 4 2 3 5" xfId="11481"/>
    <cellStyle name="Итог 2 2 4 2 3 5" xfId="11482"/>
    <cellStyle name="Вычисление 2 3 9 4" xfId="11483"/>
    <cellStyle name="Итог 3 2 4 2 3 5" xfId="11484"/>
    <cellStyle name="Примечание 3 2 4 2 3 5" xfId="11485"/>
    <cellStyle name="Ввод  2 7 3 5" xfId="11486"/>
    <cellStyle name="Вывод 2 7 3 5" xfId="11487"/>
    <cellStyle name="Примечание 2 7 3 5" xfId="11488"/>
    <cellStyle name="Ввод  3 7 3 5" xfId="11489"/>
    <cellStyle name="Вывод 3 7 3 5" xfId="11490"/>
    <cellStyle name="Вычисление 2 7 3 5" xfId="11491"/>
    <cellStyle name="Вывод 2 2 2 9 4" xfId="11492"/>
    <cellStyle name="Примечание 3 3 3 8 4" xfId="11493"/>
    <cellStyle name="Ввод  3 14 4" xfId="11494"/>
    <cellStyle name="Примечание 2 2 6 3 5" xfId="11495"/>
    <cellStyle name="Вычисление 2 5 3 8 4" xfId="11496"/>
    <cellStyle name="Вычисление 3 2 13 4" xfId="11497"/>
    <cellStyle name="Примечание 2 2 3 2 3 5" xfId="11498"/>
    <cellStyle name="Итог 3 2 4 9 4" xfId="11499"/>
    <cellStyle name="Вычисление 3 7 3 5" xfId="11500"/>
    <cellStyle name="Примечание 2 2 5 3 5" xfId="11501"/>
    <cellStyle name="Примечание 2 14 4" xfId="11502"/>
    <cellStyle name="Вывод 3 14 4" xfId="11503"/>
    <cellStyle name="Ввод  3 2 6 3 5" xfId="11504"/>
    <cellStyle name="Ввод  3 4 2 3 5" xfId="11505"/>
    <cellStyle name="Ввод  3 3 9 4" xfId="11506"/>
    <cellStyle name="Вычисление 2 2 6 3 5" xfId="11507"/>
    <cellStyle name="Вычисление 3 2 4 9 4" xfId="11508"/>
    <cellStyle name="Вывод 2 3 9 4" xfId="11509"/>
    <cellStyle name="Итог 2 2 6 3 5" xfId="11510"/>
    <cellStyle name="Вывод 2 2 6 3 5" xfId="11511"/>
    <cellStyle name="Ввод  3 2 4 2 3 5" xfId="11512"/>
    <cellStyle name="Примечание 3 2 6 3 5" xfId="11513"/>
    <cellStyle name="Ввод  3 5 9 4" xfId="11514"/>
    <cellStyle name="Итог 3 6 3 5" xfId="11515"/>
    <cellStyle name="Вывод 3 4 2 3 5" xfId="11516"/>
    <cellStyle name="Итог 3 7 3 5" xfId="11517"/>
    <cellStyle name="Вычисление 3 2 3 2 3 5" xfId="11518"/>
    <cellStyle name="Итог 3 4 9 4" xfId="11519"/>
    <cellStyle name="Вычисление 3 14 4" xfId="11520"/>
    <cellStyle name="Вывод 3 2 6 3 5" xfId="11521"/>
    <cellStyle name="Вывод 2 2 3 2 3 5" xfId="11522"/>
    <cellStyle name="Вывод 3 2 4 2 3 5" xfId="11523"/>
    <cellStyle name="Вывод 2 5 3 3 5" xfId="11524"/>
    <cellStyle name="Итог 3 3 2 3 5" xfId="11525"/>
    <cellStyle name="Примечание 3 7 3 5" xfId="11526"/>
    <cellStyle name="Вывод 2 2 5 3 5" xfId="11527"/>
    <cellStyle name="Вычисление 2 4 2 3 5" xfId="11528"/>
    <cellStyle name="Примечание 3 4 9 4" xfId="11529"/>
    <cellStyle name="Вычисление 3 2 6 3 5" xfId="11530"/>
    <cellStyle name="Вычисление 3 2 4 2 3 5" xfId="11531"/>
    <cellStyle name="Ввод  2 4 3 3 5" xfId="11532"/>
    <cellStyle name="Итог 2 14 4" xfId="11533"/>
    <cellStyle name="Ввод  2 2 6 3 5" xfId="11534"/>
    <cellStyle name="Итог 3 3 9 4" xfId="11535"/>
    <cellStyle name="Примечание 2 2 4 2 3 5" xfId="11536"/>
    <cellStyle name="Вывод 2 4 2 3 5" xfId="11537"/>
    <cellStyle name="Итог 3 2 6 3 5" xfId="11538"/>
    <cellStyle name="Вычисление 3 2 4 3 8 4" xfId="11539"/>
    <cellStyle name="Примечание 2 2 2 3 8 4" xfId="11540"/>
    <cellStyle name="Примечание 2 7 2 5" xfId="11541"/>
    <cellStyle name="Итог 2 7 2 5" xfId="11542"/>
    <cellStyle name="Вычисление 2 7 2 5" xfId="11543"/>
    <cellStyle name="Вывод 2 7 2 5" xfId="11544"/>
    <cellStyle name="Ввод  2 7 2 5" xfId="11545"/>
    <cellStyle name="Ввод  2 6 2 5" xfId="11546"/>
    <cellStyle name="Вывод 2 6 2 5" xfId="11547"/>
    <cellStyle name="Вычисление 2 6 2 5" xfId="11548"/>
    <cellStyle name="Итог 2 6 2 5" xfId="11549"/>
    <cellStyle name="Примечание 2 6 2 5" xfId="11550"/>
    <cellStyle name="Ввод  3 6 2 5" xfId="11551"/>
    <cellStyle name="Вывод 3 6 2 5" xfId="11552"/>
    <cellStyle name="Вычисление 3 6 2 5" xfId="11553"/>
    <cellStyle name="Итог 3 6 2 5" xfId="11554"/>
    <cellStyle name="Примечание 3 6 2 5" xfId="11555"/>
    <cellStyle name="Итог 2 3 5 2 5" xfId="11556"/>
    <cellStyle name="Ввод  2 2 5 2 5" xfId="11557"/>
    <cellStyle name="Вывод 2 2 5 2 5" xfId="11558"/>
    <cellStyle name="Вычисление 2 2 5 2 5" xfId="11559"/>
    <cellStyle name="Итог 2 2 5 2 5" xfId="11560"/>
    <cellStyle name="Примечание 2 2 5 2 5" xfId="11561"/>
    <cellStyle name="Ввод  3 2 5 2 5" xfId="11562"/>
    <cellStyle name="Вывод 3 2 5 2 5" xfId="11563"/>
    <cellStyle name="Вычисление 3 2 5 2 5" xfId="11564"/>
    <cellStyle name="Итог 3 2 5 2 5" xfId="11565"/>
    <cellStyle name="Примечание 3 2 5 2 5" xfId="11566"/>
    <cellStyle name="Вывод 2 5 2 2 5" xfId="11567"/>
    <cellStyle name="Ввод  2 4 2 2 5" xfId="11568"/>
    <cellStyle name="Итог 2 5 2 2 5" xfId="11569"/>
    <cellStyle name="Итог 2 4 2 2 5" xfId="11570"/>
    <cellStyle name="Ввод  2 5 2 2 5" xfId="11571"/>
    <cellStyle name="Примечание 2 4 2 2 5" xfId="11572"/>
    <cellStyle name="Вычисление 2 4 2 2 5" xfId="11573"/>
    <cellStyle name="Вывод 2 4 2 2 5" xfId="11574"/>
    <cellStyle name="Ввод  2 3 2 2 5" xfId="11575"/>
    <cellStyle name="Вывод 2 3 2 2 5" xfId="11576"/>
    <cellStyle name="Вычисление 2 3 2 2 5" xfId="11577"/>
    <cellStyle name="Вычисление 2 5 2 2 5" xfId="11578"/>
    <cellStyle name="Итог 2 3 2 2 5" xfId="11579"/>
    <cellStyle name="Примечание 2 5 2 2 5" xfId="11580"/>
    <cellStyle name="Примечание 2 3 2 2 5" xfId="11581"/>
    <cellStyle name="Ввод  3 3 2 2 5" xfId="11582"/>
    <cellStyle name="Вывод 3 3 2 2 5" xfId="11583"/>
    <cellStyle name="Вычисление 3 3 2 2 5" xfId="11584"/>
    <cellStyle name="Итог 3 3 2 2 5" xfId="11585"/>
    <cellStyle name="Примечание 3 3 2 2 5" xfId="11586"/>
    <cellStyle name="Ввод  2 2 2 2 2 5" xfId="11587"/>
    <cellStyle name="Вывод 2 2 2 2 2 5" xfId="11588"/>
    <cellStyle name="Вычисление 2 2 2 2 2 5" xfId="11589"/>
    <cellStyle name="Итог 2 2 2 2 2 5" xfId="11590"/>
    <cellStyle name="Примечание 2 2 2 2 2 5" xfId="11591"/>
    <cellStyle name="Ввод  3 2 2 2 2 5" xfId="11592"/>
    <cellStyle name="Вывод 3 2 2 2 2 5" xfId="11593"/>
    <cellStyle name="Вычисление 3 2 2 2 2 5" xfId="11594"/>
    <cellStyle name="Итог 3 2 2 2 2 5" xfId="11595"/>
    <cellStyle name="Примечание 3 2 2 2 2 5" xfId="11596"/>
    <cellStyle name="Ввод  3 4 2 2 5" xfId="11597"/>
    <cellStyle name="Вывод 3 4 2 2 5" xfId="11598"/>
    <cellStyle name="Вычисление 3 4 2 2 5" xfId="11599"/>
    <cellStyle name="Итог 3 4 2 2 5" xfId="11600"/>
    <cellStyle name="Примечание 3 4 2 2 5" xfId="11601"/>
    <cellStyle name="Ввод  2 2 3 2 2 5" xfId="11602"/>
    <cellStyle name="Вывод 2 2 3 2 2 5" xfId="11603"/>
    <cellStyle name="Вычисление 2 2 3 2 2 5" xfId="11604"/>
    <cellStyle name="Итог 2 2 3 2 2 5" xfId="11605"/>
    <cellStyle name="Примечание 2 2 3 2 2 5" xfId="11606"/>
    <cellStyle name="Ввод  3 2 3 2 2 5" xfId="11607"/>
    <cellStyle name="Вывод 3 2 3 2 2 5" xfId="11608"/>
    <cellStyle name="Вычисление 3 2 3 2 2 5" xfId="11609"/>
    <cellStyle name="Итог 3 2 3 2 2 5" xfId="11610"/>
    <cellStyle name="Примечание 3 2 3 2 2 5" xfId="11611"/>
    <cellStyle name="Ввод  3 5 2 2 5" xfId="11612"/>
    <cellStyle name="Вывод 3 5 2 2 5" xfId="11613"/>
    <cellStyle name="Вычисление 3 5 2 2 5" xfId="11614"/>
    <cellStyle name="Итог 3 5 2 2 5" xfId="11615"/>
    <cellStyle name="Примечание 3 5 2 2 5" xfId="11616"/>
    <cellStyle name="Ввод  2 2 4 2 2 5" xfId="11617"/>
    <cellStyle name="Вывод 2 2 4 2 2 5" xfId="11618"/>
    <cellStyle name="Вычисление 2 2 4 2 2 5" xfId="11619"/>
    <cellStyle name="Итог 2 2 4 2 2 5" xfId="11620"/>
    <cellStyle name="Примечание 2 2 4 2 2 5" xfId="11621"/>
    <cellStyle name="Ввод  3 2 4 2 2 5" xfId="11622"/>
    <cellStyle name="Вывод 3 2 4 2 2 5" xfId="11623"/>
    <cellStyle name="Вычисление 3 2 4 2 2 5" xfId="11624"/>
    <cellStyle name="Итог 3 2 4 2 2 5" xfId="11625"/>
    <cellStyle name="Примечание 3 2 4 2 2 5" xfId="11626"/>
    <cellStyle name="Вычисление 2 13 7" xfId="11627"/>
    <cellStyle name="Ввод  3 7 2 5" xfId="11628"/>
    <cellStyle name="Вывод 3 7 2 5" xfId="11629"/>
    <cellStyle name="Вычисление 3 7 2 5" xfId="11630"/>
    <cellStyle name="Итог 3 7 2 5" xfId="11631"/>
    <cellStyle name="Примечание 3 7 2 5" xfId="11632"/>
    <cellStyle name="Ввод  2 2 6 2 5" xfId="11633"/>
    <cellStyle name="Вывод 2 2 6 2 5" xfId="11634"/>
    <cellStyle name="Вычисление 2 2 6 2 5" xfId="11635"/>
    <cellStyle name="Итог 2 2 6 2 5" xfId="11636"/>
    <cellStyle name="Примечание 2 2 6 2 5" xfId="11637"/>
    <cellStyle name="Ввод  3 2 6 2 5" xfId="11638"/>
    <cellStyle name="Вывод 3 2 6 2 5" xfId="11639"/>
    <cellStyle name="Вычисление 3 2 6 2 5" xfId="11640"/>
    <cellStyle name="Итог 3 2 6 2 5" xfId="11641"/>
    <cellStyle name="Примечание 3 2 6 2 5" xfId="11642"/>
    <cellStyle name="Вывод 2 5 3 2 5" xfId="11643"/>
    <cellStyle name="Ввод  2 4 3 2 5" xfId="11644"/>
    <cellStyle name="Итог 2 5 3 2 5" xfId="11645"/>
    <cellStyle name="Итог 2 4 3 2 5" xfId="11646"/>
    <cellStyle name="Ввод  2 5 3 2 5" xfId="11647"/>
    <cellStyle name="Примечание 2 4 3 2 5" xfId="11648"/>
    <cellStyle name="Вычисление 2 4 3 2 5" xfId="11649"/>
    <cellStyle name="Вывод 2 4 3 2 5" xfId="11650"/>
    <cellStyle name="Ввод  2 3 3 2 5" xfId="11651"/>
    <cellStyle name="Вывод 2 3 3 2 5" xfId="11652"/>
    <cellStyle name="Вычисление 2 3 3 2 5" xfId="11653"/>
    <cellStyle name="Вычисление 2 5 3 2 5" xfId="11654"/>
    <cellStyle name="Итог 2 3 3 2 5" xfId="11655"/>
    <cellStyle name="Примечание 2 5 3 2 5" xfId="11656"/>
    <cellStyle name="Примечание 2 3 3 2 5" xfId="11657"/>
    <cellStyle name="Ввод  3 3 3 2 5" xfId="11658"/>
    <cellStyle name="Вывод 3 3 3 2 5" xfId="11659"/>
    <cellStyle name="Вычисление 3 3 3 2 5" xfId="11660"/>
    <cellStyle name="Итог 3 3 3 2 5" xfId="11661"/>
    <cellStyle name="Примечание 3 3 3 2 5" xfId="11662"/>
    <cellStyle name="Ввод  2 2 2 3 2 5" xfId="11663"/>
    <cellStyle name="Вывод 2 2 2 3 2 5" xfId="11664"/>
    <cellStyle name="Вычисление 2 2 2 3 2 5" xfId="11665"/>
    <cellStyle name="Итог 2 2 2 3 2 5" xfId="11666"/>
    <cellStyle name="Примечание 2 2 2 3 2 5" xfId="11667"/>
    <cellStyle name="Ввод  3 2 2 3 2 5" xfId="11668"/>
    <cellStyle name="Вывод 3 2 2 3 2 5" xfId="11669"/>
    <cellStyle name="Вычисление 3 2 2 3 2 5" xfId="11670"/>
    <cellStyle name="Итог 3 2 2 3 2 5" xfId="11671"/>
    <cellStyle name="Примечание 3 2 2 3 2 5" xfId="11672"/>
    <cellStyle name="Ввод  3 4 3 2 5" xfId="11673"/>
    <cellStyle name="Вывод 3 4 3 2 5" xfId="11674"/>
    <cellStyle name="Вычисление 3 4 3 2 5" xfId="11675"/>
    <cellStyle name="Итог 3 4 3 2 5" xfId="11676"/>
    <cellStyle name="Примечание 3 4 3 2 5" xfId="11677"/>
    <cellStyle name="Ввод  2 2 3 3 2 5" xfId="11678"/>
    <cellStyle name="Вывод 2 2 3 3 2 5" xfId="11679"/>
    <cellStyle name="Вычисление 2 2 3 3 2 5" xfId="11680"/>
    <cellStyle name="Итог 2 2 3 3 2 5" xfId="11681"/>
    <cellStyle name="Примечание 2 2 3 3 2 5" xfId="11682"/>
    <cellStyle name="Ввод  3 2 3 3 2 5" xfId="11683"/>
    <cellStyle name="Вывод 3 2 3 3 2 5" xfId="11684"/>
    <cellStyle name="Вычисление 3 2 3 3 2 5" xfId="11685"/>
    <cellStyle name="Итог 3 2 3 3 2 5" xfId="11686"/>
    <cellStyle name="Примечание 3 2 3 3 2 5" xfId="11687"/>
    <cellStyle name="Ввод  3 5 3 2 5" xfId="11688"/>
    <cellStyle name="Вывод 3 5 3 2 5" xfId="11689"/>
    <cellStyle name="Вычисление 3 5 3 2 5" xfId="11690"/>
    <cellStyle name="Итог 3 5 3 2 5" xfId="11691"/>
    <cellStyle name="Примечание 3 5 3 2 5" xfId="11692"/>
    <cellStyle name="Ввод  2 2 4 3 2 5" xfId="11693"/>
    <cellStyle name="Вывод 2 2 4 3 2 5" xfId="11694"/>
    <cellStyle name="Вычисление 2 2 4 3 2 5" xfId="11695"/>
    <cellStyle name="Итог 2 2 4 3 2 5" xfId="11696"/>
    <cellStyle name="Примечание 2 2 4 3 2 5" xfId="11697"/>
    <cellStyle name="Ввод  3 2 4 3 2 5" xfId="11698"/>
    <cellStyle name="Вывод 3 2 4 3 2 5" xfId="11699"/>
    <cellStyle name="Вычисление 3 2 4 3 2 5" xfId="11700"/>
    <cellStyle name="Итог 3 2 4 3 2 5" xfId="11701"/>
    <cellStyle name="Примечание 3 2 4 3 2 5" xfId="11702"/>
    <cellStyle name="Итог 2 3 2 3 5" xfId="11703"/>
    <cellStyle name="Примечание 2 2 3 9 4" xfId="11704"/>
    <cellStyle name="Вывод 2 2 13 4" xfId="11705"/>
    <cellStyle name="Вычисление 4 4" xfId="11706"/>
    <cellStyle name="Вычисление 3 5 2 3 5" xfId="11707"/>
    <cellStyle name="Примечание 3 2 5 3 5" xfId="11708"/>
    <cellStyle name="Вывод 3 2 2 9 4" xfId="11709"/>
    <cellStyle name="Итог 2 2 2 2 3 5" xfId="11710"/>
    <cellStyle name="Ввод  2 2 4 9 4" xfId="11711"/>
    <cellStyle name="Итог 2 5 9 4" xfId="11712"/>
    <cellStyle name="Ввод  2 14 4" xfId="11713"/>
    <cellStyle name="Вычисление 2 5 9 4" xfId="11714"/>
    <cellStyle name="Примечание 3 2 4 9 4" xfId="11715"/>
    <cellStyle name="Вычисление 3 4 2 3 5" xfId="11716"/>
    <cellStyle name="Итог 3 4 2 3 5" xfId="11717"/>
    <cellStyle name="Ввод  3 6 3 5" xfId="11718"/>
    <cellStyle name="Итог 2 3 9 4" xfId="11719"/>
    <cellStyle name="Вывод 2 3 2 3 5" xfId="11720"/>
    <cellStyle name="Вывод 2 2 3 9 4" xfId="11721"/>
    <cellStyle name="Примечание 3 14 4" xfId="11722"/>
    <cellStyle name="Примечание 3 2 3 2 3 5" xfId="11723"/>
    <cellStyle name="Вывод 3 2 5 3 5" xfId="11724"/>
    <cellStyle name="Итог 2 2 2 9 4" xfId="11725"/>
    <cellStyle name="Ввод  2 2 2 2 3 5" xfId="11726"/>
    <cellStyle name="Вычисление 3 5 9 4" xfId="11727"/>
    <cellStyle name="Примечание 3 2 13 4" xfId="11728"/>
    <cellStyle name="Вычисление 3 6 3 5" xfId="11729"/>
    <cellStyle name="Итог 2 2 3 2 3 5" xfId="11730"/>
    <cellStyle name="Ввод  2 2 3 2 3 5" xfId="11731"/>
    <cellStyle name="Вычисление 3 3 9 4" xfId="11732"/>
    <cellStyle name="Ввод  2 2 5 3 5" xfId="11733"/>
    <cellStyle name="Вывод 3 2 3 2 3 5" xfId="11734"/>
    <cellStyle name="Итог 2 2 5 3 5" xfId="11735"/>
    <cellStyle name="Ввод  2 2 2 9 4" xfId="11736"/>
    <cellStyle name="Примечание 2 3 9 4" xfId="11737"/>
    <cellStyle name="Вычисление 3 3 2 3 5" xfId="11738"/>
    <cellStyle name="Примечание 3 2 3 9 4" xfId="11739"/>
    <cellStyle name="Вывод 3 2 13 4" xfId="11740"/>
    <cellStyle name="Итог 4 4" xfId="11741"/>
    <cellStyle name="Вычисление 2 2 4 2 3 5" xfId="11742"/>
    <cellStyle name="Ввод  2 5 2 3 5" xfId="11743"/>
    <cellStyle name="Вывод 3 4 9 4" xfId="11744"/>
    <cellStyle name="Вывод 2 6 3 5" xfId="11745"/>
    <cellStyle name="Итог 3 2 2 2 3 5" xfId="11746"/>
    <cellStyle name="Ввод  3 2 4 9 4" xfId="11747"/>
    <cellStyle name="Вывод 2 4 9 4" xfId="11748"/>
    <cellStyle name="Примечание 2 3 2 3 5" xfId="11749"/>
    <cellStyle name="Вывод 3 2 3 9 4" xfId="11750"/>
    <cellStyle name="Итог 2 2 13 4" xfId="11751"/>
    <cellStyle name="Примечание 3 5 2 3 5" xfId="11752"/>
    <cellStyle name="Ввод  2 4 2 3 5" xfId="11753"/>
    <cellStyle name="Итог 3 2 2 9 4" xfId="11754"/>
    <cellStyle name="Примечание 2 6 3 5" xfId="11755"/>
    <cellStyle name="Ввод  3 2 2 2 3 5" xfId="11756"/>
    <cellStyle name="Вычисление 2 2 4 9 4" xfId="11757"/>
    <cellStyle name="Ввод  2 5 9 4" xfId="11758"/>
    <cellStyle name="Вычисление 2 14 4" xfId="11759"/>
    <cellStyle name="Вычисление 2 5 2 3 5" xfId="11760"/>
    <cellStyle name="Итог 2 2 3 9 4" xfId="11761"/>
    <cellStyle name="Ввод  2 2 13 4" xfId="11762"/>
    <cellStyle name="Вывод 4 4" xfId="11763"/>
    <cellStyle name="Вывод 3 5 2 3 5" xfId="11764"/>
    <cellStyle name="Итог 3 2 5 3 5" xfId="11765"/>
    <cellStyle name="Ввод  3 2 2 9 4" xfId="11766"/>
    <cellStyle name="Вычисление 2 2 2 2 3 5" xfId="11767"/>
    <cellStyle name="Примечание 3 5 9 4" xfId="11768"/>
    <cellStyle name="Ввод  2 4 9 4" xfId="11769"/>
    <cellStyle name="Ввод  2 3 2 3 5" xfId="11770"/>
    <cellStyle name="Ввод  2 2 3 9 4" xfId="11771"/>
    <cellStyle name="Итог 3 14 4" xfId="11772"/>
    <cellStyle name="Итог 3 2 3 2 3 5" xfId="11773"/>
    <cellStyle name="Ввод  3 2 5 3 5" xfId="11774"/>
    <cellStyle name="Вычисление 2 2 2 9 4" xfId="11775"/>
    <cellStyle name="Примечание 3 3 2 3 5" xfId="11776"/>
    <cellStyle name="Вывод 3 5 9 4" xfId="11777"/>
    <cellStyle name="Итог 3 2 13 4" xfId="11778"/>
    <cellStyle name="Вывод 3 6 3 5" xfId="11779"/>
    <cellStyle name="Вычисление 2 2 3 2 3 5" xfId="11780"/>
    <cellStyle name="Примечание 3 4 2 3 5" xfId="11781"/>
    <cellStyle name="Вывод 3 3 9 4" xfId="11782"/>
    <cellStyle name="Примечание 3 6 3 5" xfId="11783"/>
    <cellStyle name="Ввод  3 2 3 2 3 5" xfId="11784"/>
    <cellStyle name="Вычисление 2 2 5 3 5" xfId="11785"/>
    <cellStyle name="Примечание 3 3 9 4" xfId="11786"/>
    <cellStyle name="Примечание 2 5 9 4" xfId="11787"/>
    <cellStyle name="Вывод 3 3 2 3 5" xfId="11788"/>
    <cellStyle name="Итог 3 2 3 9 4" xfId="11789"/>
    <cellStyle name="Ввод  3 2 13 4" xfId="11790"/>
    <cellStyle name="Вывод 2 2 4 2 3 5" xfId="11791"/>
    <cellStyle name="Итог 2 4 2 3 5" xfId="11792"/>
    <cellStyle name="Ввод  3 4 9 4" xfId="11793"/>
    <cellStyle name="Вычисление 2 6 3 5" xfId="11794"/>
    <cellStyle name="Вычисление 3 2 2 2 3 5" xfId="11795"/>
    <cellStyle name="Примечание 2 2 4 9 4" xfId="11796"/>
    <cellStyle name="Вычисление 2 4 9 4" xfId="11797"/>
    <cellStyle name="Примечание 2 5 2 3 5" xfId="11798"/>
    <cellStyle name="Ввод  3 2 3 9 4" xfId="11799"/>
    <cellStyle name="Вычисление 2 2 13 4" xfId="11800"/>
    <cellStyle name="Итог 3 5 2 3 5" xfId="11801"/>
    <cellStyle name="Вывод 2 5 2 3 5" xfId="11802"/>
    <cellStyle name="Вычисление 3 2 2 9 4" xfId="11803"/>
    <cellStyle name="Примечание 2 2 2 2 3 5" xfId="11804"/>
    <cellStyle name="Вывод 2 2 4 9 4" xfId="11805"/>
    <cellStyle name="Итог 2 4 9 4" xfId="11806"/>
    <cellStyle name="Вывод 2 14 4" xfId="11807"/>
    <cellStyle name="Примечание 4 4" xfId="11808"/>
    <cellStyle name="Вычисление 2 3 2 3 5" xfId="11809"/>
    <cellStyle name="Вычисление 2 2 3 9 4" xfId="11810"/>
    <cellStyle name="Ввод  4 4" xfId="11811"/>
    <cellStyle name="Ввод  3 5 2 3 5" xfId="11812"/>
    <cellStyle name="Вычисление 3 2 5 3 5" xfId="11813"/>
    <cellStyle name="Примечание 2 2 2 9 4" xfId="11814"/>
    <cellStyle name="Вывод 2 2 2 2 3 5" xfId="11815"/>
    <cellStyle name="Итог 3 5 9 4" xfId="11816"/>
    <cellStyle name="Вывод 2 5 9 4" xfId="11817"/>
    <cellStyle name="Итог 2 5 3 3 5" xfId="11818"/>
    <cellStyle name="Итог 2 4 3 3 5" xfId="11819"/>
    <cellStyle name="Ввод  2 5 3 3 5" xfId="11820"/>
    <cellStyle name="Примечание 2 4 3 3 5" xfId="11821"/>
    <cellStyle name="Вычисление 2 4 3 3 5" xfId="11822"/>
    <cellStyle name="Вывод 2 4 3 3 5" xfId="11823"/>
    <cellStyle name="Ввод  2 3 3 3 5" xfId="11824"/>
    <cellStyle name="Вывод 2 3 3 3 5" xfId="11825"/>
    <cellStyle name="Вычисление 2 3 3 3 5" xfId="11826"/>
    <cellStyle name="Вычисление 2 5 3 3 5" xfId="11827"/>
    <cellStyle name="Итог 2 3 3 3 5" xfId="11828"/>
    <cellStyle name="Примечание 2 5 3 3 5" xfId="11829"/>
    <cellStyle name="Примечание 2 3 3 3 5" xfId="11830"/>
    <cellStyle name="Ввод  3 3 3 3 5" xfId="11831"/>
    <cellStyle name="Вывод 3 3 3 3 5" xfId="11832"/>
    <cellStyle name="Вычисление 3 3 3 3 5" xfId="11833"/>
    <cellStyle name="Итог 3 3 3 3 5" xfId="11834"/>
    <cellStyle name="Примечание 3 3 3 3 5" xfId="11835"/>
    <cellStyle name="Ввод  2 2 2 3 3 5" xfId="11836"/>
    <cellStyle name="Вывод 2 2 2 3 3 5" xfId="11837"/>
    <cellStyle name="Вычисление 2 2 2 3 3 5" xfId="11838"/>
    <cellStyle name="Итог 2 2 2 3 3 5" xfId="11839"/>
    <cellStyle name="Примечание 2 2 2 3 3 5" xfId="11840"/>
    <cellStyle name="Ввод  3 2 2 3 3 5" xfId="11841"/>
    <cellStyle name="Вывод 3 2 2 3 3 5" xfId="11842"/>
    <cellStyle name="Вычисление 3 2 2 3 3 5" xfId="11843"/>
    <cellStyle name="Итог 3 2 2 3 3 5" xfId="11844"/>
    <cellStyle name="Примечание 3 2 2 3 3 5" xfId="11845"/>
    <cellStyle name="Ввод  3 4 3 3 5" xfId="11846"/>
    <cellStyle name="Вывод 3 4 3 3 5" xfId="11847"/>
    <cellStyle name="Вычисление 3 4 3 3 5" xfId="11848"/>
    <cellStyle name="Итог 3 4 3 3 5" xfId="11849"/>
    <cellStyle name="Примечание 3 4 3 3 5" xfId="11850"/>
    <cellStyle name="Ввод  2 2 3 3 3 5" xfId="11851"/>
    <cellStyle name="Вывод 2 2 3 3 3 5" xfId="11852"/>
    <cellStyle name="Вычисление 2 2 3 3 3 5" xfId="11853"/>
    <cellStyle name="Итог 2 2 3 3 3 5" xfId="11854"/>
    <cellStyle name="Примечание 2 2 3 3 3 5" xfId="11855"/>
    <cellStyle name="Ввод  3 2 3 3 3 5" xfId="11856"/>
    <cellStyle name="Вывод 3 2 3 3 3 5" xfId="11857"/>
    <cellStyle name="Вычисление 3 2 3 3 3 5" xfId="11858"/>
    <cellStyle name="Итог 3 2 3 3 3 5" xfId="11859"/>
    <cellStyle name="Примечание 3 2 3 3 3 5" xfId="11860"/>
    <cellStyle name="Ввод  3 5 3 3 5" xfId="11861"/>
    <cellStyle name="Вывод 3 5 3 3 5" xfId="11862"/>
    <cellStyle name="Вычисление 3 5 3 3 5" xfId="11863"/>
    <cellStyle name="Итог 3 5 3 3 5" xfId="11864"/>
    <cellStyle name="Примечание 3 5 3 3 5" xfId="11865"/>
    <cellStyle name="Ввод  2 2 4 3 3 5" xfId="11866"/>
    <cellStyle name="Вывод 2 2 4 3 3 5" xfId="11867"/>
    <cellStyle name="Вычисление 2 2 4 3 3 5" xfId="11868"/>
    <cellStyle name="Итог 2 2 4 3 3 5" xfId="11869"/>
    <cellStyle name="Примечание 2 2 4 3 3 5" xfId="11870"/>
    <cellStyle name="Ввод  3 2 4 3 3 5" xfId="11871"/>
    <cellStyle name="Вывод 3 2 4 3 3 5" xfId="11872"/>
    <cellStyle name="Вычисление 3 2 4 3 3 5" xfId="11873"/>
    <cellStyle name="Итог 3 2 4 3 3 5" xfId="11874"/>
    <cellStyle name="Примечание 3 2 4 3 3 5" xfId="11875"/>
    <cellStyle name="Ввод  2 8 2 4" xfId="11876"/>
    <cellStyle name="Вывод 2 8 2 4" xfId="11877"/>
    <cellStyle name="Вычисление 2 8 2 4" xfId="11878"/>
    <cellStyle name="Итог 2 8 2 4" xfId="11879"/>
    <cellStyle name="Примечание 2 8 2 4" xfId="11880"/>
    <cellStyle name="Ввод  3 8 2 4" xfId="11881"/>
    <cellStyle name="Вывод 3 8 2 4" xfId="11882"/>
    <cellStyle name="Вычисление 3 8 2 4" xfId="11883"/>
    <cellStyle name="Итог 3 8 2 4" xfId="11884"/>
    <cellStyle name="Примечание 3 8 2 4" xfId="11885"/>
    <cellStyle name="Ввод  2 2 7 2 4" xfId="11886"/>
    <cellStyle name="Вывод 2 2 7 2 4" xfId="11887"/>
    <cellStyle name="Вычисление 2 2 7 2 4" xfId="11888"/>
    <cellStyle name="Итог 2 2 7 2 4" xfId="11889"/>
    <cellStyle name="Примечание 2 2 7 2 4" xfId="11890"/>
    <cellStyle name="Ввод  3 2 7 2 4" xfId="11891"/>
    <cellStyle name="Вывод 3 2 7 2 4" xfId="11892"/>
    <cellStyle name="Вычисление 3 2 7 2 4" xfId="11893"/>
    <cellStyle name="Итог 3 2 7 2 4" xfId="11894"/>
    <cellStyle name="Примечание 3 2 7 2 4" xfId="11895"/>
    <cellStyle name="Вывод 2 5 4 2 4" xfId="11896"/>
    <cellStyle name="Ввод  2 4 4 2 4" xfId="11897"/>
    <cellStyle name="Итог 2 5 4 2 4" xfId="11898"/>
    <cellStyle name="Итог 2 4 4 2 4" xfId="11899"/>
    <cellStyle name="Ввод  2 5 4 2 4" xfId="11900"/>
    <cellStyle name="Примечание 2 4 4 2 4" xfId="11901"/>
    <cellStyle name="Вычисление 2 4 4 2 4" xfId="11902"/>
    <cellStyle name="Вывод 2 4 4 2 4" xfId="11903"/>
    <cellStyle name="Ввод  2 3 4 2 4" xfId="11904"/>
    <cellStyle name="Вывод 2 3 4 2 4" xfId="11905"/>
    <cellStyle name="Вычисление 2 3 4 2 4" xfId="11906"/>
    <cellStyle name="Вычисление 2 5 4 2 4" xfId="11907"/>
    <cellStyle name="Итог 2 3 4 2 4" xfId="11908"/>
    <cellStyle name="Примечание 2 5 4 2 4" xfId="11909"/>
    <cellStyle name="Примечание 2 3 4 2 4" xfId="11910"/>
    <cellStyle name="Ввод  3 3 4 2 4" xfId="11911"/>
    <cellStyle name="Вывод 3 3 4 2 4" xfId="11912"/>
    <cellStyle name="Вычисление 3 3 4 2 4" xfId="11913"/>
    <cellStyle name="Итог 3 3 4 2 4" xfId="11914"/>
    <cellStyle name="Примечание 3 3 4 2 4" xfId="11915"/>
    <cellStyle name="Ввод  2 2 2 4 2 4" xfId="11916"/>
    <cellStyle name="Вывод 2 2 2 4 2 4" xfId="11917"/>
    <cellStyle name="Вычисление 2 2 2 4 2 4" xfId="11918"/>
    <cellStyle name="Итог 2 2 2 4 2 4" xfId="11919"/>
    <cellStyle name="Примечание 2 2 2 4 2 4" xfId="11920"/>
    <cellStyle name="Ввод  3 2 2 4 2 4" xfId="11921"/>
    <cellStyle name="Вывод 3 2 2 4 2 4" xfId="11922"/>
    <cellStyle name="Вычисление 3 2 2 4 2 4" xfId="11923"/>
    <cellStyle name="Итог 3 2 2 4 2 4" xfId="11924"/>
    <cellStyle name="Примечание 3 2 2 4 2 4" xfId="11925"/>
    <cellStyle name="Ввод  3 4 4 2 4" xfId="11926"/>
    <cellStyle name="Вывод 3 4 4 2 4" xfId="11927"/>
    <cellStyle name="Вычисление 3 4 4 2 4" xfId="11928"/>
    <cellStyle name="Итог 3 4 4 2 4" xfId="11929"/>
    <cellStyle name="Примечание 3 4 4 2 4" xfId="11930"/>
    <cellStyle name="Ввод  2 2 3 4 2 4" xfId="11931"/>
    <cellStyle name="Вывод 2 2 3 4 2 4" xfId="11932"/>
    <cellStyle name="Вычисление 2 2 3 4 2 4" xfId="11933"/>
    <cellStyle name="Итог 2 2 3 4 2 4" xfId="11934"/>
    <cellStyle name="Примечание 2 2 3 4 2 4" xfId="11935"/>
    <cellStyle name="Ввод  3 2 3 4 2 4" xfId="11936"/>
    <cellStyle name="Вывод 3 2 3 4 2 4" xfId="11937"/>
    <cellStyle name="Вычисление 3 2 3 4 2 4" xfId="11938"/>
    <cellStyle name="Итог 3 2 3 4 2 4" xfId="11939"/>
    <cellStyle name="Примечание 3 2 3 4 2 4" xfId="11940"/>
    <cellStyle name="Ввод  3 5 4 2 4" xfId="11941"/>
    <cellStyle name="Вывод 3 5 4 2 4" xfId="11942"/>
    <cellStyle name="Вычисление 3 5 4 2 4" xfId="11943"/>
    <cellStyle name="Итог 3 5 4 2 4" xfId="11944"/>
    <cellStyle name="Примечание 3 5 4 2 4" xfId="11945"/>
    <cellStyle name="Ввод  2 2 4 4 2 4" xfId="11946"/>
    <cellStyle name="Вывод 2 2 4 4 2 4" xfId="11947"/>
    <cellStyle name="Вычисление 2 2 4 4 2 4" xfId="11948"/>
    <cellStyle name="Итог 2 2 4 4 2 4" xfId="11949"/>
    <cellStyle name="Примечание 2 2 4 4 2 4" xfId="11950"/>
    <cellStyle name="Ввод  3 2 4 4 2 4" xfId="11951"/>
    <cellStyle name="Вывод 3 2 4 4 2 4" xfId="11952"/>
    <cellStyle name="Вычисление 3 2 4 4 2 4" xfId="11953"/>
    <cellStyle name="Итог 3 2 4 4 2 4" xfId="11954"/>
    <cellStyle name="Примечание 3 2 4 4 2 4" xfId="11955"/>
    <cellStyle name="Вычисление 2 12 2 4" xfId="11956"/>
    <cellStyle name="Вычисление 2 11 2 4" xfId="11957"/>
    <cellStyle name="Вывод 2 11 2 4" xfId="11958"/>
    <cellStyle name="Вывод 2 2 3 7 2 4" xfId="11959"/>
    <cellStyle name="Итог 3 3 7 2 4" xfId="11960"/>
    <cellStyle name="Итог 3 2 2 7 2 4" xfId="11961"/>
    <cellStyle name="Вывод 2 13 2 4" xfId="11962"/>
    <cellStyle name="Ввод  2 13 2 4" xfId="11963"/>
    <cellStyle name="Вывод 2 12 2 4" xfId="11964"/>
    <cellStyle name="Примечание 2 2 3 7 2 4" xfId="11965"/>
    <cellStyle name="Вычисление 2 2 3 7 2 4" xfId="11966"/>
    <cellStyle name="Итог 2 2 3 7 2 4" xfId="11967"/>
    <cellStyle name="Ввод  2 2 3 7 2 4" xfId="11968"/>
    <cellStyle name="Примечание 3 4 7 2 4" xfId="11969"/>
    <cellStyle name="Итог 3 4 7 2 4" xfId="11970"/>
    <cellStyle name="Вычисление 3 4 7 2 4" xfId="11971"/>
    <cellStyle name="Ввод  3 4 7 2 4" xfId="11972"/>
    <cellStyle name="Примечание 3 2 2 7 2 4" xfId="11973"/>
    <cellStyle name="Примечание 2 10 2 4" xfId="11974"/>
    <cellStyle name="Вычисление 3 2 2 7 2 4" xfId="11975"/>
    <cellStyle name="Вывод 3 2 2 7 2 4" xfId="11976"/>
    <cellStyle name="Примечание 2 2 2 7 2 4" xfId="11977"/>
    <cellStyle name="Вычисление 2 2 2 7 2 4" xfId="11978"/>
    <cellStyle name="Вывод 2 2 2 7 2 4" xfId="11979"/>
    <cellStyle name="Примечание 3 3 7 2 4" xfId="11980"/>
    <cellStyle name="Итог 2 10 2 4" xfId="11981"/>
    <cellStyle name="Вычисление 3 3 7 2 4" xfId="11982"/>
    <cellStyle name="Вывод 3 3 7 2 4" xfId="11983"/>
    <cellStyle name="Ввод  3 3 7 2 4" xfId="11984"/>
    <cellStyle name="Вычисление 2 10 2 4" xfId="11985"/>
    <cellStyle name="Вывод 2 10 2 4" xfId="11986"/>
    <cellStyle name="Ввод  2 10 2 4" xfId="11987"/>
    <cellStyle name="Ввод  2 9 2 4" xfId="11988"/>
    <cellStyle name="Вывод 2 9 2 4" xfId="11989"/>
    <cellStyle name="Вычисление 2 9 2 4" xfId="11990"/>
    <cellStyle name="Итог 2 9 2 4" xfId="11991"/>
    <cellStyle name="Ввод  2 12 2 4" xfId="11992"/>
    <cellStyle name="Примечание 2 11 2 4" xfId="11993"/>
    <cellStyle name="Примечание 2 9 2 4" xfId="11994"/>
    <cellStyle name="Ввод  3 2 2 7 2 4" xfId="11995"/>
    <cellStyle name="Итог 2 11 2 4" xfId="11996"/>
    <cellStyle name="Итог 2 2 2 7 2 4" xfId="11997"/>
    <cellStyle name="Ввод  2 2 2 7 2 4" xfId="11998"/>
    <cellStyle name="Вывод 3 4 7 2 4" xfId="11999"/>
    <cellStyle name="Ввод  2 11 2 4" xfId="12000"/>
    <cellStyle name="Примечание 2 3 7 2 4" xfId="12001"/>
    <cellStyle name="Ввод  3 9 2 4" xfId="12002"/>
    <cellStyle name="Вывод 3 9 2 4" xfId="12003"/>
    <cellStyle name="Вычисление 3 9 2 4" xfId="12004"/>
    <cellStyle name="Итог 3 9 2 4" xfId="12005"/>
    <cellStyle name="Примечание 3 9 2 4" xfId="12006"/>
    <cellStyle name="Ввод  2 2 8 2 4" xfId="12007"/>
    <cellStyle name="Вывод 2 2 8 2 4" xfId="12008"/>
    <cellStyle name="Вычисление 2 2 8 2 4" xfId="12009"/>
    <cellStyle name="Итог 2 2 8 2 4" xfId="12010"/>
    <cellStyle name="Примечание 2 2 8 2 4" xfId="12011"/>
    <cellStyle name="Ввод  3 2 8 2 4" xfId="12012"/>
    <cellStyle name="Вывод 3 2 8 2 4" xfId="12013"/>
    <cellStyle name="Вычисление 3 2 8 2 4" xfId="12014"/>
    <cellStyle name="Итог 3 2 8 2 4" xfId="12015"/>
    <cellStyle name="Примечание 3 2 8 2 4" xfId="12016"/>
    <cellStyle name="Вывод 2 5 5 2 4" xfId="12017"/>
    <cellStyle name="Ввод  2 4 5 2 4" xfId="12018"/>
    <cellStyle name="Итог 2 5 5 2 4" xfId="12019"/>
    <cellStyle name="Итог 2 4 5 2 4" xfId="12020"/>
    <cellStyle name="Ввод  2 5 5 2 4" xfId="12021"/>
    <cellStyle name="Примечание 2 4 5 2 4" xfId="12022"/>
    <cellStyle name="Вычисление 2 4 5 2 4" xfId="12023"/>
    <cellStyle name="Вывод 2 4 5 2 4" xfId="12024"/>
    <cellStyle name="Ввод  2 3 5 2 4" xfId="12025"/>
    <cellStyle name="Вывод 2 3 5 2 4" xfId="12026"/>
    <cellStyle name="Вычисление 2 3 5 2 4" xfId="12027"/>
    <cellStyle name="Вычисление 2 5 5 2 4" xfId="12028"/>
    <cellStyle name="Итог 2 3 5 2 4" xfId="12029"/>
    <cellStyle name="Примечание 2 5 5 2 4" xfId="12030"/>
    <cellStyle name="Примечание 2 3 5 2 4" xfId="12031"/>
    <cellStyle name="Ввод  3 3 5 2 4" xfId="12032"/>
    <cellStyle name="Вывод 3 3 5 2 4" xfId="12033"/>
    <cellStyle name="Вычисление 3 3 5 2 4" xfId="12034"/>
    <cellStyle name="Итог 3 3 5 2 4" xfId="12035"/>
    <cellStyle name="Примечание 3 3 5 2 4" xfId="12036"/>
    <cellStyle name="Ввод  2 2 2 5 2 4" xfId="12037"/>
    <cellStyle name="Вывод 2 2 2 5 2 4" xfId="12038"/>
    <cellStyle name="Вычисление 2 2 2 5 2 4" xfId="12039"/>
    <cellStyle name="Итог 2 2 2 5 2 4" xfId="12040"/>
    <cellStyle name="Примечание 2 2 2 5 2 4" xfId="12041"/>
    <cellStyle name="Ввод  3 2 2 5 2 4" xfId="12042"/>
    <cellStyle name="Вывод 3 2 2 5 2 4" xfId="12043"/>
    <cellStyle name="Вычисление 3 2 2 5 2 4" xfId="12044"/>
    <cellStyle name="Итог 3 2 2 5 2 4" xfId="12045"/>
    <cellStyle name="Примечание 3 2 2 5 2 4" xfId="12046"/>
    <cellStyle name="Ввод  3 4 5 2 4" xfId="12047"/>
    <cellStyle name="Вывод 3 4 5 2 4" xfId="12048"/>
    <cellStyle name="Вычисление 3 4 5 2 4" xfId="12049"/>
    <cellStyle name="Итог 3 4 5 2 4" xfId="12050"/>
    <cellStyle name="Примечание 3 4 5 2 4" xfId="12051"/>
    <cellStyle name="Ввод  2 2 3 5 2 4" xfId="12052"/>
    <cellStyle name="Вывод 2 2 3 5 2 4" xfId="12053"/>
    <cellStyle name="Вычисление 2 2 3 5 2 4" xfId="12054"/>
    <cellStyle name="Итог 2 2 3 5 2 4" xfId="12055"/>
    <cellStyle name="Примечание 2 2 3 5 2 4" xfId="12056"/>
    <cellStyle name="Ввод  3 2 3 5 2 4" xfId="12057"/>
    <cellStyle name="Вывод 3 2 3 5 2 4" xfId="12058"/>
    <cellStyle name="Вычисление 3 2 3 5 2 4" xfId="12059"/>
    <cellStyle name="Итог 3 2 3 5 2 4" xfId="12060"/>
    <cellStyle name="Примечание 3 2 3 5 2 4" xfId="12061"/>
    <cellStyle name="Ввод  3 5 5 2 4" xfId="12062"/>
    <cellStyle name="Вывод 3 5 5 2 4" xfId="12063"/>
    <cellStyle name="Вычисление 3 5 5 2 4" xfId="12064"/>
    <cellStyle name="Итог 3 5 5 2 4" xfId="12065"/>
    <cellStyle name="Примечание 3 5 5 2 4" xfId="12066"/>
    <cellStyle name="Ввод  2 2 4 5 2 4" xfId="12067"/>
    <cellStyle name="Вывод 2 2 4 5 2 4" xfId="12068"/>
    <cellStyle name="Вычисление 2 2 4 5 2 4" xfId="12069"/>
    <cellStyle name="Итог 2 2 4 5 2 4" xfId="12070"/>
    <cellStyle name="Примечание 2 2 4 5 2 4" xfId="12071"/>
    <cellStyle name="Ввод  3 2 4 5 2 4" xfId="12072"/>
    <cellStyle name="Вывод 3 2 4 5 2 4" xfId="12073"/>
    <cellStyle name="Вычисление 3 2 4 5 2 4" xfId="12074"/>
    <cellStyle name="Итог 3 2 4 5 2 4" xfId="12075"/>
    <cellStyle name="Примечание 3 2 4 5 2 4" xfId="12076"/>
    <cellStyle name="Итог 2 13 2 4" xfId="12077"/>
    <cellStyle name="Ввод  3 10 2 4" xfId="12078"/>
    <cellStyle name="Вывод 3 10 2 4" xfId="12079"/>
    <cellStyle name="Вычисление 3 10 2 4" xfId="12080"/>
    <cellStyle name="Итог 3 10 2 4" xfId="12081"/>
    <cellStyle name="Примечание 3 10 2 4" xfId="12082"/>
    <cellStyle name="Ввод  2 2 9 2 4" xfId="12083"/>
    <cellStyle name="Вывод 2 2 9 2 4" xfId="12084"/>
    <cellStyle name="Вычисление 2 2 9 2 4" xfId="12085"/>
    <cellStyle name="Итог 2 2 9 2 4" xfId="12086"/>
    <cellStyle name="Примечание 2 2 9 2 4" xfId="12087"/>
    <cellStyle name="Ввод  3 2 9 2 4" xfId="12088"/>
    <cellStyle name="Вывод 3 2 9 2 4" xfId="12089"/>
    <cellStyle name="Вычисление 3 2 9 2 4" xfId="12090"/>
    <cellStyle name="Итог 3 2 9 2 4" xfId="12091"/>
    <cellStyle name="Примечание 3 2 9 2 4" xfId="12092"/>
    <cellStyle name="Вывод 2 5 6 2 4" xfId="12093"/>
    <cellStyle name="Ввод  2 4 6 2 4" xfId="12094"/>
    <cellStyle name="Итог 2 5 6 2 4" xfId="12095"/>
    <cellStyle name="Итог 2 4 6 2 4" xfId="12096"/>
    <cellStyle name="Ввод  2 5 6 2 4" xfId="12097"/>
    <cellStyle name="Примечание 2 4 6 2 4" xfId="12098"/>
    <cellStyle name="Вычисление 2 4 6 2 4" xfId="12099"/>
    <cellStyle name="Вывод 2 4 6 2 4" xfId="12100"/>
    <cellStyle name="Ввод  2 3 6 2 4" xfId="12101"/>
    <cellStyle name="Вывод 2 3 6 2 4" xfId="12102"/>
    <cellStyle name="Вычисление 2 3 6 2 4" xfId="12103"/>
    <cellStyle name="Вычисление 2 5 6 2 4" xfId="12104"/>
    <cellStyle name="Итог 2 3 6 2 4" xfId="12105"/>
    <cellStyle name="Примечание 2 5 6 2 4" xfId="12106"/>
    <cellStyle name="Примечание 2 3 6 2 4" xfId="12107"/>
    <cellStyle name="Ввод  3 3 6 2 4" xfId="12108"/>
    <cellStyle name="Вывод 3 3 6 2 4" xfId="12109"/>
    <cellStyle name="Вычисление 3 3 6 2 4" xfId="12110"/>
    <cellStyle name="Итог 3 3 6 2 4" xfId="12111"/>
    <cellStyle name="Примечание 3 3 6 2 4" xfId="12112"/>
    <cellStyle name="Ввод  2 2 2 6 2 4" xfId="12113"/>
    <cellStyle name="Вывод 2 2 2 6 2 4" xfId="12114"/>
    <cellStyle name="Вычисление 2 2 2 6 2 4" xfId="12115"/>
    <cellStyle name="Итог 2 2 2 6 2 4" xfId="12116"/>
    <cellStyle name="Примечание 2 2 2 6 2 4" xfId="12117"/>
    <cellStyle name="Ввод  3 2 2 6 2 4" xfId="12118"/>
    <cellStyle name="Вывод 3 2 2 6 2 4" xfId="12119"/>
    <cellStyle name="Вычисление 3 2 2 6 2 4" xfId="12120"/>
    <cellStyle name="Итог 3 2 2 6 2 4" xfId="12121"/>
    <cellStyle name="Примечание 3 2 2 6 2 4" xfId="12122"/>
    <cellStyle name="Ввод  3 4 6 2 4" xfId="12123"/>
    <cellStyle name="Вывод 3 4 6 2 4" xfId="12124"/>
    <cellStyle name="Вычисление 3 4 6 2 4" xfId="12125"/>
    <cellStyle name="Итог 3 4 6 2 4" xfId="12126"/>
    <cellStyle name="Примечание 3 4 6 2 4" xfId="12127"/>
    <cellStyle name="Ввод  2 2 3 6 2 4" xfId="12128"/>
    <cellStyle name="Вывод 2 2 3 6 2 4" xfId="12129"/>
    <cellStyle name="Вычисление 2 2 3 6 2 4" xfId="12130"/>
    <cellStyle name="Итог 2 2 3 6 2 4" xfId="12131"/>
    <cellStyle name="Примечание 2 2 3 6 2 4" xfId="12132"/>
    <cellStyle name="Ввод  3 2 3 6 2 4" xfId="12133"/>
    <cellStyle name="Вывод 3 2 3 6 2 4" xfId="12134"/>
    <cellStyle name="Вычисление 3 2 3 6 2 4" xfId="12135"/>
    <cellStyle name="Итог 3 2 3 6 2 4" xfId="12136"/>
    <cellStyle name="Примечание 3 2 3 6 2 4" xfId="12137"/>
    <cellStyle name="Ввод  3 5 6 2 4" xfId="12138"/>
    <cellStyle name="Вывод 3 5 6 2 4" xfId="12139"/>
    <cellStyle name="Вычисление 3 5 6 2 4" xfId="12140"/>
    <cellStyle name="Итог 3 5 6 2 4" xfId="12141"/>
    <cellStyle name="Примечание 3 5 6 2 4" xfId="12142"/>
    <cellStyle name="Ввод  2 2 4 6 2 4" xfId="12143"/>
    <cellStyle name="Вывод 2 2 4 6 2 4" xfId="12144"/>
    <cellStyle name="Вычисление 2 2 4 6 2 4" xfId="12145"/>
    <cellStyle name="Итог 2 2 4 6 2 4" xfId="12146"/>
    <cellStyle name="Примечание 2 2 4 6 2 4" xfId="12147"/>
    <cellStyle name="Ввод  3 2 4 6 2 4" xfId="12148"/>
    <cellStyle name="Вывод 3 2 4 6 2 4" xfId="12149"/>
    <cellStyle name="Вычисление 3 2 4 6 2 4" xfId="12150"/>
    <cellStyle name="Итог 3 2 4 6 2 4" xfId="12151"/>
    <cellStyle name="Примечание 3 2 4 6 2 4" xfId="12152"/>
    <cellStyle name="Ввод  3 11 2 4" xfId="12153"/>
    <cellStyle name="Вывод 3 11 2 4" xfId="12154"/>
    <cellStyle name="Вычисление 3 11 2 4" xfId="12155"/>
    <cellStyle name="Итог 3 11 2 4" xfId="12156"/>
    <cellStyle name="Примечание 3 11 2 4" xfId="12157"/>
    <cellStyle name="Ввод  2 2 10 2 4" xfId="12158"/>
    <cellStyle name="Вывод 2 2 10 2 4" xfId="12159"/>
    <cellStyle name="Вычисление 2 2 10 2 4" xfId="12160"/>
    <cellStyle name="Итог 2 2 10 2 4" xfId="12161"/>
    <cellStyle name="Примечание 2 2 10 2 4" xfId="12162"/>
    <cellStyle name="Ввод  3 2 10 2 4" xfId="12163"/>
    <cellStyle name="Вывод 3 2 10 2 4" xfId="12164"/>
    <cellStyle name="Вычисление 3 2 10 2 4" xfId="12165"/>
    <cellStyle name="Итог 3 2 10 2 4" xfId="12166"/>
    <cellStyle name="Примечание 3 2 10 2 4" xfId="12167"/>
    <cellStyle name="Вывод 3 2 11 2 4" xfId="12168"/>
    <cellStyle name="Вывод 2 3 7 2 4" xfId="12169"/>
    <cellStyle name="Примечание 2 12 2 4" xfId="12170"/>
    <cellStyle name="Ввод  2 3 7 2 4" xfId="12171"/>
    <cellStyle name="Вывод 3 12 2 4" xfId="12172"/>
    <cellStyle name="Вычисление 3 2 11 2 4" xfId="12173"/>
    <cellStyle name="Вычисление 2 3 7 2 4" xfId="12174"/>
    <cellStyle name="Итог 3 2 11 2 4" xfId="12175"/>
    <cellStyle name="Вычисление 3 12 2 4" xfId="12176"/>
    <cellStyle name="Ввод  3 12 2 4" xfId="12177"/>
    <cellStyle name="Ввод  2 5 7 2 4" xfId="12178"/>
    <cellStyle name="Вычисление 2 2 11 2 4" xfId="12179"/>
    <cellStyle name="Примечание 2 5 7 2 4" xfId="12180"/>
    <cellStyle name="Ввод  2 4 7 2 4" xfId="12181"/>
    <cellStyle name="Вычисление 2 13 2 4" xfId="12182"/>
    <cellStyle name="Вывод 2 4 7 2 4" xfId="12183"/>
    <cellStyle name="Ввод  3 2 11 2 4" xfId="12184"/>
    <cellStyle name="Итог 2 4 7 2 4" xfId="12185"/>
    <cellStyle name="Вывод 2 2 11 2 4" xfId="12186"/>
    <cellStyle name="Итог 2 3 7 2 4" xfId="12187"/>
    <cellStyle name="Вывод 2 5 7 2 4" xfId="12188"/>
    <cellStyle name="Примечание 3 12 2 4" xfId="12189"/>
    <cellStyle name="Вычисление 2 4 7 2 4" xfId="12190"/>
    <cellStyle name="Примечание 2 2 11 2 4" xfId="12191"/>
    <cellStyle name="Итог 2 5 7 2 4" xfId="12192"/>
    <cellStyle name="Ввод  2 2 11 2 4" xfId="12193"/>
    <cellStyle name="Итог 2 12 2 4" xfId="12194"/>
    <cellStyle name="Примечание 2 13 2 4" xfId="12195"/>
    <cellStyle name="Вычисление 2 5 7 2 4" xfId="12196"/>
    <cellStyle name="Примечание 3 2 11 2 4" xfId="12197"/>
    <cellStyle name="Итог 3 12 2 4" xfId="12198"/>
    <cellStyle name="Примечание 2 4 7 2 4" xfId="12199"/>
    <cellStyle name="Итог 2 2 11 2 4" xfId="12200"/>
    <cellStyle name="Ввод  3 2 3 7 2 4" xfId="12201"/>
    <cellStyle name="Вывод 3 2 3 7 2 4" xfId="12202"/>
    <cellStyle name="Вычисление 3 2 3 7 2 4" xfId="12203"/>
    <cellStyle name="Итог 3 2 3 7 2 4" xfId="12204"/>
    <cellStyle name="Примечание 3 2 3 7 2 4" xfId="12205"/>
    <cellStyle name="Ввод  3 5 7 2 4" xfId="12206"/>
    <cellStyle name="Вывод 3 5 7 2 4" xfId="12207"/>
    <cellStyle name="Вычисление 3 5 7 2 4" xfId="12208"/>
    <cellStyle name="Итог 3 5 7 2 4" xfId="12209"/>
    <cellStyle name="Примечание 3 5 7 2 4" xfId="12210"/>
    <cellStyle name="Ввод  2 2 4 7 2 4" xfId="12211"/>
    <cellStyle name="Вывод 2 2 4 7 2 4" xfId="12212"/>
    <cellStyle name="Вычисление 2 2 4 7 2 4" xfId="12213"/>
    <cellStyle name="Итог 2 2 4 7 2 4" xfId="12214"/>
    <cellStyle name="Примечание 2 2 4 7 2 4" xfId="12215"/>
    <cellStyle name="Ввод  3 2 4 7 2 4" xfId="12216"/>
    <cellStyle name="Вывод 3 2 4 7 2 4" xfId="12217"/>
    <cellStyle name="Вычисление 3 2 4 7 2 4" xfId="12218"/>
    <cellStyle name="Итог 3 2 4 7 2 4" xfId="12219"/>
    <cellStyle name="Примечание 3 2 4 7 2 4" xfId="12220"/>
    <cellStyle name="Ввод  3 13 2 4" xfId="12221"/>
    <cellStyle name="Вывод 3 13 2 4" xfId="12222"/>
    <cellStyle name="Вычисление 3 13 2 4" xfId="12223"/>
    <cellStyle name="Итог 3 13 2 4" xfId="12224"/>
    <cellStyle name="Примечание 3 13 2 4" xfId="12225"/>
    <cellStyle name="Ввод  2 2 12 2 4" xfId="12226"/>
    <cellStyle name="Вывод 2 2 12 2 4" xfId="12227"/>
    <cellStyle name="Вычисление 2 2 12 2 4" xfId="12228"/>
    <cellStyle name="Итог 2 2 12 2 4" xfId="12229"/>
    <cellStyle name="Примечание 2 2 12 2 4" xfId="12230"/>
    <cellStyle name="Ввод  3 2 12 2 4" xfId="12231"/>
    <cellStyle name="Вывод 3 2 12 2 4" xfId="12232"/>
    <cellStyle name="Вычисление 3 2 12 2 4" xfId="12233"/>
    <cellStyle name="Итог 3 2 12 2 4" xfId="12234"/>
    <cellStyle name="Примечание 3 2 12 2 4" xfId="12235"/>
    <cellStyle name="Вывод 2 5 8 2 4" xfId="12236"/>
    <cellStyle name="Ввод  2 4 8 2 4" xfId="12237"/>
    <cellStyle name="Итог 2 5 8 2 4" xfId="12238"/>
    <cellStyle name="Итог 2 4 8 2 4" xfId="12239"/>
    <cellStyle name="Ввод  2 5 8 2 4" xfId="12240"/>
    <cellStyle name="Примечание 2 4 8 2 4" xfId="12241"/>
    <cellStyle name="Вычисление 2 4 8 2 4" xfId="12242"/>
    <cellStyle name="Вывод 2 4 8 2 4" xfId="12243"/>
    <cellStyle name="Ввод  2 3 8 2 4" xfId="12244"/>
    <cellStyle name="Вывод 2 3 8 2 4" xfId="12245"/>
    <cellStyle name="Вычисление 2 3 8 2 4" xfId="12246"/>
    <cellStyle name="Вычисление 2 5 8 2 4" xfId="12247"/>
    <cellStyle name="Итог 2 3 8 2 4" xfId="12248"/>
    <cellStyle name="Примечание 2 5 8 2 4" xfId="12249"/>
    <cellStyle name="Примечание 2 3 8 2 4" xfId="12250"/>
    <cellStyle name="Ввод  3 3 8 2 4" xfId="12251"/>
    <cellStyle name="Вывод 3 3 8 2 4" xfId="12252"/>
    <cellStyle name="Вычисление 3 3 8 2 4" xfId="12253"/>
    <cellStyle name="Итог 3 3 8 2 4" xfId="12254"/>
    <cellStyle name="Примечание 3 3 8 2 4" xfId="12255"/>
    <cellStyle name="Ввод  2 2 2 8 2 4" xfId="12256"/>
    <cellStyle name="Вывод 2 2 2 8 2 4" xfId="12257"/>
    <cellStyle name="Вычисление 2 2 2 8 2 4" xfId="12258"/>
    <cellStyle name="Итог 2 2 2 8 2 4" xfId="12259"/>
    <cellStyle name="Примечание 2 2 2 8 2 4" xfId="12260"/>
    <cellStyle name="Ввод  3 2 2 8 2 4" xfId="12261"/>
    <cellStyle name="Вывод 3 2 2 8 2 4" xfId="12262"/>
    <cellStyle name="Вычисление 3 2 2 8 2 4" xfId="12263"/>
    <cellStyle name="Итог 3 2 2 8 2 4" xfId="12264"/>
    <cellStyle name="Примечание 3 2 2 8 2 4" xfId="12265"/>
    <cellStyle name="Ввод  3 4 8 2 4" xfId="12266"/>
    <cellStyle name="Вывод 3 4 8 2 4" xfId="12267"/>
    <cellStyle name="Вычисление 3 4 8 2 4" xfId="12268"/>
    <cellStyle name="Итог 3 4 8 2 4" xfId="12269"/>
    <cellStyle name="Примечание 3 4 8 2 4" xfId="12270"/>
    <cellStyle name="Ввод  2 2 3 8 2 4" xfId="12271"/>
    <cellStyle name="Вывод 2 2 3 8 2 4" xfId="12272"/>
    <cellStyle name="Вычисление 2 2 3 8 2 4" xfId="12273"/>
    <cellStyle name="Итог 2 2 3 8 2 4" xfId="12274"/>
    <cellStyle name="Примечание 2 2 3 8 2 4" xfId="12275"/>
    <cellStyle name="Ввод  3 2 3 8 2 4" xfId="12276"/>
    <cellStyle name="Вывод 3 2 3 8 2 4" xfId="12277"/>
    <cellStyle name="Вычисление 3 2 3 8 2 4" xfId="12278"/>
    <cellStyle name="Итог 3 2 3 8 2 4" xfId="12279"/>
    <cellStyle name="Примечание 3 2 3 8 2 4" xfId="12280"/>
    <cellStyle name="Ввод  3 5 8 2 4" xfId="12281"/>
    <cellStyle name="Вывод 3 5 8 2 4" xfId="12282"/>
    <cellStyle name="Вычисление 3 5 8 2 4" xfId="12283"/>
    <cellStyle name="Итог 3 5 8 2 4" xfId="12284"/>
    <cellStyle name="Примечание 3 5 8 2 4" xfId="12285"/>
    <cellStyle name="Ввод  2 2 4 8 2 4" xfId="12286"/>
    <cellStyle name="Вывод 2 2 4 8 2 4" xfId="12287"/>
    <cellStyle name="Вычисление 2 2 4 8 2 4" xfId="12288"/>
    <cellStyle name="Итог 2 2 4 8 2 4" xfId="12289"/>
    <cellStyle name="Примечание 2 2 4 8 2 4" xfId="12290"/>
    <cellStyle name="Ввод  3 2 4 8 2 4" xfId="12291"/>
    <cellStyle name="Вывод 3 2 4 8 2 4" xfId="12292"/>
    <cellStyle name="Вычисление 3 2 4 8 2 4" xfId="12293"/>
    <cellStyle name="Итог 3 2 4 8 2 4" xfId="12294"/>
    <cellStyle name="Примечание 3 2 4 8 2 4" xfId="12295"/>
    <cellStyle name="Ввод  3 2 3 3 8 4" xfId="12296"/>
    <cellStyle name="Примечание 3 2 2 3 5 5" xfId="12297"/>
    <cellStyle name="Примечание 3 15 4" xfId="12298"/>
    <cellStyle name="Итог 3 5 3 5 5" xfId="12299"/>
    <cellStyle name="Вычисление 3 5 3 5 5" xfId="12300"/>
    <cellStyle name="Вывод 3 5 3 5 5" xfId="12301"/>
    <cellStyle name="Ввод  3 5 3 5 5" xfId="12302"/>
    <cellStyle name="Примечание 3 2 3 3 5 5" xfId="12303"/>
    <cellStyle name="Итог 3 2 3 3 5 5" xfId="12304"/>
    <cellStyle name="Вычисление 3 2 3 3 5 5" xfId="12305"/>
    <cellStyle name="Вывод 3 2 3 3 5 5" xfId="12306"/>
    <cellStyle name="Ввод  3 2 3 3 5 5" xfId="12307"/>
    <cellStyle name="Примечание 2 2 3 3 5 5" xfId="12308"/>
    <cellStyle name="Итог 2 2 3 3 5 5" xfId="12309"/>
    <cellStyle name="Вычисление 2 2 3 3 5 5" xfId="12310"/>
    <cellStyle name="Вывод 2 2 3 3 5 5" xfId="12311"/>
    <cellStyle name="Ввод  2 2 3 3 5 5" xfId="12312"/>
    <cellStyle name="Примечание 3 4 3 5 5" xfId="12313"/>
    <cellStyle name="Итог 3 4 3 5 5" xfId="12314"/>
    <cellStyle name="Вычисление 3 4 3 5 5" xfId="12315"/>
    <cellStyle name="Вывод 3 4 3 5 5" xfId="12316"/>
    <cellStyle name="Ввод  3 4 3 5 5" xfId="12317"/>
    <cellStyle name="Итог 3 2 2 3 5 5" xfId="12318"/>
    <cellStyle name="Вычисление 3 2 2 3 5 5" xfId="12319"/>
    <cellStyle name="Вывод 3 2 2 3 5 5" xfId="12320"/>
    <cellStyle name="Ввод  3 2 2 3 5 5" xfId="12321"/>
    <cellStyle name="Примечание 2 2 2 3 5 5" xfId="12322"/>
    <cellStyle name="Итог 2 2 2 3 5 5" xfId="12323"/>
    <cellStyle name="Вычисление 2 2 2 3 5 5" xfId="12324"/>
    <cellStyle name="Ввод  2 2 4 2 5 5" xfId="12325"/>
    <cellStyle name="Итог 2 5 2 5 5" xfId="12326"/>
    <cellStyle name="Итог 3 2 3 10 4" xfId="12327"/>
    <cellStyle name="Вычисление 3 2 3 10 4" xfId="12328"/>
    <cellStyle name="Вычисление 3 2 2 3 8 4" xfId="12329"/>
    <cellStyle name="Вывод 3 2 3 10 4" xfId="12330"/>
    <cellStyle name="Ввод  3 2 3 10 4" xfId="12331"/>
    <cellStyle name="Вычисление 2 2 14 4" xfId="12332"/>
    <cellStyle name="Вывод 2 2 14 4" xfId="12333"/>
    <cellStyle name="Ввод  2 2 14 4" xfId="12334"/>
    <cellStyle name="Итог 3 15 4" xfId="12335"/>
    <cellStyle name="Вычисление 3 15 4" xfId="12336"/>
    <cellStyle name="Вывод 3 15 4" xfId="12337"/>
    <cellStyle name="Ввод  2 16 4" xfId="12338"/>
    <cellStyle name="Итог 3 2 6 5 5" xfId="12339"/>
    <cellStyle name="Вывод 3 2 2 2 5 5" xfId="12340"/>
    <cellStyle name="Ввод  2 7 5 5" xfId="12341"/>
    <cellStyle name="Вывод 3 3 10 4" xfId="12342"/>
    <cellStyle name="Примечание 2 5 3 8 4" xfId="12343"/>
    <cellStyle name="Вывод 2 2 2 3 5 5" xfId="12344"/>
    <cellStyle name="Примечание 3 5 2 5 5" xfId="12345"/>
    <cellStyle name="Ввод  2 4 2 5 5" xfId="12346"/>
    <cellStyle name="Примечание 2 2 3 10 4" xfId="12347"/>
    <cellStyle name="Ввод  3 15 4" xfId="12348"/>
    <cellStyle name="Вычисление 3 2 6 5 5" xfId="12349"/>
    <cellStyle name="Ввод  3 2 2 2 5 5" xfId="12350"/>
    <cellStyle name="Вывод 2 7 5 5" xfId="12351"/>
    <cellStyle name="Ввод  3 3 10 4" xfId="12352"/>
    <cellStyle name="Итог 2 15 4" xfId="12353"/>
    <cellStyle name="Вывод 3 4 2 5 5" xfId="12354"/>
    <cellStyle name="Вычисление 2 4 3 5 5" xfId="12355"/>
    <cellStyle name="Вывод 2 2 2 10 4" xfId="12356"/>
    <cellStyle name="Примечание 2 2 2 10 4" xfId="12357"/>
    <cellStyle name="Итог 2 4 3 5 5" xfId="12358"/>
    <cellStyle name="Вычисление 3 6 5 5" xfId="12359"/>
    <cellStyle name="Примечание 3 4 2 5 5" xfId="12360"/>
    <cellStyle name="Вывод 2 3 3 5 5" xfId="12361"/>
    <cellStyle name="Вычисление 2 2 3 2 5 5" xfId="12362"/>
    <cellStyle name="Примечание 2 6 5 5" xfId="12363"/>
    <cellStyle name="Вычисление 3 2 2 10 4" xfId="12364"/>
    <cellStyle name="Ввод  3 7 5 5" xfId="12365"/>
    <cellStyle name="Примечание 2 5 2 5 5" xfId="12366"/>
    <cellStyle name="Примечание 2 2 4 10 4" xfId="12367"/>
    <cellStyle name="Итог 2 4 10 4" xfId="12368"/>
    <cellStyle name="Ввод  2 2 2 3 5 5" xfId="12369"/>
    <cellStyle name="Итог 3 5 2 5 5" xfId="12370"/>
    <cellStyle name="Вывод 2 5 2 5 5" xfId="12371"/>
    <cellStyle name="Итог 2 2 3 10 4" xfId="12372"/>
    <cellStyle name="Вывод 3 2 6 5 5" xfId="12373"/>
    <cellStyle name="Примечание 2 2 2 2 5 5" xfId="12374"/>
    <cellStyle name="Вычисление 2 7 5 5" xfId="12375"/>
    <cellStyle name="Примечание 2 3 10 4" xfId="12376"/>
    <cellStyle name="Итог 3 2 4 2 5 5" xfId="12377"/>
    <cellStyle name="Вычисление 2 3 2 5 5" xfId="12378"/>
    <cellStyle name="Вывод 2 2 4 10 4" xfId="12379"/>
    <cellStyle name="Вывод 2 5 10 4" xfId="12380"/>
    <cellStyle name="Вычисление 3 3 3 5 5" xfId="12381"/>
    <cellStyle name="Ввод  3 5 2 5 5" xfId="12382"/>
    <cellStyle name="Вычисление 3 2 5 5 5" xfId="12383"/>
    <cellStyle name="Ввод  2 2 3 10 4" xfId="12384"/>
    <cellStyle name="Итог 2 2 6 5 5" xfId="12385"/>
    <cellStyle name="Вывод 2 2 2 2 5 5" xfId="12386"/>
    <cellStyle name="Вычисление 2 5 10 4" xfId="12387"/>
    <cellStyle name="Ввод  3 2 4 2 5 5" xfId="12388"/>
    <cellStyle name="Вывод 2 4 2 5 5" xfId="12389"/>
    <cellStyle name="Итог 3 5 10 4" xfId="12390"/>
    <cellStyle name="Вычисление 3 2 14 4" xfId="12391"/>
    <cellStyle name="Примечание 2 3 3 5 5" xfId="12392"/>
    <cellStyle name="Вычисление 3 2 3 2 5 5" xfId="12393"/>
    <cellStyle name="Примечание 2 2 5 5 5" xfId="12394"/>
    <cellStyle name="Вычисление 3 4 10 4" xfId="12395"/>
    <cellStyle name="Ввод  2 2 6 5 5" xfId="12396"/>
    <cellStyle name="Итог 3 3 2 5 5" xfId="12397"/>
    <cellStyle name="Примечание 3 2 4 10 4" xfId="12398"/>
    <cellStyle name="Ввод  2 3 10 4" xfId="12399"/>
    <cellStyle name="Ввод  2 15 4" xfId="12400"/>
    <cellStyle name="Итог 3 2 2 3 8 4" xfId="12401"/>
    <cellStyle name="Вычисление 3 3 10 4" xfId="12402"/>
    <cellStyle name="Ввод  2 6 5 5" xfId="12403"/>
    <cellStyle name="Вычисление 3 2 2 2 5 5" xfId="12404"/>
    <cellStyle name="Примечание 3 2 6 5 5" xfId="12405"/>
    <cellStyle name="Вывод 2 5 3 5 5" xfId="12406"/>
    <cellStyle name="Итог 3 2 2 2 5 5" xfId="12407"/>
    <cellStyle name="Вывод 2 6 5 5" xfId="12408"/>
    <cellStyle name="Итог 3 3 10 4" xfId="12409"/>
    <cellStyle name="Вычисление 2 2 4 2 5 5" xfId="12410"/>
    <cellStyle name="Ввод  2 5 2 5 5" xfId="12411"/>
    <cellStyle name="Ввод  3 5 10 4" xfId="12412"/>
    <cellStyle name="Примечание 2 2 14 4" xfId="12413"/>
    <cellStyle name="Вывод 2 3 3 8 4" xfId="12414"/>
    <cellStyle name="Вычисление 2 5 3 5 5" xfId="12415"/>
    <cellStyle name="Примечание 2 2 3 2 5 5" xfId="12416"/>
    <cellStyle name="Вывод 2 2 5 5 5" xfId="12417"/>
    <cellStyle name="Примечание 3 2 2 10 4" xfId="12418"/>
    <cellStyle name="Вычисление 3 7 5 5" xfId="12419"/>
    <cellStyle name="Ввод  3 3 2 5 5" xfId="12420"/>
    <cellStyle name="Вывод 3 2 4 10 4" xfId="12421"/>
    <cellStyle name="Примечание 2 4 10 4" xfId="12422"/>
    <cellStyle name="Ввод  3 4 2 5 5" xfId="12423"/>
    <cellStyle name="Примечание 2 4 3 5 5" xfId="12424"/>
    <cellStyle name="Ввод  2 2 2 10 4" xfId="12425"/>
    <cellStyle name="Итог 2 2 2 10 4" xfId="12426"/>
    <cellStyle name="Итог 2 5 3 5 5" xfId="12427"/>
    <cellStyle name="Вывод 3 6 5 5" xfId="12428"/>
    <cellStyle name="Итог 3 4 2 5 5" xfId="12429"/>
    <cellStyle name="Ввод  2 3 3 5 5" xfId="12430"/>
    <cellStyle name="Вывод 2 2 3 2 5 5" xfId="12431"/>
    <cellStyle name="Примечание 3 6 5 5" xfId="12432"/>
    <cellStyle name="Итог 2 6 5 5" xfId="12433"/>
    <cellStyle name="Вывод 3 2 2 10 4" xfId="12434"/>
    <cellStyle name="Итог 2 3 2 5 5" xfId="12435"/>
    <cellStyle name="Итог 2 2 4 10 4" xfId="12436"/>
    <cellStyle name="Итог 2 5 10 4" xfId="12437"/>
    <cellStyle name="Примечание 3 3 3 5 5" xfId="12438"/>
    <cellStyle name="Вычисление 3 5 2 5 5" xfId="12439"/>
    <cellStyle name="Примечание 3 2 5 5 5" xfId="12440"/>
    <cellStyle name="Вычисление 2 2 3 10 4" xfId="12441"/>
    <cellStyle name="Ввод  3 2 6 5 5" xfId="12442"/>
    <cellStyle name="Итог 2 2 2 2 5 5" xfId="12443"/>
    <cellStyle name="Итог 2 7 5 5" xfId="12444"/>
    <cellStyle name="Примечание 2 5 10 4" xfId="12445"/>
    <cellStyle name="Примечание 3 2 2 3 8 4" xfId="12446"/>
    <cellStyle name="Вычисление 3 2 4 2 5 5" xfId="12447"/>
    <cellStyle name="Вывод 2 3 2 5 5" xfId="12448"/>
    <cellStyle name="Ввод  2 2 4 10 4" xfId="12449"/>
    <cellStyle name="Примечание 3 2 14 4" xfId="12450"/>
    <cellStyle name="Вывод 3 3 3 5 5" xfId="12451"/>
    <cellStyle name="Примечание 3 2 3 2 5 5" xfId="12452"/>
    <cellStyle name="Вывод 3 2 5 5 5" xfId="12453"/>
    <cellStyle name="Примечание 3 4 10 4" xfId="12454"/>
    <cellStyle name="Вычисление 2 2 6 5 5" xfId="12455"/>
    <cellStyle name="Ввод  2 2 2 2 5 5" xfId="12456"/>
    <cellStyle name="Вычисление 2 3 10 4" xfId="12457"/>
    <cellStyle name="Вычисление 2 15 4" xfId="12458"/>
    <cellStyle name="Примечание 2 2 4 2 5 5" xfId="12459"/>
    <cellStyle name="Вычисление 2 4 2 5 5" xfId="12460"/>
    <cellStyle name="Вычисление 3 5 10 4" xfId="12461"/>
    <cellStyle name="Вывод 3 2 14 4" xfId="12462"/>
    <cellStyle name="Примечание 2 5 3 5 5" xfId="12463"/>
    <cellStyle name="Вывод 3 2 3 2 5 5" xfId="12464"/>
    <cellStyle name="Итог 2 2 5 5 5" xfId="12465"/>
    <cellStyle name="Вывод 3 4 10 4" xfId="12466"/>
    <cellStyle name="Примечание 3 7 5 5" xfId="12467"/>
    <cellStyle name="Вычисление 3 3 2 5 5" xfId="12468"/>
    <cellStyle name="Итог 3 2 4 10 4" xfId="12469"/>
    <cellStyle name="Вывод 2 4 10 4" xfId="12470"/>
    <cellStyle name="Вывод 2 2 4 2 5 5" xfId="12471"/>
    <cellStyle name="Итог 2 4 2 5 5" xfId="12472"/>
    <cellStyle name="Примечание 3 2 3 10 4" xfId="12473"/>
    <cellStyle name="Итог 2 2 14 4" xfId="12474"/>
    <cellStyle name="Вычисление 2 3 3 5 5" xfId="12475"/>
    <cellStyle name="Итог 2 2 3 2 5 5" xfId="12476"/>
    <cellStyle name="Ввод  2 2 5 5 5" xfId="12477"/>
    <cellStyle name="Итог 3 2 2 10 4" xfId="12478"/>
    <cellStyle name="Вывод 3 7 5 5" xfId="12479"/>
    <cellStyle name="Примечание 2 3 2 5 5" xfId="12480"/>
    <cellStyle name="Ввод  3 2 4 10 4" xfId="12481"/>
    <cellStyle name="Ввод  2 5 10 4" xfId="12482"/>
    <cellStyle name="Примечание 3 2 2 2 5 5" xfId="12483"/>
    <cellStyle name="Ввод  2 5 3 5 5" xfId="12484"/>
    <cellStyle name="Примечание 3 3 10 4" xfId="12485"/>
    <cellStyle name="Вычисление 2 2 2 10 4" xfId="12486"/>
    <cellStyle name="Ввод  2 4 3 5 5" xfId="12487"/>
    <cellStyle name="Примечание 2 15 4" xfId="12488"/>
    <cellStyle name="Ввод  3 6 5 5" xfId="12489"/>
    <cellStyle name="Вычисление 3 4 2 5 5" xfId="12490"/>
    <cellStyle name="Вывод 2 4 3 5 5" xfId="12491"/>
    <cellStyle name="Ввод  2 2 3 2 5 5" xfId="12492"/>
    <cellStyle name="Итог 3 6 5 5" xfId="12493"/>
    <cellStyle name="Вычисление 2 6 5 5" xfId="12494"/>
    <cellStyle name="Ввод  3 2 2 10 4" xfId="12495"/>
    <cellStyle name="Примечание 3 2 4 2 5 5" xfId="12496"/>
    <cellStyle name="Вычисление 2 5 2 5 5" xfId="12497"/>
    <cellStyle name="Вычисление 2 2 4 10 4" xfId="12498"/>
    <cellStyle name="Ввод  2 4 10 4" xfId="12499"/>
    <cellStyle name="Итог 3 3 3 5 5" xfId="12500"/>
    <cellStyle name="Вывод 3 5 2 5 5" xfId="12501"/>
    <cellStyle name="Итог 3 2 5 5 5" xfId="12502"/>
    <cellStyle name="Вывод 2 2 3 10 4" xfId="12503"/>
    <cellStyle name="Примечание 2 2 6 5 5" xfId="12504"/>
    <cellStyle name="Вычисление 2 2 2 2 5 5" xfId="12505"/>
    <cellStyle name="Примечание 2 7 5 5" xfId="12506"/>
    <cellStyle name="Итог 2 3 10 4" xfId="12507"/>
    <cellStyle name="Вывод 3 2 4 2 5 5" xfId="12508"/>
    <cellStyle name="Ввод  2 3 2 5 5" xfId="12509"/>
    <cellStyle name="Примечание 3 5 10 4" xfId="12510"/>
    <cellStyle name="Итог 3 2 14 4" xfId="12511"/>
    <cellStyle name="Ввод  3 3 3 5 5" xfId="12512"/>
    <cellStyle name="Итог 3 2 3 2 5 5" xfId="12513"/>
    <cellStyle name="Ввод  3 2 5 5 5" xfId="12514"/>
    <cellStyle name="Итог 3 4 10 4" xfId="12515"/>
    <cellStyle name="Вывод 2 2 6 5 5" xfId="12516"/>
    <cellStyle name="Примечание 3 3 2 5 5" xfId="12517"/>
    <cellStyle name="Вывод 2 3 10 4" xfId="12518"/>
    <cellStyle name="Вывод 2 15 4" xfId="12519"/>
    <cellStyle name="Итог 2 2 4 2 5 5" xfId="12520"/>
    <cellStyle name="Примечание 2 4 2 5 5" xfId="12521"/>
    <cellStyle name="Вывод 3 5 10 4" xfId="12522"/>
    <cellStyle name="Ввод  3 2 14 4" xfId="12523"/>
    <cellStyle name="Итог 2 3 3 5 5" xfId="12524"/>
    <cellStyle name="Ввод  3 2 3 2 5 5" xfId="12525"/>
    <cellStyle name="Вычисление 2 2 5 5 5" xfId="12526"/>
    <cellStyle name="Ввод  3 4 10 4" xfId="12527"/>
    <cellStyle name="Итог 3 7 5 5" xfId="12528"/>
    <cellStyle name="Вывод 3 3 2 5 5" xfId="12529"/>
    <cellStyle name="Вычисление 3 2 4 10 4" xfId="12530"/>
    <cellStyle name="Вычисление 2 4 10 4" xfId="12531"/>
    <cellStyle name="Примечание 3 5 3 5 5" xfId="12532"/>
    <cellStyle name="Ввод  2 2 4 3 5 5" xfId="12533"/>
    <cellStyle name="Вывод 2 2 4 3 5 5" xfId="12534"/>
    <cellStyle name="Вычисление 2 2 4 3 5 5" xfId="12535"/>
    <cellStyle name="Итог 2 2 4 3 5 5" xfId="12536"/>
    <cellStyle name="Примечание 2 2 4 3 5 5" xfId="12537"/>
    <cellStyle name="Ввод  3 2 4 3 5 5" xfId="12538"/>
    <cellStyle name="Вывод 3 2 4 3 5 5" xfId="12539"/>
    <cellStyle name="Вычисление 3 2 4 3 5 5" xfId="12540"/>
    <cellStyle name="Итог 3 2 4 3 5 5" xfId="12541"/>
    <cellStyle name="Примечание 3 2 4 3 5 5" xfId="12542"/>
    <cellStyle name="Вывод 2 16 4" xfId="12543"/>
    <cellStyle name="Вычисление 2 16 4" xfId="12544"/>
    <cellStyle name="Итог 2 16 4" xfId="12545"/>
    <cellStyle name="Примечание 2 16 4" xfId="12546"/>
    <cellStyle name="Ввод  3 16 4" xfId="12547"/>
    <cellStyle name="Вывод 3 16 4" xfId="12548"/>
    <cellStyle name="Вычисление 3 16 4" xfId="12549"/>
    <cellStyle name="Итог 3 16 4" xfId="12550"/>
    <cellStyle name="Примечание 3 16 4" xfId="12551"/>
    <cellStyle name="Ввод  2 2 15 4" xfId="12552"/>
    <cellStyle name="Вывод 2 2 15 4" xfId="12553"/>
    <cellStyle name="Вычисление 2 2 15 4" xfId="12554"/>
    <cellStyle name="Итог 2 2 15 4" xfId="12555"/>
    <cellStyle name="Примечание 2 2 15 4" xfId="12556"/>
    <cellStyle name="Ввод  3 2 15 4" xfId="12557"/>
    <cellStyle name="Вывод 3 2 15 4" xfId="12558"/>
    <cellStyle name="Вычисление 3 2 15 4" xfId="12559"/>
    <cellStyle name="Итог 3 2 15 4" xfId="12560"/>
    <cellStyle name="Примечание 3 2 15 4" xfId="12561"/>
    <cellStyle name="Вывод 2 5 11 4" xfId="12562"/>
    <cellStyle name="Ввод  2 4 11 4" xfId="12563"/>
    <cellStyle name="Итог 2 5 11 4" xfId="12564"/>
    <cellStyle name="Итог 2 4 11 4" xfId="12565"/>
    <cellStyle name="Ввод  2 5 11 4" xfId="12566"/>
    <cellStyle name="Примечание 2 4 11 4" xfId="12567"/>
    <cellStyle name="Вычисление 2 4 11 4" xfId="12568"/>
    <cellStyle name="Вывод 2 4 11 4" xfId="12569"/>
    <cellStyle name="Ввод  2 3 11 4" xfId="12570"/>
    <cellStyle name="Вывод 2 3 11 4" xfId="12571"/>
    <cellStyle name="Вычисление 2 3 11 4" xfId="12572"/>
    <cellStyle name="Вычисление 2 5 11 4" xfId="12573"/>
    <cellStyle name="Итог 2 3 11 4" xfId="12574"/>
    <cellStyle name="Примечание 2 5 11 4" xfId="12575"/>
    <cellStyle name="Примечание 2 3 11 4" xfId="12576"/>
    <cellStyle name="Ввод  3 3 11 4" xfId="12577"/>
    <cellStyle name="Вывод 3 3 11 4" xfId="12578"/>
    <cellStyle name="Вычисление 3 3 11 4" xfId="12579"/>
    <cellStyle name="Итог 3 3 11 4" xfId="12580"/>
    <cellStyle name="Примечание 3 3 11 4" xfId="12581"/>
    <cellStyle name="Ввод  2 2 2 11 4" xfId="12582"/>
    <cellStyle name="Вывод 2 2 2 11 4" xfId="12583"/>
    <cellStyle name="Вычисление 2 2 2 11 4" xfId="12584"/>
    <cellStyle name="Итог 2 2 2 11 4" xfId="12585"/>
    <cellStyle name="Примечание 2 2 2 11 4" xfId="12586"/>
    <cellStyle name="Ввод  3 2 2 11 4" xfId="12587"/>
    <cellStyle name="Вывод 3 2 2 11 4" xfId="12588"/>
    <cellStyle name="Вычисление 3 2 2 11 4" xfId="12589"/>
    <cellStyle name="Итог 3 2 2 11 4" xfId="12590"/>
    <cellStyle name="Примечание 3 2 2 11 4" xfId="12591"/>
    <cellStyle name="Ввод  3 4 11 4" xfId="12592"/>
    <cellStyle name="Вывод 3 4 11 4" xfId="12593"/>
    <cellStyle name="Вычисление 3 4 11 4" xfId="12594"/>
    <cellStyle name="Итог 3 4 11 4" xfId="12595"/>
    <cellStyle name="Примечание 3 4 11 4" xfId="12596"/>
    <cellStyle name="Ввод  2 2 3 11 4" xfId="12597"/>
    <cellStyle name="Вывод 2 2 3 11 4" xfId="12598"/>
    <cellStyle name="Вычисление 2 2 3 11 4" xfId="12599"/>
    <cellStyle name="Итог 2 2 3 11 4" xfId="12600"/>
    <cellStyle name="Примечание 2 2 3 11 4" xfId="12601"/>
    <cellStyle name="Ввод  3 2 3 11 4" xfId="12602"/>
    <cellStyle name="Вывод 3 2 3 11 4" xfId="12603"/>
    <cellStyle name="Вычисление 3 2 3 11 4" xfId="12604"/>
    <cellStyle name="Итог 3 2 3 11 4" xfId="12605"/>
    <cellStyle name="Примечание 3 2 3 11 4" xfId="12606"/>
    <cellStyle name="Ввод  3 5 11 4" xfId="12607"/>
    <cellStyle name="Вывод 3 5 11 4" xfId="12608"/>
    <cellStyle name="Вычисление 3 5 11 4" xfId="12609"/>
    <cellStyle name="Итог 3 5 11 4" xfId="12610"/>
    <cellStyle name="Примечание 3 5 11 4" xfId="12611"/>
    <cellStyle name="Ввод  2 2 4 11 4" xfId="12612"/>
    <cellStyle name="Вывод 2 2 4 11 4" xfId="12613"/>
    <cellStyle name="Вычисление 2 2 4 11 4" xfId="12614"/>
    <cellStyle name="Итог 2 2 4 11 4" xfId="12615"/>
    <cellStyle name="Примечание 2 2 4 11 4" xfId="12616"/>
    <cellStyle name="Ввод  3 2 4 11 4" xfId="12617"/>
    <cellStyle name="Вывод 3 2 4 11 4" xfId="12618"/>
    <cellStyle name="Вычисление 3 2 4 11 4" xfId="12619"/>
    <cellStyle name="Итог 3 2 4 11 4" xfId="12620"/>
    <cellStyle name="Примечание 3 2 4 11 4" xfId="12621"/>
    <cellStyle name="Примечание 2 7 6 5" xfId="12622"/>
    <cellStyle name="Итог 2 7 6 5" xfId="12623"/>
    <cellStyle name="Вычисление 2 7 6 5" xfId="12624"/>
    <cellStyle name="Вывод 2 7 6 5" xfId="12625"/>
    <cellStyle name="Ввод  2 7 6 5" xfId="12626"/>
    <cellStyle name="Ввод  2 6 6 5" xfId="12627"/>
    <cellStyle name="Вывод 2 6 6 5" xfId="12628"/>
    <cellStyle name="Вычисление 2 6 6 5" xfId="12629"/>
    <cellStyle name="Итог 2 6 6 5" xfId="12630"/>
    <cellStyle name="Примечание 2 6 6 5" xfId="12631"/>
    <cellStyle name="Ввод  3 6 6 5" xfId="12632"/>
    <cellStyle name="Вывод 3 6 6 5" xfId="12633"/>
    <cellStyle name="Вычисление 3 6 6 5" xfId="12634"/>
    <cellStyle name="Итог 3 6 6 5" xfId="12635"/>
    <cellStyle name="Примечание 3 6 6 5" xfId="12636"/>
    <cellStyle name="Ввод  2 2 5 6 5" xfId="12637"/>
    <cellStyle name="Вывод 2 2 5 6 5" xfId="12638"/>
    <cellStyle name="Вычисление 2 2 5 6 5" xfId="12639"/>
    <cellStyle name="Итог 2 2 5 6 5" xfId="12640"/>
    <cellStyle name="Примечание 2 2 5 6 5" xfId="12641"/>
    <cellStyle name="Ввод  3 2 5 6 5" xfId="12642"/>
    <cellStyle name="Вывод 3 2 5 6 5" xfId="12643"/>
    <cellStyle name="Вычисление 3 2 5 6 5" xfId="12644"/>
    <cellStyle name="Итог 3 2 5 6 5" xfId="12645"/>
    <cellStyle name="Примечание 3 2 5 6 5" xfId="12646"/>
    <cellStyle name="Вывод 2 5 2 6 5" xfId="12647"/>
    <cellStyle name="Ввод  2 4 2 6 5" xfId="12648"/>
    <cellStyle name="Итог 2 5 2 6 5" xfId="12649"/>
    <cellStyle name="Итог 2 4 2 6 5" xfId="12650"/>
    <cellStyle name="Ввод  2 5 2 6 5" xfId="12651"/>
    <cellStyle name="Примечание 2 4 2 6 5" xfId="12652"/>
    <cellStyle name="Вычисление 2 4 2 6 5" xfId="12653"/>
    <cellStyle name="Вывод 2 4 2 6 5" xfId="12654"/>
    <cellStyle name="Ввод  2 3 2 6 5" xfId="12655"/>
    <cellStyle name="Вывод 2 3 2 6 5" xfId="12656"/>
    <cellStyle name="Вычисление 2 3 2 6 5" xfId="12657"/>
    <cellStyle name="Вычисление 2 5 2 6 5" xfId="12658"/>
    <cellStyle name="Итог 2 3 2 6 5" xfId="12659"/>
    <cellStyle name="Примечание 2 5 2 6 5" xfId="12660"/>
    <cellStyle name="Примечание 2 3 2 6 5" xfId="12661"/>
    <cellStyle name="Ввод  3 3 2 6 5" xfId="12662"/>
    <cellStyle name="Вывод 3 3 2 6 5" xfId="12663"/>
    <cellStyle name="Вычисление 3 3 2 6 5" xfId="12664"/>
    <cellStyle name="Итог 3 3 2 6 5" xfId="12665"/>
    <cellStyle name="Примечание 3 3 2 6 5" xfId="12666"/>
    <cellStyle name="Ввод  2 2 2 2 6 5" xfId="12667"/>
    <cellStyle name="Вывод 2 2 2 2 6 5" xfId="12668"/>
    <cellStyle name="Вычисление 2 2 2 2 6 5" xfId="12669"/>
    <cellStyle name="Итог 2 2 2 2 6 5" xfId="12670"/>
    <cellStyle name="Примечание 2 2 2 2 6 5" xfId="12671"/>
    <cellStyle name="Ввод  3 2 2 2 6 5" xfId="12672"/>
    <cellStyle name="Вывод 3 2 2 2 6 5" xfId="12673"/>
    <cellStyle name="Вычисление 3 2 2 2 6 5" xfId="12674"/>
    <cellStyle name="Итог 3 2 2 2 6 5" xfId="12675"/>
    <cellStyle name="Примечание 3 2 2 2 6 5" xfId="12676"/>
    <cellStyle name="Ввод  3 4 2 6 5" xfId="12677"/>
    <cellStyle name="Вывод 3 4 2 6 5" xfId="12678"/>
    <cellStyle name="Вычисление 3 4 2 6 5" xfId="12679"/>
    <cellStyle name="Итог 3 4 2 6 5" xfId="12680"/>
    <cellStyle name="Примечание 3 4 2 6 5" xfId="12681"/>
    <cellStyle name="Ввод  2 2 3 2 6 5" xfId="12682"/>
    <cellStyle name="Вывод 2 2 3 2 6 5" xfId="12683"/>
    <cellStyle name="Вычисление 2 2 3 2 6 5" xfId="12684"/>
    <cellStyle name="Итог 2 2 3 2 6 5" xfId="12685"/>
    <cellStyle name="Примечание 2 2 3 2 6 5" xfId="12686"/>
    <cellStyle name="Ввод  3 2 3 2 6 5" xfId="12687"/>
    <cellStyle name="Вывод 3 2 3 2 6 5" xfId="12688"/>
    <cellStyle name="Вычисление 3 2 3 2 6 5" xfId="12689"/>
    <cellStyle name="Итог 3 2 3 2 6 5" xfId="12690"/>
    <cellStyle name="Примечание 3 2 3 2 6 5" xfId="12691"/>
    <cellStyle name="Ввод  3 5 2 6 5" xfId="12692"/>
    <cellStyle name="Вывод 3 5 2 6 5" xfId="12693"/>
    <cellStyle name="Вычисление 3 5 2 6 5" xfId="12694"/>
    <cellStyle name="Итог 3 5 2 6 5" xfId="12695"/>
    <cellStyle name="Примечание 3 5 2 6 5" xfId="12696"/>
    <cellStyle name="Ввод  2 2 4 2 6 5" xfId="12697"/>
    <cellStyle name="Вывод 2 2 4 2 6 5" xfId="12698"/>
    <cellStyle name="Вычисление 2 2 4 2 6 5" xfId="12699"/>
    <cellStyle name="Итог 2 2 4 2 6 5" xfId="12700"/>
    <cellStyle name="Примечание 2 2 4 2 6 5" xfId="12701"/>
    <cellStyle name="Ввод  3 2 4 2 6 5" xfId="12702"/>
    <cellStyle name="Вывод 3 2 4 2 6 5" xfId="12703"/>
    <cellStyle name="Вычисление 3 2 4 2 6 5" xfId="12704"/>
    <cellStyle name="Итог 3 2 4 2 6 5" xfId="12705"/>
    <cellStyle name="Примечание 3 2 4 2 6 5" xfId="12706"/>
    <cellStyle name="Ввод  3 7 6 5" xfId="12707"/>
    <cellStyle name="Вывод 3 7 6 5" xfId="12708"/>
    <cellStyle name="Вычисление 3 7 6 5" xfId="12709"/>
    <cellStyle name="Итог 3 7 6 5" xfId="12710"/>
    <cellStyle name="Примечание 3 7 6 5" xfId="12711"/>
    <cellStyle name="Ввод  2 2 6 6 5" xfId="12712"/>
    <cellStyle name="Вывод 2 2 6 6 5" xfId="12713"/>
    <cellStyle name="Вычисление 2 2 6 6 5" xfId="12714"/>
    <cellStyle name="Итог 2 2 6 6 5" xfId="12715"/>
    <cellStyle name="Примечание 2 2 6 6 5" xfId="12716"/>
    <cellStyle name="Ввод  3 2 6 6 5" xfId="12717"/>
    <cellStyle name="Вывод 3 2 6 6 5" xfId="12718"/>
    <cellStyle name="Вычисление 3 2 6 6 5" xfId="12719"/>
    <cellStyle name="Итог 3 2 6 6 5" xfId="12720"/>
    <cellStyle name="Примечание 3 2 6 6 5" xfId="12721"/>
    <cellStyle name="Вывод 2 5 3 6 5" xfId="12722"/>
    <cellStyle name="Ввод  2 4 3 6 5" xfId="12723"/>
    <cellStyle name="Итог 2 5 3 6 5" xfId="12724"/>
    <cellStyle name="Итог 2 4 3 6 5" xfId="12725"/>
    <cellStyle name="Ввод  2 5 3 6 5" xfId="12726"/>
    <cellStyle name="Примечание 2 4 3 6 5" xfId="12727"/>
    <cellStyle name="Вычисление 2 4 3 6 5" xfId="12728"/>
    <cellStyle name="Вывод 2 4 3 6 5" xfId="12729"/>
    <cellStyle name="Ввод  2 3 3 6 5" xfId="12730"/>
    <cellStyle name="Вывод 2 3 3 6 5" xfId="12731"/>
    <cellStyle name="Вычисление 2 3 3 6 5" xfId="12732"/>
    <cellStyle name="Вычисление 2 5 3 6 5" xfId="12733"/>
    <cellStyle name="Итог 2 3 3 6 5" xfId="12734"/>
    <cellStyle name="Примечание 2 5 3 6 5" xfId="12735"/>
    <cellStyle name="Примечание 2 3 3 6 5" xfId="12736"/>
    <cellStyle name="Ввод  3 3 3 6 5" xfId="12737"/>
    <cellStyle name="Вывод 3 3 3 6 5" xfId="12738"/>
    <cellStyle name="Вычисление 3 3 3 6 5" xfId="12739"/>
    <cellStyle name="Итог 3 3 3 6 5" xfId="12740"/>
    <cellStyle name="Примечание 3 3 3 6 5" xfId="12741"/>
    <cellStyle name="Ввод  2 2 2 3 6 5" xfId="12742"/>
    <cellStyle name="Вывод 2 2 2 3 6 5" xfId="12743"/>
    <cellStyle name="Вычисление 2 2 2 3 6 5" xfId="12744"/>
    <cellStyle name="Итог 2 2 2 3 6 5" xfId="12745"/>
    <cellStyle name="Примечание 2 2 2 3 6 5" xfId="12746"/>
    <cellStyle name="Ввод  3 2 2 3 6 5" xfId="12747"/>
    <cellStyle name="Вывод 3 2 2 3 6 5" xfId="12748"/>
    <cellStyle name="Вычисление 3 2 2 3 6 5" xfId="12749"/>
    <cellStyle name="Итог 3 2 2 3 6 5" xfId="12750"/>
    <cellStyle name="Примечание 3 2 2 3 6 5" xfId="12751"/>
    <cellStyle name="Ввод  3 4 3 6 5" xfId="12752"/>
    <cellStyle name="Вывод 3 4 3 6 5" xfId="12753"/>
    <cellStyle name="Вычисление 3 4 3 6 5" xfId="12754"/>
    <cellStyle name="Итог 3 4 3 6 5" xfId="12755"/>
    <cellStyle name="Примечание 3 4 3 6 5" xfId="12756"/>
    <cellStyle name="Ввод  2 2 3 3 6 5" xfId="12757"/>
    <cellStyle name="Вывод 2 2 3 3 6 5" xfId="12758"/>
    <cellStyle name="Вычисление 2 2 3 3 6 5" xfId="12759"/>
    <cellStyle name="Итог 2 2 3 3 6 5" xfId="12760"/>
    <cellStyle name="Примечание 2 2 3 3 6 5" xfId="12761"/>
    <cellStyle name="Ввод  3 2 3 3 6 5" xfId="12762"/>
    <cellStyle name="Вывод 3 2 3 3 6 5" xfId="12763"/>
    <cellStyle name="Вычисление 3 2 3 3 6 5" xfId="12764"/>
    <cellStyle name="Итог 3 2 3 3 6 5" xfId="12765"/>
    <cellStyle name="Примечание 3 2 3 3 6 5" xfId="12766"/>
    <cellStyle name="Ввод  3 5 3 6 5" xfId="12767"/>
    <cellStyle name="Вывод 3 5 3 6 5" xfId="12768"/>
    <cellStyle name="Вычисление 3 5 3 6 5" xfId="12769"/>
    <cellStyle name="Итог 3 5 3 6 5" xfId="12770"/>
    <cellStyle name="Примечание 3 5 3 6 5" xfId="12771"/>
    <cellStyle name="Ввод  2 2 4 3 6 5" xfId="12772"/>
    <cellStyle name="Вывод 2 2 4 3 6 5" xfId="12773"/>
    <cellStyle name="Вычисление 2 2 4 3 6 5" xfId="12774"/>
    <cellStyle name="Итог 2 2 4 3 6 5" xfId="12775"/>
    <cellStyle name="Примечание 2 2 4 3 6 5" xfId="12776"/>
    <cellStyle name="Ввод  3 2 4 3 6 5" xfId="12777"/>
    <cellStyle name="Вывод 3 2 4 3 6 5" xfId="12778"/>
    <cellStyle name="Вычисление 3 2 4 3 6 5" xfId="12779"/>
    <cellStyle name="Итог 3 2 4 3 6 5" xfId="12780"/>
    <cellStyle name="Примечание 3 2 4 3 6 5" xfId="12781"/>
    <cellStyle name="Примечание 2 18 3" xfId="12782"/>
    <cellStyle name="Ввод  3 18 3" xfId="12783"/>
    <cellStyle name="Вывод 2 5 7 8" xfId="12784"/>
    <cellStyle name="Итог 2 2 3 3 7 4" xfId="12785"/>
    <cellStyle name="Вывод 3 2 16 4" xfId="12786"/>
    <cellStyle name="Вычисление 3 2 4 3 7 4" xfId="12787"/>
    <cellStyle name="Вывод 3 2 4 3 7 4" xfId="12788"/>
    <cellStyle name="Ввод  3 2 4 3 7 4" xfId="12789"/>
    <cellStyle name="Примечание 2 2 4 3 7 4" xfId="12790"/>
    <cellStyle name="Итог 2 2 4 3 7 4" xfId="12791"/>
    <cellStyle name="Вычисление 2 2 4 3 7 4" xfId="12792"/>
    <cellStyle name="Вывод 2 2 4 3 7 4" xfId="12793"/>
    <cellStyle name="Ввод  2 2 4 3 7 4" xfId="12794"/>
    <cellStyle name="Примечание 3 5 3 7 4" xfId="12795"/>
    <cellStyle name="Итог 3 5 3 7 4" xfId="12796"/>
    <cellStyle name="Вычисление 3 5 3 7 4" xfId="12797"/>
    <cellStyle name="Вывод 3 5 3 7 4" xfId="12798"/>
    <cellStyle name="Ввод  3 5 3 7 4" xfId="12799"/>
    <cellStyle name="Примечание 3 2 3 3 7 4" xfId="12800"/>
    <cellStyle name="Итог 3 2 3 3 7 4" xfId="12801"/>
    <cellStyle name="Вычисление 3 2 3 3 7 4" xfId="12802"/>
    <cellStyle name="Вывод 3 2 3 3 7 4" xfId="12803"/>
    <cellStyle name="Ввод  3 2 3 3 7 4" xfId="12804"/>
    <cellStyle name="Примечание 2 2 3 3 7 4" xfId="12805"/>
    <cellStyle name="Вычисление 2 2 3 3 7 4" xfId="12806"/>
    <cellStyle name="Вывод 2 2 3 3 7 4" xfId="12807"/>
    <cellStyle name="Ввод  2 2 3 3 7 4" xfId="12808"/>
    <cellStyle name="Примечание 3 4 3 7 4" xfId="12809"/>
    <cellStyle name="Итог 3 4 3 7 4" xfId="12810"/>
    <cellStyle name="Вычисление 3 4 3 7 4" xfId="12811"/>
    <cellStyle name="Вывод 3 4 3 7 4" xfId="12812"/>
    <cellStyle name="Примечание 3 2 4 2 7 4" xfId="12813"/>
    <cellStyle name="Вычисление 2 5 2 7 4" xfId="12814"/>
    <cellStyle name="Вычисление 2 2 4 12 4" xfId="12815"/>
    <cellStyle name="Вывод 2 2 4 12 4" xfId="12816"/>
    <cellStyle name="Ввод  2 2 4 12 4" xfId="12817"/>
    <cellStyle name="Примечание 3 5 12 4" xfId="12818"/>
    <cellStyle name="Итог 3 5 12 4" xfId="12819"/>
    <cellStyle name="Вывод 2 5 12 4" xfId="12820"/>
    <cellStyle name="Примечание 3 2 16 4" xfId="12821"/>
    <cellStyle name="Итог 3 2 16 4" xfId="12822"/>
    <cellStyle name="Вычисление 3 2 16 4" xfId="12823"/>
    <cellStyle name="Итог 2 2 16 4" xfId="12824"/>
    <cellStyle name="Вычисление 2 2 16 4" xfId="12825"/>
    <cellStyle name="Вывод 2 2 16 4" xfId="12826"/>
    <cellStyle name="Вывод 3 18 3" xfId="12827"/>
    <cellStyle name="Вычисление 2 4 7 8" xfId="12828"/>
    <cellStyle name="Вывод 2 4 3 7 4" xfId="12829"/>
    <cellStyle name="Ввод  2 2 3 2 7 4" xfId="12830"/>
    <cellStyle name="Итог 3 6 7 4" xfId="12831"/>
    <cellStyle name="Примечание 2 2 2 12 4" xfId="12832"/>
    <cellStyle name="Примечание 2 17 4" xfId="12833"/>
    <cellStyle name="Вычисление 3 18 3" xfId="12834"/>
    <cellStyle name="Ввод  3 4 3 7 4" xfId="12835"/>
    <cellStyle name="Итог 3 2 4 2 7 4" xfId="12836"/>
    <cellStyle name="Вычисление 2 3 2 7 4" xfId="12837"/>
    <cellStyle name="Вычисление 3 5 12 4" xfId="12838"/>
    <cellStyle name="Ввод  2 2 16 4" xfId="12839"/>
    <cellStyle name="Вычисление 2 4 3 7 4" xfId="12840"/>
    <cellStyle name="Примечание 3 4 2 7 4" xfId="12841"/>
    <cellStyle name="Вычисление 3 6 7 4" xfId="12842"/>
    <cellStyle name="Итог 2 2 2 12 4" xfId="12843"/>
    <cellStyle name="Ввод  3 2 3 2 7 4" xfId="12844"/>
    <cellStyle name="Ввод  3 3 3 7 4" xfId="12845"/>
    <cellStyle name="Примечание 3 2 2 12 4" xfId="12846"/>
    <cellStyle name="Вычисление 3 4 12 4" xfId="12847"/>
    <cellStyle name="Итог 2 3 3 7 4" xfId="12848"/>
    <cellStyle name="Ввод  3 2 5 7 4" xfId="12849"/>
    <cellStyle name="Итог 3 2 3 2 7 4" xfId="12850"/>
    <cellStyle name="Итог 3 3 3 7 4" xfId="12851"/>
    <cellStyle name="Вывод 3 5 2 7 4" xfId="12852"/>
    <cellStyle name="Итог 3 2 5 7 4" xfId="12853"/>
    <cellStyle name="Вычисление 2 2 5 7 4" xfId="12854"/>
    <cellStyle name="Ввод  2 2 3 12 4" xfId="12855"/>
    <cellStyle name="Примечание 2 2 6 7 4" xfId="12856"/>
    <cellStyle name="Вычисление 2 2 2 2 7 4" xfId="12857"/>
    <cellStyle name="Примечание 2 7 7 4" xfId="12858"/>
    <cellStyle name="Вычисление 2 5 12 4" xfId="12859"/>
    <cellStyle name="Вывод 2 17 4" xfId="12860"/>
    <cellStyle name="Примечание 3 2 2 3 7 4" xfId="12861"/>
    <cellStyle name="Вычисление 3 2 4 2 7 4" xfId="12862"/>
    <cellStyle name="Вывод 2 3 2 7 4" xfId="12863"/>
    <cellStyle name="Вывод 3 5 12 4" xfId="12864"/>
    <cellStyle name="Примечание 2 4 3 7 4" xfId="12865"/>
    <cellStyle name="Итог 3 4 2 7 4" xfId="12866"/>
    <cellStyle name="Вывод 3 6 7 4" xfId="12867"/>
    <cellStyle name="Вычисление 2 2 2 12 4" xfId="12868"/>
    <cellStyle name="Вывод 2 2 6 7 4" xfId="12869"/>
    <cellStyle name="Примечание 3 3 2 7 4" xfId="12870"/>
    <cellStyle name="Ввод  2 3 12 4" xfId="12871"/>
    <cellStyle name="Вывод 3 2 2 3 7 4" xfId="12872"/>
    <cellStyle name="Примечание 2 2 4 2 7 4" xfId="12873"/>
    <cellStyle name="Вычисление 2 4 2 7 4" xfId="12874"/>
    <cellStyle name="Итог 3 2 3 12 4" xfId="12875"/>
    <cellStyle name="Вычисление 3 17 4" xfId="12876"/>
    <cellStyle name="Итог 2 5 3 7 4" xfId="12877"/>
    <cellStyle name="Ввод  3 4 2 7 4" xfId="12878"/>
    <cellStyle name="Итог 2 6 7 4" xfId="12879"/>
    <cellStyle name="Примечание 3 3 12 4" xfId="12880"/>
    <cellStyle name="Вычисление 2 18 3" xfId="12881"/>
    <cellStyle name="Итог 3 7 7 4" xfId="12882"/>
    <cellStyle name="Вывод 3 3 2 7 4" xfId="12883"/>
    <cellStyle name="Вычисление 3 2 4 12 4" xfId="12884"/>
    <cellStyle name="Примечание 2 4 12 4" xfId="12885"/>
    <cellStyle name="Итог 2 2 2 3 7 4" xfId="12886"/>
    <cellStyle name="Вывод 2 2 4 2 7 4" xfId="12887"/>
    <cellStyle name="Итог 2 4 2 7 4" xfId="12888"/>
    <cellStyle name="Ввод  3 2 3 12 4" xfId="12889"/>
    <cellStyle name="Примечание 3 2 6 7 4" xfId="12890"/>
    <cellStyle name="Вычисление 3 2 2 2 7 4" xfId="12891"/>
    <cellStyle name="Ввод  2 6 7 4" xfId="12892"/>
    <cellStyle name="Вывод 3 3 12 4" xfId="12893"/>
    <cellStyle name="Ввод  3 2 16 4" xfId="12894"/>
    <cellStyle name="Итог 2 5 7 8" xfId="12895"/>
    <cellStyle name="Ввод  3 2 2 12 4" xfId="12896"/>
    <cellStyle name="Примечание 3 6 7 4" xfId="12897"/>
    <cellStyle name="Вывод 2 2 3 2 7 4" xfId="12898"/>
    <cellStyle name="Ввод  2 3 3 7 4" xfId="12899"/>
    <cellStyle name="Вывод 2 3 3 7 4" xfId="12900"/>
    <cellStyle name="Вычисление 2 2 3 2 7 4" xfId="12901"/>
    <cellStyle name="Вывод 3 2 2 12 4" xfId="12902"/>
    <cellStyle name="Ввод  3 7 7 4" xfId="12903"/>
    <cellStyle name="Примечание 2 5 2 7 4" xfId="12904"/>
    <cellStyle name="Примечание 2 2 4 12 4" xfId="12905"/>
    <cellStyle name="Итог 2 5 12 4" xfId="12906"/>
    <cellStyle name="Ввод  2 2 2 3 7 4" xfId="12907"/>
    <cellStyle name="Итог 3 5 2 7 4" xfId="12908"/>
    <cellStyle name="Вывод 2 5 2 7 4" xfId="12909"/>
    <cellStyle name="Вычисление 2 2 3 12 4" xfId="12910"/>
    <cellStyle name="Вывод 3 2 6 7 4" xfId="12911"/>
    <cellStyle name="Примечание 2 2 2 2 7 4" xfId="12912"/>
    <cellStyle name="Вычисление 2 7 7 4" xfId="12913"/>
    <cellStyle name="Примечание 2 5 12 4" xfId="12914"/>
    <cellStyle name="Итог 2 18 3" xfId="12915"/>
    <cellStyle name="Примечание 2 2 3 2 7 4" xfId="12916"/>
    <cellStyle name="Примечание 2 3 3 7 4" xfId="12917"/>
    <cellStyle name="Итог 3 2 2 12 4" xfId="12918"/>
    <cellStyle name="Вывод 3 4 12 4" xfId="12919"/>
    <cellStyle name="Вычисление 2 5 3 7 4" xfId="12920"/>
    <cellStyle name="Примечание 2 2 5 7 4" xfId="12921"/>
    <cellStyle name="Вычисление 3 2 3 2 7 4" xfId="12922"/>
    <cellStyle name="Вычисление 3 3 3 7 4" xfId="12923"/>
    <cellStyle name="Ввод  3 5 2 7 4" xfId="12924"/>
    <cellStyle name="Вычисление 3 2 5 7 4" xfId="12925"/>
    <cellStyle name="Вывод 2 2 5 7 4" xfId="12926"/>
    <cellStyle name="Примечание 3 4 12 4" xfId="12927"/>
    <cellStyle name="Итог 2 2 6 7 4" xfId="12928"/>
    <cellStyle name="Вывод 2 2 2 2 7 4" xfId="12929"/>
    <cellStyle name="Вычисление 2 3 12 4" xfId="12930"/>
    <cellStyle name="Ввод  2 17 4" xfId="12931"/>
    <cellStyle name="Итог 3 2 2 3 7 4" xfId="12932"/>
    <cellStyle name="Вывод 3 2 4 2 7 4" xfId="12933"/>
    <cellStyle name="Ввод  2 3 2 7 4" xfId="12934"/>
    <cellStyle name="Ввод  3 5 12 4" xfId="12935"/>
    <cellStyle name="Примечание 3 17 4" xfId="12936"/>
    <cellStyle name="Ввод  2 5 3 7 4" xfId="12937"/>
    <cellStyle name="Вычисление 3 4 2 7 4" xfId="12938"/>
    <cellStyle name="Ввод  3 6 7 4" xfId="12939"/>
    <cellStyle name="Вывод 2 2 2 12 4" xfId="12940"/>
    <cellStyle name="Ввод  2 18 3" xfId="12941"/>
    <cellStyle name="Ввод  2 2 6 7 4" xfId="12942"/>
    <cellStyle name="Итог 3 3 2 7 4" xfId="12943"/>
    <cellStyle name="Примечание 3 2 4 12 4" xfId="12944"/>
    <cellStyle name="Вывод 2 4 12 4" xfId="12945"/>
    <cellStyle name="Ввод  3 2 2 3 7 4" xfId="12946"/>
    <cellStyle name="Итог 2 2 4 2 7 4" xfId="12947"/>
    <cellStyle name="Примечание 2 4 2 7 4" xfId="12948"/>
    <cellStyle name="Вычисление 3 2 3 12 4" xfId="12949"/>
    <cellStyle name="Вывод 3 17 4" xfId="12950"/>
    <cellStyle name="Ввод  2 4 3 7 4" xfId="12951"/>
    <cellStyle name="Примечание 3 2 2 2 7 4" xfId="12952"/>
    <cellStyle name="Вычисление 2 6 7 4" xfId="12953"/>
    <cellStyle name="Итог 3 3 12 4" xfId="12954"/>
    <cellStyle name="Вычисление 3 7 7 4" xfId="12955"/>
    <cellStyle name="Ввод  3 3 2 7 4" xfId="12956"/>
    <cellStyle name="Вывод 3 2 4 12 4" xfId="12957"/>
    <cellStyle name="Ввод  2 5 12 4" xfId="12958"/>
    <cellStyle name="Вычисление 2 2 2 3 7 4" xfId="12959"/>
    <cellStyle name="Ввод  2 2 4 2 7 4" xfId="12960"/>
    <cellStyle name="Итог 2 5 2 7 4" xfId="12961"/>
    <cellStyle name="Примечание 2 2 3 12 4" xfId="12962"/>
    <cellStyle name="Итог 3 2 6 7 4" xfId="12963"/>
    <cellStyle name="Вывод 3 2 2 2 7 4" xfId="12964"/>
    <cellStyle name="Ввод  2 7 7 4" xfId="12965"/>
    <cellStyle name="Ввод  3 3 12 4" xfId="12966"/>
    <cellStyle name="Примечание 2 2 16 4" xfId="12967"/>
    <cellStyle name="Итог 2 3 2 7 4" xfId="12968"/>
    <cellStyle name="Итог 2 2 4 12 4" xfId="12969"/>
    <cellStyle name="Ввод  2 4 12 4" xfId="12970"/>
    <cellStyle name="Примечание 3 3 3 7 4" xfId="12971"/>
    <cellStyle name="Вычисление 3 5 2 7 4" xfId="12972"/>
    <cellStyle name="Примечание 3 2 5 7 4" xfId="12973"/>
    <cellStyle name="Вывод 2 2 3 12 4" xfId="12974"/>
    <cellStyle name="Ввод  3 2 6 7 4" xfId="12975"/>
    <cellStyle name="Итог 2 2 2 2 7 4" xfId="12976"/>
    <cellStyle name="Итог 2 7 7 4" xfId="12977"/>
    <cellStyle name="Итог 2 3 12 4" xfId="12978"/>
    <cellStyle name="Вычисление 2 17 4" xfId="12979"/>
    <cellStyle name="Итог 2 2 3 2 7 4" xfId="12980"/>
    <cellStyle name="Примечание 2 5 3 7 4" xfId="12981"/>
    <cellStyle name="Вычисление 3 2 2 12 4" xfId="12982"/>
    <cellStyle name="Ввод  3 4 12 4" xfId="12983"/>
    <cellStyle name="Вычисление 2 3 3 7 4" xfId="12984"/>
    <cellStyle name="Итог 2 2 5 7 4" xfId="12985"/>
    <cellStyle name="Вывод 3 2 3 2 7 4" xfId="12986"/>
    <cellStyle name="Вывод 3 3 3 7 4" xfId="12987"/>
    <cellStyle name="Примечание 3 2 3 2 7 4" xfId="12988"/>
    <cellStyle name="Вывод 3 2 5 7 4" xfId="12989"/>
    <cellStyle name="Ввод  2 2 5 7 4" xfId="12990"/>
    <cellStyle name="Итог 3 4 12 4" xfId="12991"/>
    <cellStyle name="Вычисление 2 2 6 7 4" xfId="12992"/>
    <cellStyle name="Ввод  2 2 2 2 7 4" xfId="12993"/>
    <cellStyle name="Вывод 2 3 12 4" xfId="12994"/>
    <cellStyle name="Вычисление 3 2 2 3 7 4" xfId="12995"/>
    <cellStyle name="Ввод  3 2 4 2 7 4" xfId="12996"/>
    <cellStyle name="Вывод 2 4 2 7 4" xfId="12997"/>
    <cellStyle name="Примечание 3 2 3 12 4" xfId="12998"/>
    <cellStyle name="Итог 3 17 4" xfId="12999"/>
    <cellStyle name="Итог 2 4 3 7 4" xfId="13000"/>
    <cellStyle name="Вывод 3 4 2 7 4" xfId="13001"/>
    <cellStyle name="Примечание 2 6 7 4" xfId="13002"/>
    <cellStyle name="Ввод  2 2 2 12 4" xfId="13003"/>
    <cellStyle name="Вывод 2 18 3" xfId="13004"/>
    <cellStyle name="Примечание 3 7 7 4" xfId="13005"/>
    <cellStyle name="Вычисление 3 3 2 7 4" xfId="13006"/>
    <cellStyle name="Итог 3 2 4 12 4" xfId="13007"/>
    <cellStyle name="Вычисление 2 4 12 4" xfId="13008"/>
    <cellStyle name="Примечание 2 2 2 3 7 4" xfId="13009"/>
    <cellStyle name="Вычисление 2 2 4 2 7 4" xfId="13010"/>
    <cellStyle name="Ввод  2 5 2 7 4" xfId="13011"/>
    <cellStyle name="Вывод 3 2 3 12 4" xfId="13012"/>
    <cellStyle name="Ввод  3 17 4" xfId="13013"/>
    <cellStyle name="Вывод 2 5 3 7 4" xfId="13014"/>
    <cellStyle name="Итог 3 2 2 2 7 4" xfId="13015"/>
    <cellStyle name="Вывод 2 6 7 4" xfId="13016"/>
    <cellStyle name="Вычисление 3 3 12 4" xfId="13017"/>
    <cellStyle name="Итог 2 17 4" xfId="13018"/>
    <cellStyle name="Вывод 3 7 7 4" xfId="13019"/>
    <cellStyle name="Примечание 2 3 2 7 4" xfId="13020"/>
    <cellStyle name="Ввод  3 2 4 12 4" xfId="13021"/>
    <cellStyle name="Итог 2 4 12 4" xfId="13022"/>
    <cellStyle name="Вывод 2 2 2 3 7 4" xfId="13023"/>
    <cellStyle name="Примечание 3 5 2 7 4" xfId="13024"/>
    <cellStyle name="Ввод  2 4 2 7 4" xfId="13025"/>
    <cellStyle name="Итог 2 2 3 12 4" xfId="13026"/>
    <cellStyle name="Вычисление 3 2 6 7 4" xfId="13027"/>
    <cellStyle name="Ввод  3 2 2 2 7 4" xfId="13028"/>
    <cellStyle name="Вывод 2 7 7 4" xfId="13029"/>
    <cellStyle name="Примечание 2 3 12 4" xfId="13030"/>
    <cellStyle name="Примечание 7" xfId="13031"/>
    <cellStyle name="Вывод 3 2 22" xfId="13032"/>
    <cellStyle name="Вычисление 2 2 22" xfId="13033"/>
    <cellStyle name="Итог 3 2 4 3 7 4" xfId="13034"/>
    <cellStyle name="Примечание 3 2 4 3 7 4" xfId="13035"/>
    <cellStyle name="Итог 3 18 3" xfId="13036"/>
    <cellStyle name="Примечание 3 18 3" xfId="13037"/>
    <cellStyle name="Ввод  2 2 17 3" xfId="13038"/>
    <cellStyle name="Вывод 2 2 17 3" xfId="13039"/>
    <cellStyle name="Вычисление 2 2 17 3" xfId="13040"/>
    <cellStyle name="Итог 2 2 17 3" xfId="13041"/>
    <cellStyle name="Примечание 2 2 17 3" xfId="13042"/>
    <cellStyle name="Ввод  3 2 17 3" xfId="13043"/>
    <cellStyle name="Вывод 3 2 17 3" xfId="13044"/>
    <cellStyle name="Вычисление 3 2 17 3" xfId="13045"/>
    <cellStyle name="Итог 3 2 17 3" xfId="13046"/>
    <cellStyle name="Примечание 3 2 17 3" xfId="13047"/>
    <cellStyle name="Вывод 2 5 13 3" xfId="13048"/>
    <cellStyle name="Ввод  2 4 13 3" xfId="13049"/>
    <cellStyle name="Итог 2 5 13 3" xfId="13050"/>
    <cellStyle name="Итог 2 4 13 3" xfId="13051"/>
    <cellStyle name="Ввод  2 5 13 3" xfId="13052"/>
    <cellStyle name="Примечание 2 4 13 3" xfId="13053"/>
    <cellStyle name="Вычисление 2 4 13 3" xfId="13054"/>
    <cellStyle name="Вывод 2 4 13 3" xfId="13055"/>
    <cellStyle name="Ввод  2 3 13 3" xfId="13056"/>
    <cellStyle name="Вывод 2 3 13 3" xfId="13057"/>
    <cellStyle name="Вычисление 2 3 13 3" xfId="13058"/>
    <cellStyle name="Вычисление 2 5 13 3" xfId="13059"/>
    <cellStyle name="Итог 2 3 13 3" xfId="13060"/>
    <cellStyle name="Примечание 2 5 13 3" xfId="13061"/>
    <cellStyle name="Примечание 2 3 13 3" xfId="13062"/>
    <cellStyle name="Ввод  3 3 13 3" xfId="13063"/>
    <cellStyle name="Вывод 3 3 13 3" xfId="13064"/>
    <cellStyle name="Вычисление 3 3 13 3" xfId="13065"/>
    <cellStyle name="Итог 3 3 13 3" xfId="13066"/>
    <cellStyle name="Примечание 3 3 13 3" xfId="13067"/>
    <cellStyle name="Ввод  2 2 2 13 3" xfId="13068"/>
    <cellStyle name="Вывод 2 2 2 13 3" xfId="13069"/>
    <cellStyle name="Вычисление 2 2 2 13 3" xfId="13070"/>
    <cellStyle name="Итог 2 2 2 13 3" xfId="13071"/>
    <cellStyle name="Примечание 2 2 2 13 3" xfId="13072"/>
    <cellStyle name="Ввод  3 2 2 13 3" xfId="13073"/>
    <cellStyle name="Вывод 3 2 2 13 3" xfId="13074"/>
    <cellStyle name="Вычисление 3 2 2 13 3" xfId="13075"/>
    <cellStyle name="Итог 3 2 2 13 3" xfId="13076"/>
    <cellStyle name="Примечание 3 2 2 13 3" xfId="13077"/>
    <cellStyle name="Ввод  3 4 13 3" xfId="13078"/>
    <cellStyle name="Вывод 3 4 13 3" xfId="13079"/>
    <cellStyle name="Вычисление 3 4 13 3" xfId="13080"/>
    <cellStyle name="Итог 3 4 13 3" xfId="13081"/>
    <cellStyle name="Примечание 3 4 13 3" xfId="13082"/>
    <cellStyle name="Ввод  2 2 3 13 3" xfId="13083"/>
    <cellStyle name="Вывод 2 2 3 13 3" xfId="13084"/>
    <cellStyle name="Вычисление 2 2 3 13 3" xfId="13085"/>
    <cellStyle name="Итог 2 2 3 13 3" xfId="13086"/>
    <cellStyle name="Примечание 2 2 3 13 3" xfId="13087"/>
    <cellStyle name="Ввод  3 2 3 13 3" xfId="13088"/>
    <cellStyle name="Вывод 3 2 3 13 3" xfId="13089"/>
    <cellStyle name="Вычисление 3 2 3 13 3" xfId="13090"/>
    <cellStyle name="Итог 3 2 3 13 3" xfId="13091"/>
    <cellStyle name="Примечание 3 2 3 13 3" xfId="13092"/>
    <cellStyle name="Ввод  3 5 13 3" xfId="13093"/>
    <cellStyle name="Вывод 3 5 13 3" xfId="13094"/>
    <cellStyle name="Вычисление 3 5 13 3" xfId="13095"/>
    <cellStyle name="Итог 3 5 13 3" xfId="13096"/>
    <cellStyle name="Примечание 3 5 13 3" xfId="13097"/>
    <cellStyle name="Ввод  2 2 4 13 3" xfId="13098"/>
    <cellStyle name="Вывод 2 2 4 13 3" xfId="13099"/>
    <cellStyle name="Вычисление 2 2 4 13 3" xfId="13100"/>
    <cellStyle name="Итог 2 2 4 13 3" xfId="13101"/>
    <cellStyle name="Примечание 2 2 4 13 3" xfId="13102"/>
    <cellStyle name="Ввод  3 2 4 13 3" xfId="13103"/>
    <cellStyle name="Вывод 3 2 4 13 3" xfId="13104"/>
    <cellStyle name="Вычисление 3 2 4 13 3" xfId="13105"/>
    <cellStyle name="Итог 3 2 4 13 3" xfId="13106"/>
    <cellStyle name="Примечание 3 2 4 13 3" xfId="13107"/>
    <cellStyle name="Примечание 2 7 8 3" xfId="13108"/>
    <cellStyle name="Итог 2 7 8 3" xfId="13109"/>
    <cellStyle name="Вычисление 2 7 8 3" xfId="13110"/>
    <cellStyle name="Вывод 2 7 8 3" xfId="13111"/>
    <cellStyle name="Ввод  2 7 8 3" xfId="13112"/>
    <cellStyle name="Ввод  2 6 8 3" xfId="13113"/>
    <cellStyle name="Вывод 2 6 8 3" xfId="13114"/>
    <cellStyle name="Вычисление 2 6 8 3" xfId="13115"/>
    <cellStyle name="Итог 2 6 8 3" xfId="13116"/>
    <cellStyle name="Примечание 2 6 8 3" xfId="13117"/>
    <cellStyle name="Ввод  3 6 8 3" xfId="13118"/>
    <cellStyle name="Вывод 3 6 8 3" xfId="13119"/>
    <cellStyle name="Вычисление 3 6 8 3" xfId="13120"/>
    <cellStyle name="Итог 3 6 8 3" xfId="13121"/>
    <cellStyle name="Примечание 3 6 8 3" xfId="13122"/>
    <cellStyle name="Ввод  2 2 5 8 3" xfId="13123"/>
    <cellStyle name="Вывод 2 2 5 8 3" xfId="13124"/>
    <cellStyle name="Вычисление 2 2 5 8 3" xfId="13125"/>
    <cellStyle name="Итог 2 2 5 8 3" xfId="13126"/>
    <cellStyle name="Примечание 2 2 5 8 3" xfId="13127"/>
    <cellStyle name="Ввод  3 2 5 8 3" xfId="13128"/>
    <cellStyle name="Вывод 3 2 5 8 3" xfId="13129"/>
    <cellStyle name="Вычисление 3 2 5 8 3" xfId="13130"/>
    <cellStyle name="Итог 3 2 5 8 3" xfId="13131"/>
    <cellStyle name="Примечание 3 2 5 8 3" xfId="13132"/>
    <cellStyle name="Вывод 2 5 2 8 3" xfId="13133"/>
    <cellStyle name="Ввод  2 4 2 8 3" xfId="13134"/>
    <cellStyle name="Итог 2 5 2 8 3" xfId="13135"/>
    <cellStyle name="Итог 2 4 2 8 3" xfId="13136"/>
    <cellStyle name="Ввод  2 5 2 8 3" xfId="13137"/>
    <cellStyle name="Примечание 2 4 2 8 3" xfId="13138"/>
    <cellStyle name="Вычисление 2 4 2 8 3" xfId="13139"/>
    <cellStyle name="Вывод 2 4 2 8 3" xfId="13140"/>
    <cellStyle name="Ввод  2 3 2 8 3" xfId="13141"/>
    <cellStyle name="Вывод 2 3 2 8 3" xfId="13142"/>
    <cellStyle name="Вычисление 2 3 2 8 3" xfId="13143"/>
    <cellStyle name="Вычисление 2 5 2 8 3" xfId="13144"/>
    <cellStyle name="Итог 2 3 2 8 3" xfId="13145"/>
    <cellStyle name="Примечание 2 5 2 8 3" xfId="13146"/>
    <cellStyle name="Примечание 2 3 2 8 3" xfId="13147"/>
    <cellStyle name="Ввод  3 3 2 8 3" xfId="13148"/>
    <cellStyle name="Вывод 3 3 2 8 3" xfId="13149"/>
    <cellStyle name="Вычисление 3 3 2 8 3" xfId="13150"/>
    <cellStyle name="Итог 3 3 2 8 3" xfId="13151"/>
    <cellStyle name="Примечание 3 3 2 8 3" xfId="13152"/>
    <cellStyle name="Ввод  2 2 2 2 8 3" xfId="13153"/>
    <cellStyle name="Вывод 2 2 2 2 8 3" xfId="13154"/>
    <cellStyle name="Вычисление 2 2 2 2 8 3" xfId="13155"/>
    <cellStyle name="Итог 2 2 2 2 8 3" xfId="13156"/>
    <cellStyle name="Примечание 2 2 2 2 8 3" xfId="13157"/>
    <cellStyle name="Ввод  3 2 2 2 8 3" xfId="13158"/>
    <cellStyle name="Вывод 3 2 2 2 8 3" xfId="13159"/>
    <cellStyle name="Вычисление 3 2 2 2 8 3" xfId="13160"/>
    <cellStyle name="Итог 3 2 2 2 8 3" xfId="13161"/>
    <cellStyle name="Примечание 3 2 2 2 8 3" xfId="13162"/>
    <cellStyle name="Ввод  3 4 2 8 3" xfId="13163"/>
    <cellStyle name="Вывод 3 4 2 8 3" xfId="13164"/>
    <cellStyle name="Вычисление 3 4 2 8 3" xfId="13165"/>
    <cellStyle name="Итог 3 4 2 8 3" xfId="13166"/>
    <cellStyle name="Примечание 3 4 2 8 3" xfId="13167"/>
    <cellStyle name="Ввод  2 2 3 2 8 3" xfId="13168"/>
    <cellStyle name="Вывод 2 2 3 2 8 3" xfId="13169"/>
    <cellStyle name="Вычисление 2 2 3 2 8 3" xfId="13170"/>
    <cellStyle name="Итог 2 2 3 2 8 3" xfId="13171"/>
    <cellStyle name="Примечание 2 2 3 2 8 3" xfId="13172"/>
    <cellStyle name="Ввод  3 2 3 2 8 3" xfId="13173"/>
    <cellStyle name="Вывод 3 2 3 2 8 3" xfId="13174"/>
    <cellStyle name="Вычисление 3 2 3 2 8 3" xfId="13175"/>
    <cellStyle name="Итог 3 2 3 2 8 3" xfId="13176"/>
    <cellStyle name="Примечание 3 2 3 2 8 3" xfId="13177"/>
    <cellStyle name="Ввод  3 5 2 8 3" xfId="13178"/>
    <cellStyle name="Вывод 3 5 2 8 3" xfId="13179"/>
    <cellStyle name="Вычисление 3 5 2 8 3" xfId="13180"/>
    <cellStyle name="Итог 3 5 2 8 3" xfId="13181"/>
    <cellStyle name="Примечание 3 5 2 8 3" xfId="13182"/>
    <cellStyle name="Ввод  2 2 4 2 8 3" xfId="13183"/>
    <cellStyle name="Вывод 2 2 4 2 8 3" xfId="13184"/>
    <cellStyle name="Вычисление 2 2 4 2 8 3" xfId="13185"/>
    <cellStyle name="Итог 2 2 4 2 8 3" xfId="13186"/>
    <cellStyle name="Примечание 2 2 4 2 8 3" xfId="13187"/>
    <cellStyle name="Ввод  3 2 4 2 8 3" xfId="13188"/>
    <cellStyle name="Вывод 3 2 4 2 8 3" xfId="13189"/>
    <cellStyle name="Вычисление 3 2 4 2 8 3" xfId="13190"/>
    <cellStyle name="Итог 3 2 4 2 8 3" xfId="13191"/>
    <cellStyle name="Примечание 3 2 4 2 8 3" xfId="13192"/>
    <cellStyle name="Ввод  3 7 8 3" xfId="13193"/>
    <cellStyle name="Вывод 3 7 8 3" xfId="13194"/>
    <cellStyle name="Вычисление 3 7 8 3" xfId="13195"/>
    <cellStyle name="Итог 3 7 8 3" xfId="13196"/>
    <cellStyle name="Примечание 3 7 8 3" xfId="13197"/>
    <cellStyle name="Ввод  2 2 6 8 3" xfId="13198"/>
    <cellStyle name="Вывод 2 2 6 8 3" xfId="13199"/>
    <cellStyle name="Вычисление 2 2 6 8 3" xfId="13200"/>
    <cellStyle name="Итог 2 2 6 8 3" xfId="13201"/>
    <cellStyle name="Примечание 2 2 6 8 3" xfId="13202"/>
    <cellStyle name="Ввод  3 2 6 8 3" xfId="13203"/>
    <cellStyle name="Вывод 3 2 6 8 3" xfId="13204"/>
    <cellStyle name="Вычисление 3 2 6 8 3" xfId="13205"/>
    <cellStyle name="Итог 3 2 6 8 3" xfId="13206"/>
    <cellStyle name="Примечание 3 2 6 8 3" xfId="13207"/>
    <cellStyle name="Вывод 2 5 3 8 3" xfId="13208"/>
    <cellStyle name="Ввод  2 4 3 8 3" xfId="13209"/>
    <cellStyle name="Итог 2 5 3 8 3" xfId="13210"/>
    <cellStyle name="Итог 2 4 3 8 3" xfId="13211"/>
    <cellStyle name="Ввод  2 5 3 8 3" xfId="13212"/>
    <cellStyle name="Примечание 2 4 3 8 3" xfId="13213"/>
    <cellStyle name="Вычисление 2 4 3 8 3" xfId="13214"/>
    <cellStyle name="Вывод 2 4 3 8 3" xfId="13215"/>
    <cellStyle name="Ввод  2 3 3 8 3" xfId="13216"/>
    <cellStyle name="Вывод 2 3 3 8 3" xfId="13217"/>
    <cellStyle name="Вычисление 2 3 3 8 3" xfId="13218"/>
    <cellStyle name="Вычисление 2 5 3 8 3" xfId="13219"/>
    <cellStyle name="Итог 2 3 3 8 3" xfId="13220"/>
    <cellStyle name="Примечание 2 5 3 8 3" xfId="13221"/>
    <cellStyle name="Примечание 2 3 3 8 3" xfId="13222"/>
    <cellStyle name="Ввод  3 3 3 8 3" xfId="13223"/>
    <cellStyle name="Вывод 3 3 3 8 3" xfId="13224"/>
    <cellStyle name="Вычисление 3 3 3 8 3" xfId="13225"/>
    <cellStyle name="Итог 3 3 3 8 3" xfId="13226"/>
    <cellStyle name="Примечание 3 3 3 8 3" xfId="13227"/>
    <cellStyle name="Ввод  2 2 2 3 8 3" xfId="13228"/>
    <cellStyle name="Вывод 2 2 2 3 8 3" xfId="13229"/>
    <cellStyle name="Вычисление 2 2 2 3 8 3" xfId="13230"/>
    <cellStyle name="Итог 2 2 2 3 8 3" xfId="13231"/>
    <cellStyle name="Примечание 2 2 2 3 8 3" xfId="13232"/>
    <cellStyle name="Ввод  3 2 2 3 8 3" xfId="13233"/>
    <cellStyle name="Вывод 3 2 2 3 8 3" xfId="13234"/>
    <cellStyle name="Вычисление 3 2 2 3 8 3" xfId="13235"/>
    <cellStyle name="Итог 3 2 2 3 8 3" xfId="13236"/>
    <cellStyle name="Примечание 3 2 2 3 8 3" xfId="13237"/>
    <cellStyle name="Ввод  3 4 3 8 3" xfId="13238"/>
    <cellStyle name="Вывод 3 4 3 8 3" xfId="13239"/>
    <cellStyle name="Вычисление 3 4 3 8 3" xfId="13240"/>
    <cellStyle name="Итог 3 4 3 8 3" xfId="13241"/>
    <cellStyle name="Примечание 3 4 3 8 3" xfId="13242"/>
    <cellStyle name="Ввод  2 2 3 3 8 3" xfId="13243"/>
    <cellStyle name="Вывод 2 2 3 3 8 3" xfId="13244"/>
    <cellStyle name="Вычисление 2 2 3 3 8 3" xfId="13245"/>
    <cellStyle name="Итог 2 2 3 3 8 3" xfId="13246"/>
    <cellStyle name="Примечание 2 2 3 3 8 3" xfId="13247"/>
    <cellStyle name="Ввод  3 2 3 3 8 3" xfId="13248"/>
    <cellStyle name="Вывод 3 2 3 3 8 3" xfId="13249"/>
    <cellStyle name="Вычисление 3 2 3 3 8 3" xfId="13250"/>
    <cellStyle name="Итог 3 2 3 3 8 3" xfId="13251"/>
    <cellStyle name="Примечание 3 2 3 3 8 3" xfId="13252"/>
    <cellStyle name="Ввод  3 5 3 8 3" xfId="13253"/>
    <cellStyle name="Вывод 3 5 3 8 3" xfId="13254"/>
    <cellStyle name="Вычисление 3 5 3 8 3" xfId="13255"/>
    <cellStyle name="Итог 3 5 3 8 3" xfId="13256"/>
    <cellStyle name="Примечание 3 5 3 8 3" xfId="13257"/>
    <cellStyle name="Ввод  2 2 4 3 8 3" xfId="13258"/>
    <cellStyle name="Вывод 2 2 4 3 8 3" xfId="13259"/>
    <cellStyle name="Вычисление 2 2 4 3 8 3" xfId="13260"/>
    <cellStyle name="Итог 2 2 4 3 8 3" xfId="13261"/>
    <cellStyle name="Примечание 2 2 4 3 8 3" xfId="13262"/>
    <cellStyle name="Ввод  3 2 4 3 8 3" xfId="13263"/>
    <cellStyle name="Вывод 3 2 4 3 8 3" xfId="13264"/>
    <cellStyle name="Вычисление 3 2 4 3 8 3" xfId="13265"/>
    <cellStyle name="Итог 3 2 4 3 8 3" xfId="13266"/>
    <cellStyle name="Примечание 3 2 4 3 8 3" xfId="13267"/>
    <cellStyle name="Вычисление 3 8 3 5" xfId="13268"/>
    <cellStyle name="Вычисление 3 2 3 3 12" xfId="13269"/>
    <cellStyle name="Итог 2 2 6 5 6" xfId="13270"/>
    <cellStyle name="Вывод 2 5 3 7 5" xfId="13271"/>
    <cellStyle name="Вывод 2 2 3 7 3 5" xfId="13272"/>
    <cellStyle name="Ввод  3 2 2 7 3 5" xfId="13273"/>
    <cellStyle name="Итог 2 3 12 5" xfId="13274"/>
    <cellStyle name="Итог 3 4 7 8" xfId="13275"/>
    <cellStyle name="Вычисление 2 3 3 3 6" xfId="13276"/>
    <cellStyle name="Ввод  3 3 2 5 6" xfId="13277"/>
    <cellStyle name="Итог 2 5 13 4" xfId="13278"/>
    <cellStyle name="Ввод  2 2 2 2 5 6" xfId="13279"/>
    <cellStyle name="Вывод 3 5 3 3 6" xfId="13280"/>
    <cellStyle name="Ввод  3 2 13 5" xfId="13281"/>
    <cellStyle name="Примечание 2 3 5 3 5" xfId="13282"/>
    <cellStyle name="Итог 2 2 3 4 8" xfId="13283"/>
    <cellStyle name="Примечание 3 9 8" xfId="13284"/>
    <cellStyle name="Вычисление 3 4 3 6 6" xfId="13285"/>
    <cellStyle name="Итог 2 2 10 2 5" xfId="13286"/>
    <cellStyle name="Примечание 3 2 5 2 6" xfId="13287"/>
    <cellStyle name="Примечание 3 2 5 4 6" xfId="13288"/>
    <cellStyle name="Примечание 3 5 17" xfId="13289"/>
    <cellStyle name="Ввод  2 2 4 2 8 4" xfId="13290"/>
    <cellStyle name="Вывод 3 2 2 11 5" xfId="13291"/>
    <cellStyle name="Ввод  3 2 2 7 2 5" xfId="13292"/>
    <cellStyle name="Вывод 3 2 10 3 5" xfId="13293"/>
    <cellStyle name="Вывод 3 5 6 8" xfId="13294"/>
    <cellStyle name="Вывод 2 2 4 2 7 5" xfId="13295"/>
    <cellStyle name="Итог 3 2 4 8 2 5" xfId="13296"/>
    <cellStyle name="Вывод 3 2 4 3 2 6" xfId="13297"/>
    <cellStyle name="Вычисление 2 2 4 3 4 6" xfId="13298"/>
    <cellStyle name="Вычисление 3 2 2 3 12" xfId="13299"/>
    <cellStyle name="Вывод 3 2 6 6 6" xfId="13300"/>
    <cellStyle name="Вычисление 3 4 6 2 5" xfId="13301"/>
    <cellStyle name="Вычисление 3 2 6 3 6" xfId="13302"/>
    <cellStyle name="Вычисление 2 2 4 8 7" xfId="13303"/>
    <cellStyle name="Примечание 2 5 17" xfId="13304"/>
    <cellStyle name="Примечание 2 3 2 8 4" xfId="13305"/>
    <cellStyle name="Ввод  2 2 15 5" xfId="13306"/>
    <cellStyle name="Вывод 2 2 3 7 2 5" xfId="13307"/>
    <cellStyle name="Ввод  2 2 3 6 3 5" xfId="13308"/>
    <cellStyle name="Вычисление 2 3 6 8" xfId="13309"/>
    <cellStyle name="Итог 3 3 3 7 5" xfId="13310"/>
    <cellStyle name="Вычисление 2 2 2 8 2 5" xfId="13311"/>
    <cellStyle name="Ввод  2 2 2 3 2 6" xfId="13312"/>
    <cellStyle name="Вывод 3 3 3 4 6" xfId="13313"/>
    <cellStyle name="Вывод 2 2 6 12" xfId="13314"/>
    <cellStyle name="Ввод  2 2 3 2 6 6" xfId="13315"/>
    <cellStyle name="Вывод 3 2 9 2 5" xfId="13316"/>
    <cellStyle name="Ввод  3 14 5" xfId="13317"/>
    <cellStyle name="Вывод 3 3 8 7" xfId="13318"/>
    <cellStyle name="Итог 2 6 12" xfId="13319"/>
    <cellStyle name="Вывод 2 7 8 4" xfId="13320"/>
    <cellStyle name="Вывод 2 2 6 5 6" xfId="13321"/>
    <cellStyle name="Вычисление 3 2 2 4 2 5" xfId="13322"/>
    <cellStyle name="Примечание 3 2 9 3 5" xfId="13323"/>
    <cellStyle name="Ввод  2 2 4 5 8" xfId="13324"/>
    <cellStyle name="Вычисление 2 2 4 12 5" xfId="13325"/>
    <cellStyle name="Вывод 3 13 2 5" xfId="13326"/>
    <cellStyle name="Ввод  2 7 4 6" xfId="13327"/>
    <cellStyle name="Ввод  2 2 3 2 12" xfId="13328"/>
    <cellStyle name="Примечание 3 2 5 6 6" xfId="13329"/>
    <cellStyle name="Вывод 2 2 3 5 2 5" xfId="13330"/>
    <cellStyle name="Вывод 3 2 12 3 5" xfId="13331"/>
    <cellStyle name="Ввод  3 2 4 7 8" xfId="13332"/>
    <cellStyle name="Вычисление 3 2 2 13 4" xfId="13333"/>
    <cellStyle name="Примечание 2 3 2 5 6" xfId="13334"/>
    <cellStyle name="Вывод 2 2 7 2 5" xfId="13335"/>
    <cellStyle name="Примечание 2 2 3 5 3 5" xfId="13336"/>
    <cellStyle name="Примечание 2 3 5 8" xfId="13337"/>
    <cellStyle name="Вычисление 3 2 4 3 6 6" xfId="13338"/>
    <cellStyle name="Вывод 2 2 11 2 5" xfId="13339"/>
    <cellStyle name="Примечание 2 2 2 2 2 6" xfId="13340"/>
    <cellStyle name="Примечание 2 2 2 2 4 6" xfId="13341"/>
    <cellStyle name="Примечание 3 2 5 12" xfId="13342"/>
    <cellStyle name="Вывод 2 5 10 5" xfId="13343"/>
    <cellStyle name="Примечание 2 2 2 3 7 5" xfId="13344"/>
    <cellStyle name="Итог 3 2 4 4 3 5" xfId="13345"/>
    <cellStyle name="Вычисление 2 9 3 5" xfId="13346"/>
    <cellStyle name="Примечание 3 2 5 7 5" xfId="13347"/>
    <cellStyle name="Примечание 2 2 3 7 8" xfId="13348"/>
    <cellStyle name="Примечание 2 4 3 3 6" xfId="13349"/>
    <cellStyle name="Вычисление 2 5 3 5 6" xfId="13350"/>
    <cellStyle name="Вычисление 3 2 17 4" xfId="13351"/>
    <cellStyle name="Вывод 3 3 3 5 6" xfId="13352"/>
    <cellStyle name="Вывод 3 2 3 3 3 6" xfId="13353"/>
    <cellStyle name="Вычисление 2 2 5 3 6" xfId="13354"/>
    <cellStyle name="Вывод 2 3 5 3 5" xfId="13355"/>
    <cellStyle name="Итог 3 4 4 8" xfId="13356"/>
    <cellStyle name="Примечание 2 3 7 8" xfId="13357"/>
    <cellStyle name="Вычисление 3 2 2 3 6 6" xfId="13358"/>
    <cellStyle name="Итог 3 11 2 5" xfId="13359"/>
    <cellStyle name="Примечание 2 2 5 2 6" xfId="13360"/>
    <cellStyle name="Примечание 2 2 5 4 6" xfId="13361"/>
    <cellStyle name="Примечание 3 2 3 17" xfId="13362"/>
    <cellStyle name="Ввод  3 5 2 8 4" xfId="13363"/>
    <cellStyle name="Вывод 2 2 2 11 5" xfId="13364"/>
    <cellStyle name="Вычисление 2 9 2 5" xfId="13365"/>
    <cellStyle name="Вывод 2 2 10 3 5" xfId="13366"/>
    <cellStyle name="Вывод 3 2 3 6 8" xfId="13367"/>
    <cellStyle name="Итог 3 7 7 5" xfId="13368"/>
    <cellStyle name="Итог 2 2 4 8 2 5" xfId="13369"/>
    <cellStyle name="Вывод 2 2 4 3 2 6" xfId="13370"/>
    <cellStyle name="Вычисление 3 5 3 4 6" xfId="13371"/>
    <cellStyle name="Вычисление 2 2 2 3 12" xfId="13372"/>
    <cellStyle name="Вывод 2 2 6 6 6" xfId="13373"/>
    <cellStyle name="Вычисление 3 2 2 6 2 5" xfId="13374"/>
    <cellStyle name="Итог 3 3 2 3 6" xfId="13375"/>
    <cellStyle name="Вычисление 3 5 8 7" xfId="13376"/>
    <cellStyle name="Ввод  2 3 17" xfId="13377"/>
    <cellStyle name="Вывод 2 3 2 8 4" xfId="13378"/>
    <cellStyle name="Ввод  3 16 5" xfId="13379"/>
    <cellStyle name="Итог 3 2 4 4 2 5" xfId="13380"/>
    <cellStyle name="Ввод  3 4 6 3 5" xfId="13381"/>
    <cellStyle name="Примечание 2 4 6 8" xfId="13382"/>
    <cellStyle name="Примечание 3 2 2 12 5" xfId="13383"/>
    <cellStyle name="Вычисление 3 3 8 2 5" xfId="13384"/>
    <cellStyle name="Ввод  3 3 3 2 6" xfId="13385"/>
    <cellStyle name="Вычисление 2 5 3 4 6" xfId="13386"/>
    <cellStyle name="Вывод 3 7 12" xfId="13387"/>
    <cellStyle name="Ввод  3 4 2 6 6" xfId="13388"/>
    <cellStyle name="Вывод 2 2 9 2 5" xfId="13389"/>
    <cellStyle name="Ввод  3 7 3 6" xfId="13390"/>
    <cellStyle name="Вычисление 2 5 8 7" xfId="13391"/>
    <cellStyle name="Итог 3 2 4 13 4" xfId="13392"/>
    <cellStyle name="Итог 3 2 14 5" xfId="13393"/>
    <cellStyle name="Вычисление 2 2 2 4 2 5" xfId="13394"/>
    <cellStyle name="Примечание 2 2 9 3 5" xfId="13395"/>
    <cellStyle name="Ввод  3 5 5 8" xfId="13396"/>
    <cellStyle name="Итог 3 4 3 7 5" xfId="13397"/>
    <cellStyle name="Вывод 3 2 4 7 2 5" xfId="13398"/>
    <cellStyle name="Ввод  3 2 4 2 2 6" xfId="13399"/>
    <cellStyle name="Ввод  3 2 4 2 4 6" xfId="13400"/>
    <cellStyle name="Ввод  3 4 2 12" xfId="13401"/>
    <cellStyle name="Ввод  2 3 2 7 5" xfId="13402"/>
    <cellStyle name="Ввод  2 7 5 6" xfId="13403"/>
    <cellStyle name="Итог 3 2 2 2 3 6" xfId="13404"/>
    <cellStyle name="Примечание 3 3 4 3 5" xfId="13405"/>
    <cellStyle name="Примечание 2 2 7 8" xfId="13406"/>
    <cellStyle name="Вывод 2 2 5 6 6" xfId="13407"/>
    <cellStyle name="Итог 3 2 2 5 2 5" xfId="13408"/>
    <cellStyle name="Итог 3 13 3 5" xfId="13409"/>
    <cellStyle name="Вычисление 3 5 7 8" xfId="13410"/>
    <cellStyle name="Примечание 2 23" xfId="13411"/>
    <cellStyle name="Примечание 3 3 13 4" xfId="13412"/>
    <cellStyle name="Итог 2 4 2 5 6" xfId="13413"/>
    <cellStyle name="Итог 2 8 2 5" xfId="13414"/>
    <cellStyle name="Вывод 3 4 5 3 5" xfId="13415"/>
    <cellStyle name="Вычисление 2 4 5 8" xfId="13416"/>
    <cellStyle name="Примечание 3 5 3 6 6" xfId="13417"/>
    <cellStyle name="Ввод  2 5 7 2 5" xfId="13418"/>
    <cellStyle name="Вывод 3 3 2 2 6" xfId="13419"/>
    <cellStyle name="Вывод 3 3 2 4 6" xfId="13420"/>
    <cellStyle name="Вывод 2 2 5 12" xfId="13421"/>
    <cellStyle name="Итог 2 2 3 10 5" xfId="13422"/>
    <cellStyle name="Вывод 3 4 2 7 5" xfId="13423"/>
    <cellStyle name="Ввод  2 2 4 4 3 5" xfId="13424"/>
    <cellStyle name="Вычисление 3 3 7 3 5" xfId="13425"/>
    <cellStyle name="Ввод  2 7 7 5" xfId="13426"/>
    <cellStyle name="Вычисление 2 11 8" xfId="13427"/>
    <cellStyle name="Вычисление 3 2 5 3 6" xfId="13428"/>
    <cellStyle name="Итог 3 2 2 2 5 6" xfId="13429"/>
    <cellStyle name="Примечание 3 18 4" xfId="13430"/>
    <cellStyle name="Итог 2 2 2 2 5 6" xfId="13431"/>
    <cellStyle name="Итог 3 4 3 3 6" xfId="13432"/>
    <cellStyle name="Вывод 3 5 9 5" xfId="13433"/>
    <cellStyle name="Ввод  2 4 5 3 5" xfId="13434"/>
    <cellStyle name="Ввод  3 2 2 4 8" xfId="13435"/>
    <cellStyle name="Примечание 2 11 8" xfId="13436"/>
    <cellStyle name="Примечание 3 3 3 6 6" xfId="13437"/>
    <cellStyle name="Ввод  3 2 4 6 2 5" xfId="13438"/>
    <cellStyle name="Вычисление 3 6 2 6" xfId="13439"/>
    <cellStyle name="Вывод 3 6 4 6" xfId="13440"/>
    <cellStyle name="Вывод 2 2 3 17" xfId="13441"/>
    <cellStyle name="Вычисление 2 2 3 2 8 4" xfId="13442"/>
    <cellStyle name="Примечание 2 5 11 5" xfId="13443"/>
    <cellStyle name="Вычисление 3 3 7 2 5" xfId="13444"/>
    <cellStyle name="Итог 3 2 4 6 3 5" xfId="13445"/>
    <cellStyle name="Итог 3 4 6 8" xfId="13446"/>
    <cellStyle name="Вычисление 2 4 2 7 5" xfId="13447"/>
    <cellStyle name="Ввод  3 5 8 2 5" xfId="13448"/>
    <cellStyle name="Итог 3 2 3 3 2 6" xfId="13449"/>
    <cellStyle name="Примечание 2 2 3 3 4 6" xfId="13450"/>
    <cellStyle name="Примечание 2 3 3 12" xfId="13451"/>
    <cellStyle name="Итог 3 2 4 2 6 6" xfId="13452"/>
    <cellStyle name="Примечание 3 3 6 2 5" xfId="13453"/>
    <cellStyle name="Итог 3 7 3 6" xfId="13454"/>
    <cellStyle name="Примечание 2 2 3 8 7" xfId="13455"/>
    <cellStyle name="Вывод 2 5 17" xfId="13456"/>
    <cellStyle name="Ввод  2 4 2 8 4" xfId="13457"/>
    <cellStyle name="Вывод 3 2 4 3 5 6" xfId="13458"/>
    <cellStyle name="Ввод  2 2 4 4 2 5" xfId="13459"/>
    <cellStyle name="Вычисление 2 2 2 6 3 5" xfId="13460"/>
    <cellStyle name="Вычисление 3 2 9 8" xfId="13461"/>
    <cellStyle name="Вычисление 3 5 12 5" xfId="13462"/>
    <cellStyle name="Вывод 2 3 8 2 5" xfId="13463"/>
    <cellStyle name="Вывод 2 4 3 2 6" xfId="13464"/>
    <cellStyle name="Итог 2 4 3 4 6" xfId="13465"/>
    <cellStyle name="Итог 3 2 4 2 12" xfId="13466"/>
    <cellStyle name="Вычисление 2 2 2 2 6 6" xfId="13467"/>
    <cellStyle name="Примечание 3 2 4 5 2 5" xfId="13468"/>
    <cellStyle name="Примечание 2 4 2 3 6" xfId="13469"/>
    <cellStyle name="Итог 2 4 8 7" xfId="13470"/>
    <cellStyle name="Ввод  2 2 4 13 4" xfId="13471"/>
    <cellStyle name="Вывод 2 2 3 10 5" xfId="13472"/>
    <cellStyle name="Примечание 2 3 4 2 5" xfId="13473"/>
    <cellStyle name="Вывод 3 10 3 5" xfId="13474"/>
    <cellStyle name="Вычисление 2 2 3 5 8" xfId="13475"/>
    <cellStyle name="Вычисление 3 2 3 3 7 5" xfId="13476"/>
    <cellStyle name="Итог 3 5 7 2 5" xfId="13477"/>
    <cellStyle name="Вычисление 3 5 2 2 6" xfId="13478"/>
    <cellStyle name="Вычисление 3 5 2 4 6" xfId="13479"/>
    <cellStyle name="Вычисление 2 2 2 2 12" xfId="13480"/>
    <cellStyle name="Вывод 2 2 5 7 5" xfId="13481"/>
    <cellStyle name="Вывод 2 2 14 5" xfId="13482"/>
    <cellStyle name="Вычисление 3 3 2 3 6" xfId="13483"/>
    <cellStyle name="Вычисление 2 5 4 3 5" xfId="13484"/>
    <cellStyle name="Вывод 3 8 8" xfId="13485"/>
    <cellStyle name="Итог 2 6 6 6" xfId="13486"/>
    <cellStyle name="Ввод  2 2 2 5 2 5" xfId="13487"/>
    <cellStyle name="Ввод  3 2 4 7 3 5" xfId="13488"/>
    <cellStyle name="Итог 2 2 11 8" xfId="13489"/>
    <cellStyle name="Вычисление 2 5 13 4" xfId="13490"/>
    <cellStyle name="Итог 2 2 5 5 6" xfId="13491"/>
    <cellStyle name="Ввод  3 2 4 3 3 6" xfId="13492"/>
    <cellStyle name="Итог 2 2 2 5 3 5" xfId="13493"/>
    <cellStyle name="Итог 3 2 8 8" xfId="13494"/>
    <cellStyle name="Вывод 3 2 3 3 6 6" xfId="13495"/>
    <cellStyle name="Примечание 2 12 2 5" xfId="13496"/>
    <cellStyle name="Ввод  2 3 2 2 6" xfId="13497"/>
    <cellStyle name="Ввод  2 3 2 4 6" xfId="13498"/>
    <cellStyle name="Итог 3 2 4 17" xfId="13499"/>
    <cellStyle name="Вычисление 3 2 2 10 5" xfId="13500"/>
    <cellStyle name="Ввод  2 2 2 2 7 5" xfId="13501"/>
    <cellStyle name="Вычисление 3 2 3 4 3 5" xfId="13502"/>
    <cellStyle name="Примечание 2 10 3 5" xfId="13503"/>
    <cellStyle name="Вывод 3 2 4 12 5" xfId="13504"/>
    <cellStyle name="Итог 2 2 4 4 8" xfId="13505"/>
    <cellStyle name="Вывод 2 2 4 9 5" xfId="13506"/>
    <cellStyle name="Ввод  2 15 5" xfId="13507"/>
    <cellStyle name="Вывод 2 7 7 5" xfId="13508"/>
    <cellStyle name="Итог 2 3 2 5 6" xfId="13509"/>
    <cellStyle name="Ввод  3 2 2 3 3 6" xfId="13510"/>
    <cellStyle name="Ввод  2 4 9 5" xfId="13511"/>
    <cellStyle name="Итог 2 2 8 3 5" xfId="13512"/>
    <cellStyle name="Вычисление 3 3 4 8" xfId="13513"/>
    <cellStyle name="Вычисление 2 10 8" xfId="13514"/>
    <cellStyle name="Вычисление 2 5 3 6 6" xfId="13515"/>
    <cellStyle name="Вычисление 3 5 6 2 5" xfId="13516"/>
    <cellStyle name="Ввод  2 7 2 6" xfId="13517"/>
    <cellStyle name="Итог 3 2 2 17" xfId="13518"/>
    <cellStyle name="Примечание 3 2 2 2 8 4" xfId="13519"/>
    <cellStyle name="Примечание 2 4 11 5" xfId="13520"/>
    <cellStyle name="Примечание 2 10 2 5" xfId="13521"/>
    <cellStyle name="Ввод  2 2 4 6 3 5" xfId="13522"/>
    <cellStyle name="Ввод  3 2 2 6 8" xfId="13523"/>
    <cellStyle name="Итог 3 4 2 7 5" xfId="13524"/>
    <cellStyle name="Вычисление 2 2 3 8 2 5" xfId="13525"/>
    <cellStyle name="Ввод  2 2 3 3 2 6" xfId="13526"/>
    <cellStyle name="Вывод 3 4 3 4 6" xfId="13527"/>
    <cellStyle name="Вычисление 2 4 3 12" xfId="13528"/>
    <cellStyle name="Ввод  2 2 4 2 6 6" xfId="13529"/>
    <cellStyle name="Вычисление 2 5 6 2 5" xfId="13530"/>
    <cellStyle name="Вывод 2 3 9 5" xfId="13531"/>
    <cellStyle name="Вывод 3 4 8 7" xfId="13532"/>
    <cellStyle name="Вычисление 2 2 21" xfId="13533"/>
    <cellStyle name="Итог 2 2 5 8 4" xfId="13534"/>
    <cellStyle name="Вычисление 2 4 10 5" xfId="13535"/>
    <cellStyle name="Вычисление 3 2 3 4 2 5" xfId="13536"/>
    <cellStyle name="Примечание 2 3 6 3 5" xfId="13537"/>
    <cellStyle name="Примечание 3 10 8" xfId="13538"/>
    <cellStyle name="Ввод  2 2 3 2 7 5" xfId="13539"/>
    <cellStyle name="Ввод  2 4 8 2 5" xfId="13540"/>
    <cellStyle name="Примечание 3 2 6 2 6" xfId="13541"/>
    <cellStyle name="Ввод  3 2 6 4 6" xfId="13542"/>
    <cellStyle name="Ввод  2 2 4 2 12" xfId="13543"/>
    <cellStyle name="Примечание 2 3 2 6 6" xfId="13544"/>
    <cellStyle name="Вывод 2 2 4 5 2 5" xfId="13545"/>
    <cellStyle name="Примечание 2 2 13 5" xfId="13546"/>
    <cellStyle name="Ввод  3 2 12 7" xfId="13547"/>
    <cellStyle name="Вычисление 3 2 3 13 4" xfId="13548"/>
    <cellStyle name="Ввод  3 2 2 10 5" xfId="13549"/>
    <cellStyle name="Вычисление 2 4 4 2 5" xfId="13550"/>
    <cellStyle name="Примечание 2 2 4 5 3 5" xfId="13551"/>
    <cellStyle name="Примечание 3 2 2 5 8" xfId="13552"/>
    <cellStyle name="Ввод  2 2 4 3 7 5" xfId="13553"/>
    <cellStyle name="Ввод  3 2 3 7 2 5" xfId="13554"/>
    <cellStyle name="Примечание 2 2 3 2 2 6" xfId="13555"/>
    <cellStyle name="Примечание 2 2 3 2 4 6" xfId="13556"/>
    <cellStyle name="Примечание 2 3 2 12" xfId="13557"/>
    <cellStyle name="Ввод  2 5 5 2 5" xfId="13558"/>
    <cellStyle name="Вывод 2 4 5 2 5" xfId="13559"/>
    <cellStyle name="Ввод  3 2 4 11 5" xfId="13560"/>
    <cellStyle name="Вывод 3 5 10 5" xfId="13561"/>
    <cellStyle name="Итог 3 2 4 8 7" xfId="13562"/>
    <cellStyle name="Вычисление 2 2 2 3 4 6" xfId="13563"/>
    <cellStyle name="Примечание 3 5 11 5" xfId="13564"/>
    <cellStyle name="Итог 3 2 6 8 4" xfId="13565"/>
    <cellStyle name="Вычисление 2 2 4 11 5" xfId="13566"/>
    <cellStyle name="Вывод 3 2 4 5 8" xfId="13567"/>
    <cellStyle name="Итог 3 4 4 2 5" xfId="13568"/>
    <cellStyle name="Примечание 2 4 6 3 5" xfId="13569"/>
    <cellStyle name="Примечание 2 6 8 4" xfId="13570"/>
    <cellStyle name="Вычисление 2 2 2 8 7" xfId="13571"/>
    <cellStyle name="Вычисление 3 7 3 6" xfId="13572"/>
    <cellStyle name="Вывод 3 2 3 2 6 6" xfId="13573"/>
    <cellStyle name="Вычисление 3 2 6 12" xfId="13574"/>
    <cellStyle name="Ввод  2 3 7 8" xfId="13575"/>
    <cellStyle name="Вывод 3 2 2 3 2 6" xfId="13576"/>
    <cellStyle name="Итог 3 2 2 8 2 5" xfId="13577"/>
    <cellStyle name="Вывод 3 3 6 8" xfId="13578"/>
    <cellStyle name="Примечание 2 2 3 7 2 5" xfId="13579"/>
    <cellStyle name="Вывод 3 2 15 5" xfId="13580"/>
    <cellStyle name="Примечание 3 3 17" xfId="13581"/>
    <cellStyle name="Вычисление 2 5 7 3 5" xfId="13582"/>
    <cellStyle name="Примечание 2 2 4 2 3 6" xfId="13583"/>
    <cellStyle name="Итог 2 2 3 6 2 5" xfId="13584"/>
    <cellStyle name="Итог 2 5 3 6 6" xfId="13585"/>
    <cellStyle name="Вычисление 2 3 5 2 5" xfId="13586"/>
    <cellStyle name="Итог 3 2 4 11 5" xfId="13587"/>
    <cellStyle name="Вывод 2 4 3 8 4" xfId="13588"/>
    <cellStyle name="Вычисление 3 3 3 7 5" xfId="13589"/>
    <cellStyle name="Вывод 3 2 3 10 5" xfId="13590"/>
    <cellStyle name="Итог 2 2 5 3 6" xfId="13591"/>
    <cellStyle name="Ввод  2 3 4 3 5" xfId="13592"/>
    <cellStyle name="Ввод  2 4 3 8 4" xfId="13593"/>
    <cellStyle name="Вывод 3 2 11 8" xfId="13594"/>
    <cellStyle name="Итог 2 8 8" xfId="13595"/>
    <cellStyle name="Вычисление 2 2 2 2 7 5" xfId="13596"/>
    <cellStyle name="Ввод  2 2 11 3 5" xfId="13597"/>
    <cellStyle name="Вывод 3 2 3 6 3 5" xfId="13598"/>
    <cellStyle name="Ввод  2 2 2 2 8 4" xfId="13599"/>
    <cellStyle name="Итог 2 5 6 2 5" xfId="13600"/>
    <cellStyle name="Ввод  2 5 3 8 4" xfId="13601"/>
    <cellStyle name="Вывод 3 2 2 7 8" xfId="13602"/>
    <cellStyle name="Ввод  2 6 6 6" xfId="13603"/>
    <cellStyle name="Вычисление 3 3 5 2 5" xfId="13604"/>
    <cellStyle name="Вычисление 2 2 4 7 3 5" xfId="13605"/>
    <cellStyle name="Примечание 3 2 11 8" xfId="13606"/>
    <cellStyle name="Ввод  2 3 13 4" xfId="13607"/>
    <cellStyle name="Вывод 3 2 14 5" xfId="13608"/>
    <cellStyle name="Вычисление 2 2 4 3 3 6" xfId="13609"/>
    <cellStyle name="Ввод  2 2 2 5 3 5" xfId="13610"/>
    <cellStyle name="Ввод  3 2 8 8" xfId="13611"/>
    <cellStyle name="Итог 2 2 3 3 6 6" xfId="13612"/>
    <cellStyle name="Примечание 3 2 10 2 5" xfId="13613"/>
    <cellStyle name="Примечание 2 4 2 2 6" xfId="13614"/>
    <cellStyle name="Примечание 2 4 2 4 6" xfId="13615"/>
    <cellStyle name="Ввод  3 2 4 17" xfId="13616"/>
    <cellStyle name="Вывод 2 3 3 5 6" xfId="13617"/>
    <cellStyle name="Ввод  2 2 5 7 5" xfId="13618"/>
    <cellStyle name="Примечание 2 2 3 4 3 5" xfId="13619"/>
    <cellStyle name="Вычисление 3 4 7 3 5" xfId="13620"/>
    <cellStyle name="Итог 3 3 12 5" xfId="13621"/>
    <cellStyle name="Ввод  2 2 4 4 8" xfId="13622"/>
    <cellStyle name="Вывод 2 5 2 3 6" xfId="13623"/>
    <cellStyle name="Итог 3 3 2 5 6" xfId="13624"/>
    <cellStyle name="Итог 2 2 3 12 5" xfId="13625"/>
    <cellStyle name="Примечание 3 6 5 6" xfId="13626"/>
    <cellStyle name="Вычисление 2 2 2 3 3 6" xfId="13627"/>
    <cellStyle name="Ввод  3 2 2 9 5" xfId="13628"/>
    <cellStyle name="Ввод  2 2 8 3 5" xfId="13629"/>
    <cellStyle name="Примечание 2 3 4 8" xfId="13630"/>
    <cellStyle name="Вычисление 3 3 7 8" xfId="13631"/>
    <cellStyle name="Ввод  2 3 3 6 6" xfId="13632"/>
    <cellStyle name="Примечание 3 2 3 6 2 5" xfId="13633"/>
    <cellStyle name="Итог 2 7 2 6" xfId="13634"/>
    <cellStyle name="Ввод  3 2 2 17" xfId="13635"/>
    <cellStyle name="Вывод 3 2 2 2 8 4" xfId="13636"/>
    <cellStyle name="Итог 2 5 11 5" xfId="13637"/>
    <cellStyle name="Вычисление 3 4 7 2 5" xfId="13638"/>
    <cellStyle name="Вычисление 3 5 6 3 5" xfId="13639"/>
    <cellStyle name="Вычисление 2 2 2 6 8" xfId="13640"/>
    <cellStyle name="Вывод 2 3 2 7 5" xfId="13641"/>
    <cellStyle name="Примечание 3 4 8 2 5" xfId="13642"/>
    <cellStyle name="Вычисление 3 4 3 2 6" xfId="13643"/>
    <cellStyle name="Итог 3 2 2 3 4 6" xfId="13644"/>
    <cellStyle name="Итог 2 4 3 12" xfId="13645"/>
    <cellStyle name="Вычисление 3 5 2 6 6" xfId="13646"/>
    <cellStyle name="Ввод  2 3 6 2 5" xfId="13647"/>
    <cellStyle name="Ввод  3 3 9 5" xfId="13648"/>
    <cellStyle name="Итог 3 2 2 8 7" xfId="13649"/>
    <cellStyle name="Ввод  2 2 5 8 4" xfId="13650"/>
    <cellStyle name="Итог 3 7 5 6" xfId="13651"/>
    <cellStyle name="Примечание 2 2 3 4 2 5" xfId="13652"/>
    <cellStyle name="Вычисление 2 5 6 3 5" xfId="13653"/>
    <cellStyle name="Вывод 3 10 8" xfId="13654"/>
    <cellStyle name="Вывод 3 18 4" xfId="13655"/>
    <cellStyle name="Итог 3 2 12 2 5" xfId="13656"/>
    <cellStyle name="Вывод 3 2 6 2 6" xfId="13657"/>
    <cellStyle name="Вычисление 2 2 6 4 6" xfId="13658"/>
    <cellStyle name="Вычисление 3 5 2 12" xfId="13659"/>
    <cellStyle name="Вычисление 2 5 2 6 6" xfId="13660"/>
    <cellStyle name="Итог 3 5 5 2 5" xfId="13661"/>
    <cellStyle name="Примечание 3 2 2 9 5" xfId="13662"/>
    <cellStyle name="Вычисление 2 2 12 7" xfId="13663"/>
    <cellStyle name="Примечание 2 2 3 13 4" xfId="13664"/>
    <cellStyle name="Ввод  2 2 3 2 5 6" xfId="13665"/>
    <cellStyle name="Итог 2 4 4 2 5" xfId="13666"/>
    <cellStyle name="Вывод 2 2 4 5 3 5" xfId="13667"/>
    <cellStyle name="Вывод 3 2 2 5 8" xfId="13668"/>
    <cellStyle name="Итог 2 2 4 3 7 5" xfId="13669"/>
    <cellStyle name="Итог 3 12 2 5" xfId="13670"/>
    <cellStyle name="Вывод 2 2 3 2 2 6" xfId="13671"/>
    <cellStyle name="Вывод 2 2 3 2 4 6" xfId="13672"/>
    <cellStyle name="Вычисление 2 5 2 12" xfId="13673"/>
    <cellStyle name="Итог 2 3 7 3 5" xfId="13674"/>
    <cellStyle name="Вывод 3 4 12 5" xfId="13675"/>
    <cellStyle name="Итог 2 5 2 5 6" xfId="13676"/>
    <cellStyle name="Ввод  2 2 3 2 3 6" xfId="13677"/>
    <cellStyle name="Ввод  2 5 4 3 5" xfId="13678"/>
    <cellStyle name="Примечание 3 2 4 3 12" xfId="13679"/>
    <cellStyle name="Примечание 2 4 13 4" xfId="13680"/>
    <cellStyle name="Примечание 2 2 4 2 5 6" xfId="13681"/>
    <cellStyle name="Примечание 3 5 3 3 6" xfId="13682"/>
    <cellStyle name="Вычисление 3 3 5 3 5" xfId="13683"/>
    <cellStyle name="Вычисление 2 2 8 8" xfId="13684"/>
    <cellStyle name="Ввод  2 2 3 3 6 6" xfId="13685"/>
    <cellStyle name="Вывод 3 2 10 2 5" xfId="13686"/>
    <cellStyle name="Итог 2 5 2 2 6" xfId="13687"/>
    <cellStyle name="Итог 2 5 2 4 6" xfId="13688"/>
    <cellStyle name="Вычисление 2 2 4 17" xfId="13689"/>
    <cellStyle name="Итог 2 4 3 5 6" xfId="13690"/>
    <cellStyle name="Вывод 3 3 3 7 5" xfId="13691"/>
    <cellStyle name="Вывод 2 2 3 4 3 5" xfId="13692"/>
    <cellStyle name="Ввод  2 2 3 7 3 5" xfId="13693"/>
    <cellStyle name="Ввод  2 4 3 7 5" xfId="13694"/>
    <cellStyle name="Вычисление 3 5 4 8" xfId="13695"/>
    <cellStyle name="Ввод  3 2 3 9 5" xfId="13696"/>
    <cellStyle name="Примечание 2 2 5 5 6" xfId="13697"/>
    <cellStyle name="Вывод 2 2 2 3 7 5" xfId="13698"/>
    <cellStyle name="Итог 3 4 2 5 6" xfId="13699"/>
    <cellStyle name="Примечание 3 3 3 3 6" xfId="13700"/>
    <cellStyle name="Вывод 4 5" xfId="13701"/>
    <cellStyle name="Вычисление 3 9 3 5" xfId="13702"/>
    <cellStyle name="Вычисление 2 5 4 8" xfId="13703"/>
    <cellStyle name="Вывод 2 2 2 7 8" xfId="13704"/>
    <cellStyle name="Примечание 2 4 3 6 6" xfId="13705"/>
    <cellStyle name="Вывод 3 2 3 6 2 5" xfId="13706"/>
    <cellStyle name="Вывод 5 5" xfId="13707"/>
    <cellStyle name="Вычисление 2 2 2 17" xfId="13708"/>
    <cellStyle name="Итог 2 2 2 2 8 4" xfId="13709"/>
    <cellStyle name="Примечание 3 2 15 5" xfId="13710"/>
    <cellStyle name="Ввод  2 2 3 7 2 5" xfId="13711"/>
    <cellStyle name="Примечание 3 2 3 6 3 5" xfId="13712"/>
    <cellStyle name="Примечание 3 3 6 8" xfId="13713"/>
    <cellStyle name="Вывод 2 17 5" xfId="13714"/>
    <cellStyle name="Вывод 3 4 8 2 5" xfId="13715"/>
    <cellStyle name="Примечание 3 2 2 3 2 6" xfId="13716"/>
    <cellStyle name="Ввод  3 2 2 3 4 6" xfId="13717"/>
    <cellStyle name="Вывод 2 5 3 12" xfId="13718"/>
    <cellStyle name="Примечание 3 2 3 2 6 6" xfId="13719"/>
    <cellStyle name="Примечание 2 4 6 2 5" xfId="13720"/>
    <cellStyle name="Вывод 3 14 5" xfId="13721"/>
    <cellStyle name="Ввод  3 2 2 8 7" xfId="13722"/>
    <cellStyle name="Вычисление 3 22" xfId="13723"/>
    <cellStyle name="Вычисление 3 6 8 4" xfId="13724"/>
    <cellStyle name="Ввод  3 2 3 2 5 6" xfId="13725"/>
    <cellStyle name="Вывод 2 2 3 4 2 5" xfId="13726"/>
    <cellStyle name="Ввод  2 3 6 3 5" xfId="13727"/>
    <cellStyle name="Примечание 3 2 4 5 8" xfId="13728"/>
    <cellStyle name="Итог 2 2 16 5" xfId="13729"/>
    <cellStyle name="Ввод  3 2 12 2 5" xfId="13730"/>
    <cellStyle name="Итог 2 2 6 2 6" xfId="13731"/>
    <cellStyle name="Примечание 3 7 4 6" xfId="13732"/>
    <cellStyle name="Примечание 3 2 3 2 12" xfId="13733"/>
    <cellStyle name="Ввод  2 3 2 6 6" xfId="13734"/>
    <cellStyle name="Ввод  3 5 5 2 5" xfId="13735"/>
    <cellStyle name="Итог 2 2 4 9 5" xfId="13736"/>
    <cellStyle name="Примечание 3 13 7" xfId="13737"/>
    <cellStyle name="Ввод  2 22" xfId="13738"/>
    <cellStyle name="Вывод 2 2 3 13 4" xfId="13739"/>
    <cellStyle name="Ввод  3 6 5 6" xfId="13740"/>
    <cellStyle name="Вывод 2 5 4 2 5" xfId="13741"/>
    <cellStyle name="Итог 3 5 5 3 5" xfId="13742"/>
    <cellStyle name="Итог 2 2 2 5 8" xfId="13743"/>
    <cellStyle name="Вывод 3 2 4 3 7 5" xfId="13744"/>
    <cellStyle name="Примечание 2 13 2 5" xfId="13745"/>
    <cellStyle name="Итог 3 4 2 2 6" xfId="13746"/>
    <cellStyle name="Итог 3 4 2 4 6" xfId="13747"/>
    <cellStyle name="Ввод  2 3 2 12" xfId="13748"/>
    <cellStyle name="Примечание 2 2 3 2 7 5" xfId="13749"/>
    <cellStyle name="Итог 2 2 2 3 5 6" xfId="13750"/>
    <cellStyle name="Примечание 3 2 13 5" xfId="13751"/>
    <cellStyle name="Ввод  2 4 4 3 5" xfId="13752"/>
    <cellStyle name="Вывод 3 2 4 3 12" xfId="13753"/>
    <cellStyle name="Примечание 3 7 8 4" xfId="13754"/>
    <cellStyle name="Ввод  3 2 3 11 5" xfId="13755"/>
    <cellStyle name="Вычисление 2 2 8 2 5" xfId="13756"/>
    <cellStyle name="Ввод  2 5 7 3 5" xfId="13757"/>
    <cellStyle name="Ввод  3 11 8" xfId="13758"/>
    <cellStyle name="Вычисление 2 2 3 2 7 5" xfId="13759"/>
    <cellStyle name="Примечание 2 2 3 3 5 6" xfId="13760"/>
    <cellStyle name="Ввод  2 14 5" xfId="13761"/>
    <cellStyle name="Вывод 3 8 3 5" xfId="13762"/>
    <cellStyle name="Вывод 3 2 3 3 12" xfId="13763"/>
    <cellStyle name="Вычисление 3 2 3 3 5 6" xfId="13764"/>
    <cellStyle name="Итог 2 2 2 10 5" xfId="13765"/>
    <cellStyle name="Вычисление 3 2 10 8" xfId="13766"/>
    <cellStyle name="Примечание 2 3 2 7 5" xfId="13767"/>
    <cellStyle name="Вывод 3 2 2 3 5 6" xfId="13768"/>
    <cellStyle name="Итог 2 2 2 2 3 6" xfId="13769"/>
    <cellStyle name="Вывод 3 3 3 3 6" xfId="13770"/>
    <cellStyle name="Итог 2 8 3 5" xfId="13771"/>
    <cellStyle name="Итог 2 2 2 9 5" xfId="13772"/>
    <cellStyle name="Вычисление 2 7 7 5" xfId="13773"/>
    <cellStyle name="Примечание 2 4 2 7 5" xfId="13774"/>
    <cellStyle name="Примечание 3 9 2 5" xfId="13775"/>
    <cellStyle name="Ввод  2 3 4 8" xfId="13776"/>
    <cellStyle name="Вычисление 2 3 3 7 5" xfId="13777"/>
    <cellStyle name="Ввод  2 4 5 2 5" xfId="13778"/>
    <cellStyle name="Вычисление 3 2 14 5" xfId="13779"/>
    <cellStyle name="Вывод 2 2 3 2 7 5" xfId="13780"/>
    <cellStyle name="Примечание 2 2 3 7 3 5" xfId="13781"/>
    <cellStyle name="Вычисление 2 2 3 11 5" xfId="13782"/>
    <cellStyle name="Примечание 2 3 7 3 5" xfId="13783"/>
    <cellStyle name="Вычисление 2 4 3 5 6" xfId="13784"/>
    <cellStyle name="Итог 2 2 4 3 12" xfId="13785"/>
    <cellStyle name="Примечание 2 2 4 9 5" xfId="13786"/>
    <cellStyle name="Вычисление 3 2 4 6 8" xfId="13787"/>
    <cellStyle name="Итог 3 4 4 3 5" xfId="13788"/>
    <cellStyle name="Вывод 3 7 8 4" xfId="13789"/>
    <cellStyle name="Вычисление 2 4 7 3 5" xfId="13790"/>
    <cellStyle name="Примечание 2 2 10 8" xfId="13791"/>
    <cellStyle name="Вычисление 2 5 2 3 6" xfId="13792"/>
    <cellStyle name="Итог 2 2 3 3 12" xfId="13793"/>
    <cellStyle name="Итог 3 2 7 3 5" xfId="13794"/>
    <cellStyle name="Примечание 3 2 3 4 8" xfId="13795"/>
    <cellStyle name="Итог 3 2 11 3 5" xfId="13796"/>
    <cellStyle name="Примечание 3 2 16 5" xfId="13797"/>
    <cellStyle name="Вычисление 2 2 12 2 5" xfId="13798"/>
    <cellStyle name="Ввод  2 2 6 2 6" xfId="13799"/>
    <cellStyle name="Вывод 3 7 4 6" xfId="13800"/>
    <cellStyle name="Вывод 3 2 3 2 12" xfId="13801"/>
    <cellStyle name="Примечание 2 4 2 6 6" xfId="13802"/>
    <cellStyle name="Вычисление 3 2 3 5 2 5" xfId="13803"/>
    <cellStyle name="Примечание 3 2 2 2 3 6" xfId="13804"/>
    <cellStyle name="Вывод 3 13 7" xfId="13805"/>
    <cellStyle name="Вычисление 2 23" xfId="13806"/>
    <cellStyle name="Итог 3 4 13 4" xfId="13807"/>
    <cellStyle name="Вычисление 2 2 2 10 5" xfId="13808"/>
    <cellStyle name="Вычисление 3 2 7 2 5" xfId="13809"/>
    <cellStyle name="Ввод  3 5 5 3 5" xfId="13810"/>
    <cellStyle name="Ввод  2 2 2 5 8" xfId="13811"/>
    <cellStyle name="Итог 2 2 3 3 7 5" xfId="13812"/>
    <cellStyle name="Итог 2 5 7 2 5" xfId="13813"/>
    <cellStyle name="Ввод  3 4 2 2 6" xfId="13814"/>
    <cellStyle name="Ввод  3 4 2 4 6" xfId="13815"/>
    <cellStyle name="Примечание 2 4 2 12" xfId="13816"/>
    <cellStyle name="Вычисление 2 2 3 12 5" xfId="13817"/>
    <cellStyle name="Ввод  3 4 3 5 6" xfId="13818"/>
    <cellStyle name="Примечание 3 14 5" xfId="13819"/>
    <cellStyle name="Ввод  3 2 7 3 5" xfId="13820"/>
    <cellStyle name="Ввод  2 2 4 3 12" xfId="13821"/>
    <cellStyle name="Итог 3 2 4 2 8 4" xfId="13822"/>
    <cellStyle name="Примечание 3 4 11 5" xfId="13823"/>
    <cellStyle name="Вывод 3 9 2 5" xfId="13824"/>
    <cellStyle name="Вывод 3 12 3 5" xfId="13825"/>
    <cellStyle name="Примечание 2 2 4 6 8" xfId="13826"/>
    <cellStyle name="Ввод  3 5 3 5 6" xfId="13827"/>
    <cellStyle name="Вычисление 3 5 2 3 6" xfId="13828"/>
    <cellStyle name="Ввод  2 8 3 5" xfId="13829"/>
    <cellStyle name="Ввод  2 2 3 3 12" xfId="13830"/>
    <cellStyle name="Ввод  3 3 10 5" xfId="13831"/>
    <cellStyle name="Примечание 2 5 3 7 5" xfId="13832"/>
    <cellStyle name="Ввод  3 4 4 3 5" xfId="13833"/>
    <cellStyle name="Вывод 2 13 3 5" xfId="13834"/>
    <cellStyle name="Вывод 2 4 12 5" xfId="13835"/>
    <cellStyle name="Вывод 3 2 3 4 8" xfId="13836"/>
    <cellStyle name="Ввод  3 4 9 5" xfId="13837"/>
    <cellStyle name="Ввод  3 2 4 2 5 6" xfId="13838"/>
    <cellStyle name="Вычисление 3 3 12 5" xfId="13839"/>
    <cellStyle name="Ввод  3 4 2 5 6" xfId="13840"/>
    <cellStyle name="Примечание 2 5 3 3 6" xfId="13841"/>
    <cellStyle name="Вычисление 2 2 4 9 5" xfId="13842"/>
    <cellStyle name="Ввод  2 2 2 7 3 5" xfId="13843"/>
    <cellStyle name="Примечание 2 4 4 8" xfId="13844"/>
    <cellStyle name="Примечание 3 2 2 7 8" xfId="13845"/>
    <cellStyle name="Примечание 3 2 6 6 6" xfId="13846"/>
    <cellStyle name="Ввод  2 2 3 6 2 5" xfId="13847"/>
    <cellStyle name="Итог 2 14 5" xfId="13848"/>
    <cellStyle name="Ввод  3 2 4 8 7" xfId="13849"/>
    <cellStyle name="Вывод 3 3 17" xfId="13850"/>
    <cellStyle name="Вычисление 3 3 2 8 4" xfId="13851"/>
    <cellStyle name="Итог 2 2 15 5" xfId="13852"/>
    <cellStyle name="Вывод 2 13 2 5" xfId="13853"/>
    <cellStyle name="Итог 2 2 3 6 3 5" xfId="13854"/>
    <cellStyle name="Примечание 2 5 6 8" xfId="13855"/>
    <cellStyle name="Вычисление 2 2 5 7 5" xfId="13856"/>
    <cellStyle name="Ввод  3 2 2 8 2 5" xfId="13857"/>
    <cellStyle name="Итог 2 2 2 3 2 6" xfId="13858"/>
    <cellStyle name="Примечание 3 3 3 4 6" xfId="13859"/>
    <cellStyle name="Примечание 2 2 6 12" xfId="13860"/>
    <cellStyle name="Итог 2 2 3 2 6 6" xfId="13861"/>
    <cellStyle name="Примечание 3 2 9 2 5" xfId="13862"/>
    <cellStyle name="Вычисление 3 2 13 5" xfId="13863"/>
    <cellStyle name="Примечание 3 3 8 7" xfId="13864"/>
    <cellStyle name="Ввод  2 6 12" xfId="13865"/>
    <cellStyle name="Вывод 2 6 8 4" xfId="13866"/>
    <cellStyle name="Вывод 2 15 5" xfId="13867"/>
    <cellStyle name="Ввод  3 4 4 2 5" xfId="13868"/>
    <cellStyle name="Итог 2 5 6 3 5" xfId="13869"/>
    <cellStyle name="Итог 2 2 4 5 8" xfId="13870"/>
    <cellStyle name="Примечание 3 5 12 5" xfId="13871"/>
    <cellStyle name="Примечание 3 13 2 5" xfId="13872"/>
    <cellStyle name="Вычисление 3 7 2 6" xfId="13873"/>
    <cellStyle name="Итог 2 7 4 6" xfId="13874"/>
    <cellStyle name="Итог 2 2 3 2 12" xfId="13875"/>
    <cellStyle name="Итог 2 5 2 6 6" xfId="13876"/>
    <cellStyle name="Примечание 2 2 3 5 2 5" xfId="13877"/>
    <cellStyle name="Примечание 3 2 12 3 5" xfId="13878"/>
    <cellStyle name="Итог 3 2 4 7 8" xfId="13879"/>
    <cellStyle name="Ввод  3 4 13 4" xfId="13880"/>
    <cellStyle name="Примечание 3 2 2 2 5 6" xfId="13881"/>
    <cellStyle name="Примечание 2 2 7 2 5" xfId="13882"/>
    <cellStyle name="Вычисление 3 2 3 5 3 5" xfId="13883"/>
    <cellStyle name="Вычисление 3 3 5 8" xfId="13884"/>
    <cellStyle name="Примечание 2 18 4" xfId="13885"/>
    <cellStyle name="Примечание 3 12 2 5" xfId="13886"/>
    <cellStyle name="Вычисление 3 2 2 2 2 6" xfId="13887"/>
    <cellStyle name="Вычисление 3 2 2 2 4 6" xfId="13888"/>
    <cellStyle name="Итог 2 5 2 12" xfId="13889"/>
    <cellStyle name="Итог 2 7 6 6" xfId="13890"/>
    <cellStyle name="Примечание 2 5 5 2 5" xfId="13891"/>
    <cellStyle name="Итог 3 5 7 3 5" xfId="13892"/>
    <cellStyle name="Ввод  2 2 11 8" xfId="13893"/>
    <cellStyle name="Примечание 2 6 13" xfId="13894"/>
    <cellStyle name="Примечание 3 2 7 8" xfId="13895"/>
    <cellStyle name="Примечание 2 2 2 4 3 5" xfId="13896"/>
    <cellStyle name="Итог 2 2 13 5" xfId="13897"/>
    <cellStyle name="Ввод  2 4 2 5 6" xfId="13898"/>
    <cellStyle name="Ввод  3 6 7 5" xfId="13899"/>
    <cellStyle name="Вывод 9" xfId="13900"/>
    <cellStyle name="Вывод 3 2 5 6 6" xfId="13901"/>
    <cellStyle name="Итог 3 4 5 2 5" xfId="13902"/>
    <cellStyle name="Итог 2 2 12 3 5" xfId="13903"/>
    <cellStyle name="Вычисление 2 2 4 7 8" xfId="13904"/>
    <cellStyle name="Примечание 2 2 2 13 4" xfId="13905"/>
    <cellStyle name="Ввод  2 2 5 5 6" xfId="13906"/>
    <cellStyle name="Итог 3 8 2 5" xfId="13907"/>
    <cellStyle name="Вывод 2 2 3 5 3 5" xfId="13908"/>
    <cellStyle name="Вычисление 2 5 5 8" xfId="13909"/>
    <cellStyle name="Примечание 2 2 4 3 6 6" xfId="13910"/>
    <cellStyle name="Вывод 2 4 7 2 5" xfId="13911"/>
    <cellStyle name="Вывод 2 2 2 2 2 6" xfId="13912"/>
    <cellStyle name="Вывод 2 2 2 2 4 6" xfId="13913"/>
    <cellStyle name="Вывод 3 2 5 12" xfId="13914"/>
    <cellStyle name="Итог 3 2 4 2 5 6" xfId="13915"/>
    <cellStyle name="Вычисление 3 3 2 7 5" xfId="13916"/>
    <cellStyle name="Ввод  3 2 4 4 3 5" xfId="13917"/>
    <cellStyle name="Ввод  2 10 3 5" xfId="13918"/>
    <cellStyle name="Ввод  2 4 12 5" xfId="13919"/>
    <cellStyle name="Вывод 2 13 7" xfId="13920"/>
    <cellStyle name="Итог 2 5 3 3 6" xfId="13921"/>
    <cellStyle name="Ввод  3 5 10 5" xfId="13922"/>
    <cellStyle name="Примечание 2 2 17 4" xfId="13923"/>
    <cellStyle name="Вывод 2 3 2 5 6" xfId="13924"/>
    <cellStyle name="Итог 2 2 3 3 3 6" xfId="13925"/>
    <cellStyle name="Вывод 3 3 9 5" xfId="13926"/>
    <cellStyle name="Вычисление 2 4 5 3 5" xfId="13927"/>
    <cellStyle name="Ввод  3 4 4 8" xfId="13928"/>
    <cellStyle name="Ввод  2 2 2 7 8" xfId="13929"/>
    <cellStyle name="Примечание 2 2 2 3 6 6" xfId="13930"/>
    <cellStyle name="Ввод  3 11 2 5" xfId="13931"/>
    <cellStyle name="Вывод 2 2 5 2 6" xfId="13932"/>
    <cellStyle name="Вывод 2 2 5 4 6" xfId="13933"/>
    <cellStyle name="Вывод 3 2 3 17" xfId="13934"/>
    <cellStyle name="Вычисление 3 2 3 2 8 4" xfId="13935"/>
    <cellStyle name="Итог 3 3 11 5" xfId="13936"/>
    <cellStyle name="Ввод  2 10 2 5" xfId="13937"/>
    <cellStyle name="Итог 3 11 3 5" xfId="13938"/>
    <cellStyle name="Итог 2 2 3 6 8" xfId="13939"/>
    <cellStyle name="Итог 2 6 7 5" xfId="13940"/>
    <cellStyle name="Ввод  2 2 4 8 2 5" xfId="13941"/>
    <cellStyle name="Итог 3 5 3 2 6" xfId="13942"/>
    <cellStyle name="Примечание 3 2 3 3 4 6" xfId="13943"/>
    <cellStyle name="Примечание 3 3 3 12" xfId="13944"/>
    <cellStyle name="Итог 3 7 6 6" xfId="13945"/>
    <cellStyle name="Примечание 2 2 2 6 2 5" xfId="13946"/>
    <cellStyle name="Вывод 2 2 3 2 3 6" xfId="13947"/>
    <cellStyle name="Примечание 3 2 3 8 7" xfId="13948"/>
    <cellStyle name="Примечание 2 4 17" xfId="13949"/>
    <cellStyle name="Вычисление 2 4 2 8 4" xfId="13950"/>
    <cellStyle name="Вычисление 2 16 5" xfId="13951"/>
    <cellStyle name="Ввод  3 2 4 4 2 5" xfId="13952"/>
    <cellStyle name="Вычисление 3 2 2 6 3 5" xfId="13953"/>
    <cellStyle name="Итог 2 5 6 8" xfId="13954"/>
    <cellStyle name="Итог 2 2 2 12 5" xfId="13955"/>
    <cellStyle name="Примечание 2 3 8 2 5" xfId="13956"/>
    <cellStyle name="Итог 2 3 3 2 6" xfId="13957"/>
    <cellStyle name="Ввод  2 3 3 4 6" xfId="13958"/>
    <cellStyle name="Итог 2 7 12" xfId="13959"/>
    <cellStyle name="Вычисление 3 2 2 2 6 6" xfId="13960"/>
    <cellStyle name="Итог 3 10 2 5" xfId="13961"/>
    <cellStyle name="Ввод  2 7 3 6" xfId="13962"/>
    <cellStyle name="Ввод  2 3 8 7" xfId="13963"/>
    <cellStyle name="Ввод  3 2 4 13 4" xfId="13964"/>
    <cellStyle name="Вывод 3 2 4 2 5 6" xfId="13965"/>
    <cellStyle name="Примечание 3 3 4 2 5" xfId="13966"/>
    <cellStyle name="Вывод 2 2 9 3 5" xfId="13967"/>
    <cellStyle name="Вычисление 3 2 3 5 8" xfId="13968"/>
    <cellStyle name="Вывод 2 2 3 3 7 5" xfId="13969"/>
    <cellStyle name="Итог 2 2 4 7 2 5" xfId="13970"/>
    <cellStyle name="Вычисление 2 2 4 2 2 6" xfId="13971"/>
    <cellStyle name="Вычисление 2 2 4 2 4 6" xfId="13972"/>
    <cellStyle name="Вычисление 3 2 2 2 12" xfId="13973"/>
    <cellStyle name="Ввод  2 17 5" xfId="13974"/>
    <cellStyle name="Ввод  2 16 5" xfId="13975"/>
    <cellStyle name="Ввод  2 5 2 3 6" xfId="13976"/>
    <cellStyle name="Вывод 3 3 4 3 5" xfId="13977"/>
    <cellStyle name="Вывод 2 2 7 8" xfId="13978"/>
    <cellStyle name="Итог 3 6 6 6" xfId="13979"/>
    <cellStyle name="Ввод  3 2 2 5 2 5" xfId="13980"/>
    <cellStyle name="Ввод  3 13 3 5" xfId="13981"/>
    <cellStyle name="Примечание 3 2 3 7 8" xfId="13982"/>
    <cellStyle name="Итог 3 23" xfId="13983"/>
    <cellStyle name="Вывод 3 3 13 4" xfId="13984"/>
    <cellStyle name="Вывод 2 4 10 5" xfId="13985"/>
    <cellStyle name="Ввод  2 8 2 5" xfId="13986"/>
    <cellStyle name="Итог 3 2 2 5 3 5" xfId="13987"/>
    <cellStyle name="Итог 2 4 5 8" xfId="13988"/>
    <cellStyle name="Вывод 3 5 3 6 6" xfId="13989"/>
    <cellStyle name="Итог 3 2 11 2 5" xfId="13990"/>
    <cellStyle name="Примечание 2 5 2 2 6" xfId="13991"/>
    <cellStyle name="Примечание 2 5 2 4 6" xfId="13992"/>
    <cellStyle name="Итог 3 6 12" xfId="13993"/>
    <cellStyle name="Ввод  2 2 2 3 5 6" xfId="13994"/>
    <cellStyle name="Примечание 3 2 3 12 5" xfId="13995"/>
    <cellStyle name="Вычисление 3 5 4 3 5" xfId="13996"/>
    <cellStyle name="Вывод 2 2 2 7 3 5" xfId="13997"/>
    <cellStyle name="Примечание 2 2 3 12 5" xfId="13998"/>
    <cellStyle name="Итог 3 2 4 4 8" xfId="13999"/>
    <cellStyle name="Вычисление 2 2 3 9 5" xfId="14000"/>
    <cellStyle name="Вычисление 3 2 2 2 5 6" xfId="14001"/>
    <cellStyle name="Итог 3 2 4 3 7 5" xfId="14002"/>
    <cellStyle name="Примечание 3 2 5 5 6" xfId="14003"/>
    <cellStyle name="Ввод  3 4 3 3 6" xfId="14004"/>
    <cellStyle name="Ввод  3 2 5 3 6" xfId="14005"/>
    <cellStyle name="Итог 3 2 8 3 5" xfId="14006"/>
    <cellStyle name="Вычисление 2 2 2 4 8" xfId="14007"/>
    <cellStyle name="Вычисление 2 9 8" xfId="14008"/>
    <cellStyle name="Вывод 3 3 3 6 6" xfId="14009"/>
    <cellStyle name="Вычисление 2 2 4 6 2 5" xfId="14010"/>
    <cellStyle name="Примечание 2 6 2 6" xfId="14011"/>
    <cellStyle name="Ввод  2 6 4 6" xfId="14012"/>
    <cellStyle name="Итог 3 4 17" xfId="14013"/>
    <cellStyle name="Примечание 3 4 2 8 4" xfId="14014"/>
    <cellStyle name="Вычисление 2 3 11 5" xfId="14015"/>
    <cellStyle name="Вывод 2 2 2 7 2 5" xfId="14016"/>
    <cellStyle name="Ввод  3 2 4 6 3 5" xfId="14017"/>
    <cellStyle name="Ввод  3 4 6 8" xfId="14018"/>
    <cellStyle name="Ввод  2 3 12 5" xfId="14019"/>
    <cellStyle name="Вычисление 3 2 3 8 2 5" xfId="14020"/>
    <cellStyle name="Ввод  3 2 3 3 2 6" xfId="14021"/>
    <cellStyle name="Вывод 2 2 3 3 4 6" xfId="14022"/>
    <cellStyle name="Вычисление 2 5 3 12" xfId="14023"/>
    <cellStyle name="Ввод  3 2 4 2 6 6" xfId="14024"/>
    <cellStyle name="Вывод 3 3 6 2 5" xfId="14025"/>
    <cellStyle name="Ввод  3 5 9 5" xfId="14026"/>
    <cellStyle name="Вывод 2 2 3 8 7" xfId="14027"/>
    <cellStyle name="Вычисление 3 2 21" xfId="14028"/>
    <cellStyle name="Итог 3 2 5 8 4" xfId="14029"/>
    <cellStyle name="Итог 2 2 4 3 5 6" xfId="14030"/>
    <cellStyle name="Вычисление 3 5 4 2 5" xfId="14031"/>
    <cellStyle name="Примечание 3 3 6 3 5" xfId="14032"/>
    <cellStyle name="Примечание 2 2 9 8" xfId="14033"/>
    <cellStyle name="Ввод  3 4 3 7 5" xfId="14034"/>
    <cellStyle name="Вычисление 2 4 8 2 5" xfId="14035"/>
    <cellStyle name="Ввод  2 5 3 2 6" xfId="14036"/>
    <cellStyle name="Вывод 2 5 3 4 6" xfId="14037"/>
    <cellStyle name="Ввод  3 2 4 2 12" xfId="14038"/>
    <cellStyle name="Примечание 3 3 2 6 6" xfId="14039"/>
    <cellStyle name="Вывод 3 2 4 5 2 5" xfId="14040"/>
    <cellStyle name="Вывод 2 5 8 7" xfId="14041"/>
    <cellStyle name="Вычисление 3 5 13 4" xfId="14042"/>
    <cellStyle name="Итог 3 3 3 5 6" xfId="14043"/>
    <cellStyle name="Вычисление 2 5 4 2 5" xfId="14044"/>
    <cellStyle name="Примечание 3 2 4 5 3 5" xfId="14045"/>
    <cellStyle name="Примечание 3 4 5 8" xfId="14046"/>
    <cellStyle name="Ввод  3 5 3 7 5" xfId="14047"/>
    <cellStyle name="Ввод  3 5 7 2 5" xfId="14048"/>
    <cellStyle name="Примечание 3 2 3 2 2 6" xfId="14049"/>
    <cellStyle name="Примечание 3 2 3 2 4 6" xfId="14050"/>
    <cellStyle name="Примечание 3 3 2 12" xfId="14051"/>
    <cellStyle name="Ввод  3 5 2 7 5" xfId="14052"/>
    <cellStyle name="Ввод  3 2 3 10 5" xfId="14053"/>
    <cellStyle name="Ввод  2 2 2 9 5" xfId="14054"/>
    <cellStyle name="Вывод 2 3 4 3 5" xfId="14055"/>
    <cellStyle name="Примечание 2 8 8" xfId="14056"/>
    <cellStyle name="Вывод 2 6 6 6" xfId="14057"/>
    <cellStyle name="Итог 3 3 5 2 5" xfId="14058"/>
    <cellStyle name="Итог 2 2 4 7 3 5" xfId="14059"/>
    <cellStyle name="Итог 3 12 8" xfId="14060"/>
    <cellStyle name="Вывод 2 3 13 4" xfId="14061"/>
    <cellStyle name="Примечание 2 5 3 5 6" xfId="14062"/>
    <cellStyle name="Итог 2 2 4 3 3 6" xfId="14063"/>
    <cellStyle name="Вывод 2 2 2 5 3 5" xfId="14064"/>
    <cellStyle name="Вывод 3 2 8 8" xfId="14065"/>
    <cellStyle name="Примечание 2 2 3 3 6 6" xfId="14066"/>
    <cellStyle name="Вывод 3 2 11 2 5" xfId="14067"/>
    <cellStyle name="Вычисление 2 4 2 2 6" xfId="14068"/>
    <cellStyle name="Вычисление 2 4 2 4 6" xfId="14069"/>
    <cellStyle name="Вывод 3 2 4 17" xfId="14070"/>
    <cellStyle name="Вычисление 2 2 3 2 5 6" xfId="14071"/>
    <cellStyle name="Итог 3 4 12 5" xfId="14072"/>
    <cellStyle name="Ввод  3 2 3 4 3 5" xfId="14073"/>
    <cellStyle name="Ввод  3 4 7 3 5" xfId="14074"/>
    <cellStyle name="Вычисление 3 7 7 5" xfId="14075"/>
    <cellStyle name="Вывод 2 2 4 4 8" xfId="14076"/>
    <cellStyle name="Вычисление 3 2 2 9 5" xfId="14077"/>
    <cellStyle name="Примечание 3 2 4 10 5" xfId="14078"/>
    <cellStyle name="Вычисление 3 2 6 7 5" xfId="14079"/>
    <cellStyle name="Итог 2 6 5 6" xfId="14080"/>
    <cellStyle name="Итог 2 2 2 3 3 6" xfId="14081"/>
    <cellStyle name="Вычисление 2 2 2 2 3 6" xfId="14082"/>
    <cellStyle name="Вывод 2 2 8 3 5" xfId="14083"/>
    <cellStyle name="Ввод  3 3 4 8" xfId="14084"/>
    <cellStyle name="Вывод 3 3 7 8" xfId="14085"/>
    <cellStyle name="Вывод 2 3 3 6 6" xfId="14086"/>
    <cellStyle name="Ввод  3 5 6 2 5" xfId="14087"/>
    <cellStyle name="Вычисление 2 7 2 6" xfId="14088"/>
    <cellStyle name="Вывод 3 2 2 17" xfId="14089"/>
    <cellStyle name="Вычисление 3 2 2 2 8 4" xfId="14090"/>
    <cellStyle name="Итог 2 4 11 5" xfId="14091"/>
    <cellStyle name="Ввод  3 4 7 2 5" xfId="14092"/>
    <cellStyle name="Итог 3 5 6 3 5" xfId="14093"/>
    <cellStyle name="Итог 2 2 2 6 8" xfId="14094"/>
    <cellStyle name="Вывод 3 5 12 5" xfId="14095"/>
    <cellStyle name="Ввод  2 2 3 8 2 5" xfId="14096"/>
    <cellStyle name="Итог 3 4 3 2 6" xfId="14097"/>
    <cellStyle name="Примечание 3 2 2 3 4 6" xfId="14098"/>
    <cellStyle name="Ввод  2 5 3 12" xfId="14099"/>
    <cellStyle name="Итог 3 5 2 6 6" xfId="14100"/>
    <cellStyle name="Вывод 2 3 6 2 5" xfId="14101"/>
    <cellStyle name="Вычисление 2 2 6 3 6" xfId="14102"/>
    <cellStyle name="Примечание 3 2 2 8 7" xfId="14103"/>
    <cellStyle name="Ввод  2 2 21" xfId="14104"/>
    <cellStyle name="Вывод 2 2 5 8 4" xfId="14105"/>
    <cellStyle name="Вывод 3 3 2 5 6" xfId="14106"/>
    <cellStyle name="Ввод  3 2 3 4 2 5" xfId="14107"/>
    <cellStyle name="Итог 2 3 6 3 5" xfId="14108"/>
    <cellStyle name="Вычисление 3 10 8" xfId="14109"/>
    <cellStyle name="Примечание 3 2 12 2 5" xfId="14110"/>
    <cellStyle name="Вычисление 3 2 6 2 6" xfId="14111"/>
    <cellStyle name="Итог 2 2 6 4 6" xfId="14112"/>
    <cellStyle name="Итог 3 5 2 12" xfId="14113"/>
    <cellStyle name="Итог 2 3 2 6 6" xfId="14114"/>
    <cellStyle name="Примечание 3 5 5 2 5" xfId="14115"/>
    <cellStyle name="Итог 2 5 2 3 6" xfId="14116"/>
    <cellStyle name="Итог 2 2 12 7" xfId="14117"/>
    <cellStyle name="Ввод  3 2 3 13 4" xfId="14118"/>
    <cellStyle name="Итог 3 6 5 6" xfId="14119"/>
    <cellStyle name="Ввод  2 5 4 2 5" xfId="14120"/>
    <cellStyle name="Вычисление 2 2 4 5 3 5" xfId="14121"/>
    <cellStyle name="Вычисление 3 2 2 5 8" xfId="14122"/>
    <cellStyle name="Вычисление 2 2 4 3 7 5" xfId="14123"/>
    <cellStyle name="Примечание 2 4 7 2 5" xfId="14124"/>
    <cellStyle name="Вычисление 2 2 3 2 2 6" xfId="14125"/>
    <cellStyle name="Вычисление 2 2 3 2 4 6" xfId="14126"/>
    <cellStyle name="Итог 2 3 2 12" xfId="14127"/>
    <cellStyle name="Итог 2 5 5 2 5" xfId="14128"/>
    <cellStyle name="Примечание 2 4 5 2 5" xfId="14129"/>
    <cellStyle name="Итог 2 2 4 11 5" xfId="14130"/>
    <cellStyle name="Итог 2 2 4 2 5 6" xfId="14131"/>
    <cellStyle name="Вывод 3 2 4 8 7" xfId="14132"/>
    <cellStyle name="Ввод  2 2 2 3 4 6" xfId="14133"/>
    <cellStyle name="Вычисление 3 5 11 5" xfId="14134"/>
    <cellStyle name="Вывод 3 2 6 8 4" xfId="14135"/>
    <cellStyle name="Ввод  2 2 4 11 5" xfId="14136"/>
    <cellStyle name="Примечание 2 2 4 5 8" xfId="14137"/>
    <cellStyle name="Вывод 3 4 4 2 5" xfId="14138"/>
    <cellStyle name="Итог 2 4 6 3 5" xfId="14139"/>
    <cellStyle name="Вычисление 2 6 8 4" xfId="14140"/>
    <cellStyle name="Примечание 2 22" xfId="14141"/>
    <cellStyle name="Ввод  2 2 2 8 7" xfId="14142"/>
    <cellStyle name="Примечание 2 2 3 2 3 6" xfId="14143"/>
    <cellStyle name="Примечание 2 2 3 2 6 6" xfId="14144"/>
    <cellStyle name="Ввод  3 2 6 12" xfId="14145"/>
    <cellStyle name="Вывод 2 3 7 8" xfId="14146"/>
    <cellStyle name="Примечание 2 2 2 3 2 6" xfId="14147"/>
    <cellStyle name="Вывод 3 2 2 8 2 5" xfId="14148"/>
    <cellStyle name="Примечание 2 3 6 8" xfId="14149"/>
    <cellStyle name="Ввод  2 13 2 5" xfId="14150"/>
    <cellStyle name="Примечание 2 2 15 5" xfId="14151"/>
    <cellStyle name="Вычисление 3 3 17" xfId="14152"/>
    <cellStyle name="Итог 2 12 3 5" xfId="14153"/>
    <cellStyle name="Ввод  2 2 6 3 6" xfId="14154"/>
    <cellStyle name="Вывод 2 2 3 6 2 5" xfId="14155"/>
    <cellStyle name="Вывод 2 5 3 6 6" xfId="14156"/>
    <cellStyle name="Ввод  2 3 5 2 5" xfId="14157"/>
    <cellStyle name="Вывод 3 2 4 11 5" xfId="14158"/>
    <cellStyle name="Примечание 2 4 3 8 4" xfId="14159"/>
    <cellStyle name="Примечание 2 2 5 7 5" xfId="14160"/>
    <cellStyle name="Вычисление 3 2 3 10 5" xfId="14161"/>
    <cellStyle name="Ввод  2 2 5 3 6" xfId="14162"/>
    <cellStyle name="Вычисление 2 4 4 3 5" xfId="14163"/>
    <cellStyle name="Примечание 3 2 6 8 4" xfId="14164"/>
    <cellStyle name="Итог 3 2 10 8" xfId="14165"/>
    <cellStyle name="Вывод 2 8 8" xfId="14166"/>
    <cellStyle name="Ввод  2 2 3 12 5" xfId="14167"/>
    <cellStyle name="Примечание 2 2 11 3 5" xfId="14168"/>
    <cellStyle name="Примечание 2 2 3 6 3 5" xfId="14169"/>
    <cellStyle name="Итог 3 3 2 8 4" xfId="14170"/>
    <cellStyle name="Вывод 2 5 6 2 5" xfId="14171"/>
    <cellStyle name="Итог 2 5 3 8 4" xfId="14172"/>
    <cellStyle name="Примечание 2 10 8" xfId="14173"/>
    <cellStyle name="Вывод 2 7 6 6" xfId="14174"/>
    <cellStyle name="Ввод  3 3 5 2 5" xfId="14175"/>
    <cellStyle name="Ввод  2 2 4 7 3 5" xfId="14176"/>
    <cellStyle name="Примечание 2 13 7" xfId="14177"/>
    <cellStyle name="Вычисление 2 4 13 4" xfId="14178"/>
    <cellStyle name="Вычисление 2 4 2 5 6" xfId="14179"/>
    <cellStyle name="Ввод  2 2 4 3 3 6" xfId="14180"/>
    <cellStyle name="Итог 3 3 5 3 5" xfId="14181"/>
    <cellStyle name="Итог 2 2 8 8" xfId="14182"/>
    <cellStyle name="Вывод 2 2 3 3 6 6" xfId="14183"/>
    <cellStyle name="Вычисление 3 2 10 2 5" xfId="14184"/>
    <cellStyle name="Итог 2 4 2 2 6" xfId="14185"/>
    <cellStyle name="Итог 2 4 2 4 6" xfId="14186"/>
    <cellStyle name="Итог 2 2 4 17" xfId="14187"/>
    <cellStyle name="Вычисление 3 6 5 6" xfId="14188"/>
    <cellStyle name="Примечание 3 2 3 2 7 5" xfId="14189"/>
    <cellStyle name="Вычисление 2 2 3 4 3 5" xfId="14190"/>
    <cellStyle name="Примечание 3 4 7 3 5" xfId="14191"/>
    <cellStyle name="Примечание 3 2 2 2 7 5" xfId="14192"/>
    <cellStyle name="Итог 3 5 4 8" xfId="14193"/>
    <cellStyle name="Вычисление 2 2 13 5" xfId="14194"/>
    <cellStyle name="Вычисление 3 4 10 5" xfId="14195"/>
    <cellStyle name="Примечание 3 5 2 7 5" xfId="14196"/>
    <cellStyle name="Ввод  2 3 3 5 6" xfId="14197"/>
    <cellStyle name="Ввод  2 2 2 3 3 6" xfId="14198"/>
    <cellStyle name="Вывод 3 5 2 3 6" xfId="14199"/>
    <cellStyle name="Итог 3 9 3 5" xfId="14200"/>
    <cellStyle name="Итог 2 3 4 8" xfId="14201"/>
    <cellStyle name="Примечание 3 3 7 8" xfId="14202"/>
    <cellStyle name="Вычисление 2 4 3 6 6" xfId="14203"/>
    <cellStyle name="Вычисление 3 2 3 6 2 5" xfId="14204"/>
    <cellStyle name="Вычисление 5 5" xfId="14205"/>
    <cellStyle name="Итог 2 2 2 17" xfId="14206"/>
    <cellStyle name="Примечание 2 2 2 2 8 4" xfId="14207"/>
    <cellStyle name="Вывод 2 5 11 5" xfId="14208"/>
    <cellStyle name="Примечание 3 4 7 2 5" xfId="14209"/>
    <cellStyle name="Ввод  3 5 6 3 5" xfId="14210"/>
    <cellStyle name="Ввод  2 2 2 6 8" xfId="14211"/>
    <cellStyle name="Примечание 3 2 2 3 7 5" xfId="14212"/>
    <cellStyle name="Вычисление 3 4 8 2 5" xfId="14213"/>
    <cellStyle name="Ввод  3 4 3 2 6" xfId="14214"/>
    <cellStyle name="Вывод 3 2 2 3 4 6" xfId="14215"/>
    <cellStyle name="Ввод  2 4 3 12" xfId="14216"/>
    <cellStyle name="Ввод  3 5 2 6 6" xfId="14217"/>
    <cellStyle name="Вычисление 2 4 6 2 5" xfId="14218"/>
    <cellStyle name="Ввод  3 2 6 3 6" xfId="14219"/>
    <cellStyle name="Вывод 3 2 2 8 7" xfId="14220"/>
    <cellStyle name="Итог 3 22" xfId="14221"/>
    <cellStyle name="Итог 3 6 8 4" xfId="14222"/>
    <cellStyle name="Вычисление 2 2 5 5 6" xfId="14223"/>
    <cellStyle name="Вычисление 2 2 3 4 2 5" xfId="14224"/>
    <cellStyle name="Вывод 2 3 6 3 5" xfId="14225"/>
    <cellStyle name="Итог 2 13 7" xfId="14226"/>
    <cellStyle name="Вычисление 2 2 16 5" xfId="14227"/>
    <cellStyle name="Вывод 3 2 12 2 5" xfId="14228"/>
    <cellStyle name="Примечание 2 2 6 2 6" xfId="14229"/>
    <cellStyle name="Ввод  2 2 6 4 6" xfId="14230"/>
    <cellStyle name="Ввод  3 5 2 12" xfId="14231"/>
    <cellStyle name="Вывод 2 3 2 6 6" xfId="14232"/>
    <cellStyle name="Вывод 3 5 5 2 5" xfId="14233"/>
    <cellStyle name="Вывод 3 2 2 2 3 6" xfId="14234"/>
    <cellStyle name="Ввод  2 2 12 7" xfId="14235"/>
    <cellStyle name="Вывод 2 22" xfId="14236"/>
    <cellStyle name="Вычисление 2 2 3 13 4" xfId="14237"/>
    <cellStyle name="Вычисление 3 4 2 5 6" xfId="14238"/>
    <cellStyle name="Ввод  2 4 4 2 5" xfId="14239"/>
    <cellStyle name="Примечание 3 5 5 3 5" xfId="14240"/>
    <cellStyle name="Примечание 2 2 2 5 8" xfId="14241"/>
    <cellStyle name="Ввод  3 2 4 3 7 5" xfId="14242"/>
    <cellStyle name="Вычисление 2 5 7 2 5" xfId="14243"/>
    <cellStyle name="Примечание 3 4 2 2 6" xfId="14244"/>
    <cellStyle name="Примечание 3 4 2 4 6" xfId="14245"/>
    <cellStyle name="Вывод 2 3 2 12" xfId="14246"/>
    <cellStyle name="Итог 2 4 7 3 5" xfId="14247"/>
    <cellStyle name="Примечание 2 3 3 7 5" xfId="14248"/>
    <cellStyle name="Вычисление 2 2 2 3 5 6" xfId="14249"/>
    <cellStyle name="Вычисление 3 6 3 6" xfId="14250"/>
    <cellStyle name="Итог 2 5 4 3 5" xfId="14251"/>
    <cellStyle name="Вычисление 3 2 4 3 12" xfId="14252"/>
    <cellStyle name="Итог 2 4 13 4" xfId="14253"/>
    <cellStyle name="Вычисление 2 3 10 5" xfId="14254"/>
    <cellStyle name="Вычисление 3 5 3 3 6" xfId="14255"/>
    <cellStyle name="Ввод  3 3 5 3 5" xfId="14256"/>
    <cellStyle name="Ввод  2 2 8 8" xfId="14257"/>
    <cellStyle name="Итог 3 4 3 6 6" xfId="14258"/>
    <cellStyle name="Примечание 2 2 10 2 5" xfId="14259"/>
    <cellStyle name="Вывод 2 5 2 2 6" xfId="14260"/>
    <cellStyle name="Вывод 2 5 2 4 6" xfId="14261"/>
    <cellStyle name="Ввод  2 2 4 17" xfId="14262"/>
    <cellStyle name="Вывод 2 2 2 10 5" xfId="14263"/>
    <cellStyle name="Итог 2 2 5 7 5" xfId="14264"/>
    <cellStyle name="Примечание 3 4 4 3 5" xfId="14265"/>
    <cellStyle name="Вычисление 2 2 3 7 3 5" xfId="14266"/>
    <cellStyle name="Вычисление 3 2 3 12 5" xfId="14267"/>
    <cellStyle name="Ввод  3 5 4 8" xfId="14268"/>
    <cellStyle name="Вычисление 2 4 9 5" xfId="14269"/>
    <cellStyle name="Примечание 2 3 3 5 6" xfId="14270"/>
    <cellStyle name="Ввод  3 2 4 12 5" xfId="14271"/>
    <cellStyle name="Итог 2 5 3 5 6" xfId="14272"/>
    <cellStyle name="Вычисление 3 3 3 3 6" xfId="14273"/>
    <cellStyle name="Итог 2 2 3 9 5" xfId="14274"/>
    <cellStyle name="Ввод  3 9 3 5" xfId="14275"/>
    <cellStyle name="Вывод 2 3 4 8" xfId="14276"/>
    <cellStyle name="Примечание 2 2 2 7 8" xfId="14277"/>
    <cellStyle name="Итог 2 4 3 6 6" xfId="14278"/>
    <cellStyle name="Примечание 2 2 3 6 2 5" xfId="14279"/>
    <cellStyle name="Вывод 2 4 2 3 6" xfId="14280"/>
    <cellStyle name="Примечание 3 2 4 8 7" xfId="14281"/>
    <cellStyle name="Ввод  2 2 2 17" xfId="14282"/>
    <cellStyle name="Вывод 2 2 2 2 8 4" xfId="14283"/>
    <cellStyle name="Вычисление 3 2 15 5" xfId="14284"/>
    <cellStyle name="Вычисление 2 2 3 7 2 5" xfId="14285"/>
    <cellStyle name="Вычисление 3 2 3 6 3 5" xfId="14286"/>
    <cellStyle name="Вычисление 3 3 6 8" xfId="14287"/>
    <cellStyle name="Примечание 2 7 7 5" xfId="14288"/>
    <cellStyle name="Примечание 3 2 2 8 2 5" xfId="14289"/>
    <cellStyle name="Вычисление 3 2 2 3 2 6" xfId="14290"/>
    <cellStyle name="Итог 2 2 2 3 4 6" xfId="14291"/>
    <cellStyle name="Итог 3 2 6 12" xfId="14292"/>
    <cellStyle name="Вычисление 3 2 3 2 6 6" xfId="14293"/>
    <cellStyle name="Итог 2 4 6 2 5" xfId="14294"/>
    <cellStyle name="Примечание 2 2 5 3 6" xfId="14295"/>
    <cellStyle name="Итог 2 2 2 8 7" xfId="14296"/>
    <cellStyle name="Ввод  3 22" xfId="14297"/>
    <cellStyle name="Ввод  3 6 8 4" xfId="14298"/>
    <cellStyle name="Ввод  3 2 14 5" xfId="14299"/>
    <cellStyle name="Примечание 3 4 4 2 5" xfId="14300"/>
    <cellStyle name="Вычисление 2 4 6 3 5" xfId="14301"/>
    <cellStyle name="Вычисление 3 2 4 5 8" xfId="14302"/>
    <cellStyle name="Итог 3 2 16 5" xfId="14303"/>
    <cellStyle name="Итог 2 2 12 2 5" xfId="14304"/>
    <cellStyle name="Вывод 2 2 6 2 6" xfId="14305"/>
    <cellStyle name="Вычисление 3 7 4 6" xfId="14306"/>
    <cellStyle name="Вычисление 3 2 3 2 12" xfId="14307"/>
    <cellStyle name="Вычисление 2 4 2 6 6" xfId="14308"/>
    <cellStyle name="Итог 3 2 3 5 2 5" xfId="14309"/>
    <cellStyle name="Итог 2 7 3 6" xfId="14310"/>
    <cellStyle name="Вычисление 3 13 7" xfId="14311"/>
    <cellStyle name="Ввод  2 23" xfId="14312"/>
    <cellStyle name="Примечание 3 4 13 4" xfId="14313"/>
    <cellStyle name="Ввод  2 4 3 5 6" xfId="14314"/>
    <cellStyle name="Итог 3 2 7 2 5" xfId="14315"/>
    <cellStyle name="Вывод 3 5 5 3 5" xfId="14316"/>
    <cellStyle name="Вывод 2 2 2 5 8" xfId="14317"/>
    <cellStyle name="Вывод 3 2 16 5" xfId="14318"/>
    <cellStyle name="Ввод  2 2 11 2 5" xfId="14319"/>
    <cellStyle name="Вывод 3 4 2 2 6" xfId="14320"/>
    <cellStyle name="Вывод 3 4 2 4 6" xfId="14321"/>
    <cellStyle name="Вычисление 2 4 2 12" xfId="14322"/>
    <cellStyle name="Примечание 2 5 12 5" xfId="14323"/>
    <cellStyle name="Ввод  3 2 2 3 5 6" xfId="14324"/>
    <cellStyle name="Ввод  2 2 2 2 3 6" xfId="14325"/>
    <cellStyle name="Примечание 3 2 7 3 5" xfId="14326"/>
    <cellStyle name="Примечание 2 2 4 3 12" xfId="14327"/>
    <cellStyle name="Вычисление 3 7 8 4" xfId="14328"/>
    <cellStyle name="Итог 2 2 3 11 5" xfId="14329"/>
    <cellStyle name="Ввод  2 2 8 2 5" xfId="14330"/>
    <cellStyle name="Вычисление 3 12 3 5" xfId="14331"/>
    <cellStyle name="Итог 3 2 4 6 8" xfId="14332"/>
    <cellStyle name="Ввод  2 3 3 7 5" xfId="14333"/>
    <cellStyle name="Вывод 3 2 3 3 5 6" xfId="14334"/>
    <cellStyle name="Ввод  2 2 4 9 5" xfId="14335"/>
    <cellStyle name="Примечание 2 8 3 5" xfId="14336"/>
    <cellStyle name="Примечание 2 2 3 3 12" xfId="14337"/>
    <cellStyle name="Примечание 3 2 3 3 5 6" xfId="14338"/>
    <cellStyle name="Примечание 2 4 3 5 6" xfId="14339"/>
    <cellStyle name="Ввод  3 2 10 8" xfId="14340"/>
    <cellStyle name="Итог 2 17 5" xfId="14341"/>
    <cellStyle name="Итог 3 2 2 3 5 6" xfId="14342"/>
    <cellStyle name="Примечание 3 2 5 3 6" xfId="14343"/>
    <cellStyle name="Примечание 2 3 3 3 6" xfId="14344"/>
    <cellStyle name="Вывод 2 8 3 5" xfId="14345"/>
    <cellStyle name="Примечание 3 2 3 2 3 6" xfId="14346"/>
    <cellStyle name="Вывод 3 2 6 7 5" xfId="14347"/>
    <cellStyle name="Ввод  3 2 2 3 7 5" xfId="14348"/>
    <cellStyle name="Вычисление 3 9 2 5" xfId="14349"/>
    <cellStyle name="Вычисление 2 4 4 8" xfId="14350"/>
    <cellStyle name="Вычисление 3 2 2 12 5" xfId="14351"/>
    <cellStyle name="Примечание 3 2 8 2 5" xfId="14352"/>
    <cellStyle name="Вывод 2 4 2 5 6" xfId="14353"/>
    <cellStyle name="Ввод  3 2 2 12 5" xfId="14354"/>
    <cellStyle name="Ввод  2 13 3 5" xfId="14355"/>
    <cellStyle name="Ввод  2 2 3 11 5" xfId="14356"/>
    <cellStyle name="Вывод 3 4 7 3 5" xfId="14357"/>
    <cellStyle name="Итог 2 15 5" xfId="14358"/>
    <cellStyle name="Вывод 2 2 4 3 12" xfId="14359"/>
    <cellStyle name="Вычисление 2 6 3 6" xfId="14360"/>
    <cellStyle name="Ввод  3 2 4 6 8" xfId="14361"/>
    <cellStyle name="Вывод 3 4 4 3 5" xfId="14362"/>
    <cellStyle name="Примечание 3 2 4 2 8 4" xfId="14363"/>
    <cellStyle name="Вывод 2 5 7 3 5" xfId="14364"/>
    <cellStyle name="Вычисление 2 2 10 8" xfId="14365"/>
    <cellStyle name="Ввод  2 5 9 5" xfId="14366"/>
    <cellStyle name="Вывод 2 2 3 3 12" xfId="14367"/>
    <cellStyle name="Вывод 3 2 7 3 5" xfId="14368"/>
    <cellStyle name="Вычисление 3 2 3 4 8" xfId="14369"/>
    <cellStyle name="Вычисление 3 2 11 3 5" xfId="14370"/>
    <cellStyle name="Итог 3 5 12 5" xfId="14371"/>
    <cellStyle name="Ввод  2 2 12 2 5" xfId="14372"/>
    <cellStyle name="Итог 3 7 2 6" xfId="14373"/>
    <cellStyle name="Примечание 2 7 4 6" xfId="14374"/>
    <cellStyle name="Примечание 2 2 3 2 12" xfId="14375"/>
    <cellStyle name="Итог 2 4 2 6 6" xfId="14376"/>
    <cellStyle name="Ввод  3 2 3 5 2 5" xfId="14377"/>
    <cellStyle name="Примечание 3 2 4 7 8" xfId="14378"/>
    <cellStyle name="Вывод 3 4 13 4" xfId="14379"/>
    <cellStyle name="Ввод  2 5 3 5 6" xfId="14380"/>
    <cellStyle name="Ввод  3 2 7 2 5" xfId="14381"/>
    <cellStyle name="Итог 3 2 3 5 3 5" xfId="14382"/>
    <cellStyle name="Итог 3 3 5 8" xfId="14383"/>
    <cellStyle name="Ввод  3 18 4" xfId="14384"/>
    <cellStyle name="Вычисление 2 4 7 2 5" xfId="14385"/>
    <cellStyle name="Итог 3 2 2 2 2 6" xfId="14386"/>
    <cellStyle name="Итог 3 2 2 2 4 6" xfId="14387"/>
    <cellStyle name="Итог 2 4 2 12" xfId="14388"/>
    <cellStyle name="Итог 3 5 2 7 5" xfId="14389"/>
    <cellStyle name="Вычисление 3 4 3 5 6" xfId="14390"/>
    <cellStyle name="Вывод 2 3 2 3 6" xfId="14391"/>
    <cellStyle name="Итог 2 2 7 3 5" xfId="14392"/>
    <cellStyle name="Итог 3 5 3 12" xfId="14393"/>
    <cellStyle name="Вывод 3 2 4 2 8 4" xfId="14394"/>
    <cellStyle name="Вычисление 3 4 11 5" xfId="14395"/>
    <cellStyle name="Примечание 2 3 7 2 5" xfId="14396"/>
    <cellStyle name="Примечание 2 12 3 5" xfId="14397"/>
    <cellStyle name="Вычисление 2 2 4 6 8" xfId="14398"/>
    <cellStyle name="Вывод 3 3 12 5" xfId="14399"/>
    <cellStyle name="Вычисление 3 5 3 5 6" xfId="14400"/>
    <cellStyle name="Вывод 2 2 13 5" xfId="14401"/>
    <cellStyle name="Итог 3 2 4 3 4 6" xfId="14402"/>
    <cellStyle name="Итог 3 4 3 12" xfId="14403"/>
    <cellStyle name="Ввод  2 2 2 3 12" xfId="14404"/>
    <cellStyle name="Вычисление 3 3 4 3 5" xfId="14405"/>
    <cellStyle name="Примечание 2 2 3 4 8" xfId="14406"/>
    <cellStyle name="Ввод  3 2 3 5 3 5" xfId="14407"/>
    <cellStyle name="Вывод 2 2 4 8 2 5" xfId="14408"/>
    <cellStyle name="Ввод  3 2 2 4 3 5" xfId="14409"/>
    <cellStyle name="Вычисление 2 2 6 12" xfId="14410"/>
    <cellStyle name="Вывод 3 2 4 4 3 5" xfId="14411"/>
    <cellStyle name="Вывод 3 2 4 13 4" xfId="14412"/>
    <cellStyle name="Вывод 2 2 4 6 8" xfId="14413"/>
    <cellStyle name="Ввод  3 7 2 6" xfId="14414"/>
    <cellStyle name="Ввод  3 2 2 3 6 6" xfId="14415"/>
    <cellStyle name="Итог 3 2 2 2 7 5" xfId="14416"/>
    <cellStyle name="Итог 2 3 7 2 5" xfId="14417"/>
    <cellStyle name="Вывод 2 2 2 12 5" xfId="14418"/>
    <cellStyle name="Примечание 2 2 6 3 6" xfId="14419"/>
    <cellStyle name="Ввод  2 13 7" xfId="14420"/>
    <cellStyle name="Вычисление 2 2 9 3 5" xfId="14421"/>
    <cellStyle name="Вычисление 2 5 3 3 6" xfId="14422"/>
    <cellStyle name="Итог 2 2 4 2 4 6" xfId="14423"/>
    <cellStyle name="Итог 3 2 2 2 12" xfId="14424"/>
    <cellStyle name="Итог 3 2 2 3 7 5" xfId="14425"/>
    <cellStyle name="Итог 3 2 6 5 6" xfId="14426"/>
    <cellStyle name="Вычисление 2 2 7 8" xfId="14427"/>
    <cellStyle name="Примечание 3 6 6 6" xfId="14428"/>
    <cellStyle name="Вывод 3 2 2 5 2 5" xfId="14429"/>
    <cellStyle name="Вывод 3 4 9 5" xfId="14430"/>
    <cellStyle name="Вывод 2 2 15 5" xfId="14431"/>
    <cellStyle name="Итог 2 23" xfId="14432"/>
    <cellStyle name="Ввод  2 2 2 3 7 5" xfId="14433"/>
    <cellStyle name="Ввод  2 5 5 8" xfId="14434"/>
    <cellStyle name="Примечание 2 2 3 9 5" xfId="14435"/>
    <cellStyle name="Итог 2 4 6 8" xfId="14436"/>
    <cellStyle name="Ввод  3 2 2 2 4 6" xfId="14437"/>
    <cellStyle name="Вывод 3 13 3 5" xfId="14438"/>
    <cellStyle name="Итог 2 3 5 8" xfId="14439"/>
    <cellStyle name="Вывод 2 2 10 8" xfId="14440"/>
    <cellStyle name="Итог 3 4 3 5 6" xfId="14441"/>
    <cellStyle name="Вычисление 3 5 3 6 6" xfId="14442"/>
    <cellStyle name="Примечание 3 7 6 6" xfId="14443"/>
    <cellStyle name="Вычисление 3 2 6 6 6" xfId="14444"/>
    <cellStyle name="Вывод 2 8 2 5" xfId="14445"/>
    <cellStyle name="Ввод  3 2 2 2 2 6" xfId="14446"/>
    <cellStyle name="Вывод 3 2 4 10 5" xfId="14447"/>
    <cellStyle name="Примечание 3 2 2 5 3 5" xfId="14448"/>
    <cellStyle name="Ввод  2 2 3 3 7 5" xfId="14449"/>
    <cellStyle name="Примечание 3 6 12" xfId="14450"/>
    <cellStyle name="Вывод 2 5 2 6 6" xfId="14451"/>
    <cellStyle name="Итог 2 2 4 7 8" xfId="14452"/>
    <cellStyle name="Ввод  3 2 2 6 2 5" xfId="14453"/>
    <cellStyle name="Ввод  3 5 7 8" xfId="14454"/>
    <cellStyle name="Примечание 2 5 3 2 6" xfId="14455"/>
    <cellStyle name="Вычисление 3 3 8 7" xfId="14456"/>
    <cellStyle name="Итог 2 3 9 5" xfId="14457"/>
    <cellStyle name="Вычисление 3 12 2 5" xfId="14458"/>
    <cellStyle name="Итог 2 16 5" xfId="14459"/>
    <cellStyle name="Примечание 2 2 4 7 2 5" xfId="14460"/>
    <cellStyle name="Итог 3 5 2 5 6" xfId="14461"/>
    <cellStyle name="Вычисление 2 2 5 4 6" xfId="14462"/>
    <cellStyle name="Вывод 3 23" xfId="14463"/>
    <cellStyle name="Итог 3 2 2 10 5" xfId="14464"/>
    <cellStyle name="Итог 2 4 3 3 6" xfId="14465"/>
    <cellStyle name="Вычисление 2 6 12" xfId="14466"/>
    <cellStyle name="Примечание 2 3 2 2 6" xfId="14467"/>
    <cellStyle name="Итог 2 2 4 2 2 6" xfId="14468"/>
    <cellStyle name="Итог 3 17 5" xfId="14469"/>
    <cellStyle name="Ввод  3 2 11 3 5" xfId="14470"/>
    <cellStyle name="Вычисление 3 3 13 4" xfId="14471"/>
    <cellStyle name="Итог 2 2 4 8 7" xfId="14472"/>
    <cellStyle name="Итог 3 2 3 5 8" xfId="14473"/>
    <cellStyle name="Примечание 2 2 14 5" xfId="14474"/>
    <cellStyle name="Примечание 2 3 2 4 6" xfId="14475"/>
    <cellStyle name="Ввод  2 4 7 8" xfId="14476"/>
    <cellStyle name="Итог 2 2 7 8" xfId="14477"/>
    <cellStyle name="Итог 3 3 4 3 5" xfId="14478"/>
    <cellStyle name="Вывод 2 6 3 6" xfId="14479"/>
    <cellStyle name="Вывод 3 2 2 2 5 6" xfId="14480"/>
    <cellStyle name="Вывод 3 2 4 2 7 5" xfId="14481"/>
    <cellStyle name="Ввод  2 18 4" xfId="14482"/>
    <cellStyle name="Ввод  3 15 5" xfId="14483"/>
    <cellStyle name="Ввод  2 4 2 3 6" xfId="14484"/>
    <cellStyle name="Вывод 3 2 2 4 3 5" xfId="14485"/>
    <cellStyle name="Ввод  2 4 4 8" xfId="14486"/>
    <cellStyle name="Итог 3 2 5 6 6" xfId="14487"/>
    <cellStyle name="Ввод  2 2 3 5 2 5" xfId="14488"/>
    <cellStyle name="Ввод  3 2 12 3 5" xfId="14489"/>
    <cellStyle name="Примечание 2 2 4 7 8" xfId="14490"/>
    <cellStyle name="Вычисление 9" xfId="14491"/>
    <cellStyle name="Вывод 3 2 2 13 4" xfId="14492"/>
    <cellStyle name="Вывод 3 7 5 6" xfId="14493"/>
    <cellStyle name="Ввод  2 2 7 2 5" xfId="14494"/>
    <cellStyle name="Итог 2 2 3 5 3 5" xfId="14495"/>
    <cellStyle name="Примечание 2 5 5 8" xfId="14496"/>
    <cellStyle name="Вывод 3 2 4 3 6 6" xfId="14497"/>
    <cellStyle name="Итог 2 4 7 2 5" xfId="14498"/>
    <cellStyle name="Итог 2 2 2 2 2 6" xfId="14499"/>
    <cellStyle name="Итог 2 2 2 2 4 6" xfId="14500"/>
    <cellStyle name="Итог 3 2 5 12" xfId="14501"/>
    <cellStyle name="Вывод 2 2 4 10 5" xfId="14502"/>
    <cellStyle name="Вычисление 2 4 12 5" xfId="14503"/>
    <cellStyle name="Вычисление 3 2 4 4 3 5" xfId="14504"/>
    <cellStyle name="Вывод 2 9 3 5" xfId="14505"/>
    <cellStyle name="Вычисление 3 5 2 7 5" xfId="14506"/>
    <cellStyle name="Вывод 2 12 8" xfId="14507"/>
    <cellStyle name="Ввод  2 5 3 3 6" xfId="14508"/>
    <cellStyle name="Ввод  10" xfId="14509"/>
    <cellStyle name="Вывод 3 2 17 4" xfId="14510"/>
    <cellStyle name="Примечание 3 2 14 5" xfId="14511"/>
    <cellStyle name="Ввод  3 2 3 3 3 6" xfId="14512"/>
    <cellStyle name="Ввод  3 2 3 2 3 6" xfId="14513"/>
    <cellStyle name="Ввод  2 3 5 3 5" xfId="14514"/>
    <cellStyle name="Вычисление 3 4 4 8" xfId="14515"/>
    <cellStyle name="Ввод  2 11 8" xfId="14516"/>
    <cellStyle name="Вывод 3 2 2 3 6 6" xfId="14517"/>
    <cellStyle name="Вычисление 3 11 2 5" xfId="14518"/>
    <cellStyle name="Итог 2 2 5 2 6" xfId="14519"/>
    <cellStyle name="Итог 2 2 5 4 6" xfId="14520"/>
    <cellStyle name="Итог 3 2 3 17" xfId="14521"/>
    <cellStyle name="Примечание 3 2 3 2 8 4" xfId="14522"/>
    <cellStyle name="Ввод  2 2 2 11 5" xfId="14523"/>
    <cellStyle name="Вывод 2 9 2 5" xfId="14524"/>
    <cellStyle name="Ввод  2 2 10 3 5" xfId="14525"/>
    <cellStyle name="Ввод  3 2 3 6 8" xfId="14526"/>
    <cellStyle name="Вычисление 2 18 4" xfId="14527"/>
    <cellStyle name="Вычисление 2 2 4 8 2 5" xfId="14528"/>
    <cellStyle name="Ввод  2 2 4 3 2 6" xfId="14529"/>
    <cellStyle name="Вывод 3 5 3 4 6" xfId="14530"/>
    <cellStyle name="Вывод 2 2 2 3 12" xfId="14531"/>
    <cellStyle name="Ввод  2 2 6 6 6" xfId="14532"/>
    <cellStyle name="Вывод 3 2 2 6 2 5" xfId="14533"/>
    <cellStyle name="Вывод 2 5 3 3 6" xfId="14534"/>
    <cellStyle name="Вывод 3 5 8 7" xfId="14535"/>
    <cellStyle name="Вывод 2 4 17" xfId="14536"/>
    <cellStyle name="Ввод  2 3 2 8 4" xfId="14537"/>
    <cellStyle name="Примечание 2 16 5" xfId="14538"/>
    <cellStyle name="Вычисление 3 2 4 4 2 5" xfId="14539"/>
    <cellStyle name="Примечание 3 2 2 6 3 5" xfId="14540"/>
    <cellStyle name="Ввод  2 5 6 8" xfId="14541"/>
    <cellStyle name="Ввод  3 3 3 7 5" xfId="14542"/>
    <cellStyle name="Вывод 3 3 8 2 5" xfId="14543"/>
    <cellStyle name="Примечание 2 3 3 2 6" xfId="14544"/>
    <cellStyle name="Вычисление 2 3 3 4 6" xfId="14545"/>
    <cellStyle name="Ввод  3 7 12" xfId="14546"/>
    <cellStyle name="Примечание 3 2 2 2 6 6" xfId="14547"/>
    <cellStyle name="Ввод  2 2 9 2 5" xfId="14548"/>
    <cellStyle name="Примечание 2 7 3 6" xfId="14549"/>
    <cellStyle name="Вычисление 2 3 8 7" xfId="14550"/>
    <cellStyle name="Вычисление 3 2 4 13 4" xfId="14551"/>
    <cellStyle name="Примечание 3 5 10 5" xfId="14552"/>
    <cellStyle name="Вывод 2 2 2 4 2 5" xfId="14553"/>
    <cellStyle name="Итог 2 2 9 3 5" xfId="14554"/>
    <cellStyle name="Примечание 3 2 3 5 8" xfId="14555"/>
    <cellStyle name="Примечание 3 4 3 7 5" xfId="14556"/>
    <cellStyle name="Ввод  3 2 4 7 2 5" xfId="14557"/>
    <cellStyle name="Примечание 2 2 4 2 2 6" xfId="14558"/>
    <cellStyle name="Примечание 2 2 4 2 4 6" xfId="14559"/>
    <cellStyle name="Примечание 3 2 2 2 12" xfId="14560"/>
    <cellStyle name="Примечание 2 5 7 8" xfId="14561"/>
    <cellStyle name="Ввод  2 2 5 6 6" xfId="14562"/>
    <cellStyle name="Вычисление 3 2 2 5 2 5" xfId="14563"/>
    <cellStyle name="Вычисление 3 13 3 5" xfId="14564"/>
    <cellStyle name="Вывод 3 5 7 8" xfId="14565"/>
    <cellStyle name="Итог 3 3 13 4" xfId="14566"/>
    <cellStyle name="Вывод 2 2 4 2 5 6" xfId="14567"/>
    <cellStyle name="Вычисление 2 8 2 5" xfId="14568"/>
    <cellStyle name="Ввод  3 4 5 3 5" xfId="14569"/>
    <cellStyle name="Примечание 2 4 5 8" xfId="14570"/>
    <cellStyle name="Итог 3 5 3 6 6" xfId="14571"/>
    <cellStyle name="Ввод  3 12 2 5" xfId="14572"/>
    <cellStyle name="Ввод  3 3 2 2 6" xfId="14573"/>
    <cellStyle name="Ввод  3 3 2 4 6" xfId="14574"/>
    <cellStyle name="Ввод  2 2 5 12" xfId="14575"/>
    <cellStyle name="Вывод 2 5 2 5 6" xfId="14576"/>
    <cellStyle name="Итог 2 4 3 7 5" xfId="14577"/>
    <cellStyle name="Примечание 3 5 4 3 5" xfId="14578"/>
    <cellStyle name="Итог 2 10 3 5" xfId="14579"/>
    <cellStyle name="Вывод 3 2 2 2 7 5" xfId="14580"/>
    <cellStyle name="Вычисление 2 12 8" xfId="14581"/>
    <cellStyle name="Ввод  3 5 2 3 6" xfId="14582"/>
    <cellStyle name="Вывод 2 5 3 5 6" xfId="14583"/>
    <cellStyle name="Итог 3 18 4" xfId="14584"/>
    <cellStyle name="Ввод  3 2 6 5 6" xfId="14585"/>
    <cellStyle name="Вычисление 3 4 3 3 6" xfId="14586"/>
    <cellStyle name="Примечание 3 3 2 3 6" xfId="14587"/>
    <cellStyle name="Вывод 2 5 5 3 5" xfId="14588"/>
    <cellStyle name="Примечание 2 2 2 4 8" xfId="14589"/>
    <cellStyle name="Ввод  2 12 8" xfId="14590"/>
    <cellStyle name="Итог 3 3 3 6 6" xfId="14591"/>
    <cellStyle name="Примечание 2 2 4 6 2 5" xfId="14592"/>
    <cellStyle name="Вывод 3 6 2 6" xfId="14593"/>
    <cellStyle name="Ввод  3 6 4 6" xfId="14594"/>
    <cellStyle name="Ввод  2 2 3 17" xfId="14595"/>
    <cellStyle name="Вывод 2 2 3 2 8 4" xfId="14596"/>
    <cellStyle name="Итог 2 3 11 5" xfId="14597"/>
    <cellStyle name="Итог 2 10 2 5" xfId="14598"/>
    <cellStyle name="Вычисление 3 2 4 6 3 5" xfId="14599"/>
    <cellStyle name="Вычисление 3 4 6 8" xfId="14600"/>
    <cellStyle name="Примечание 2 2 4 2 7 5" xfId="14601"/>
    <cellStyle name="Примечание 3 2 3 8 2 5" xfId="14602"/>
    <cellStyle name="Вычисление 3 2 3 3 2 6" xfId="14603"/>
    <cellStyle name="Итог 2 2 3 3 4 6" xfId="14604"/>
    <cellStyle name="Примечание 2 5 3 12" xfId="14605"/>
    <cellStyle name="Вычисление 3 2 4 2 6 6" xfId="14606"/>
    <cellStyle name="Итог 3 3 6 2 5" xfId="14607"/>
    <cellStyle name="Вывод 3 4 2 3 6" xfId="14608"/>
    <cellStyle name="Итог 2 2 3 8 7" xfId="14609"/>
    <cellStyle name="Примечание 3 2 21" xfId="14610"/>
    <cellStyle name="Вывод 2 5 2 8 4" xfId="14611"/>
    <cellStyle name="Ввод  3 2 4 3 5 6" xfId="14612"/>
    <cellStyle name="Примечание 3 5 4 2 5" xfId="14613"/>
    <cellStyle name="Вывод 2 2 2 6 3 5" xfId="14614"/>
    <cellStyle name="Вывод 3 2 9 8" xfId="14615"/>
    <cellStyle name="Вычисление 2 3 2 7 5" xfId="14616"/>
    <cellStyle name="Ввод  2 3 8 2 5" xfId="14617"/>
    <cellStyle name="Вычисление 2 4 3 2 6" xfId="14618"/>
    <cellStyle name="Итог 2 5 3 4 6" xfId="14619"/>
    <cellStyle name="Вычисление 3 2 4 2 12" xfId="14620"/>
    <cellStyle name="Вывод 2 2 2 2 6 6" xfId="14621"/>
    <cellStyle name="Итог 3 2 4 5 2 5" xfId="14622"/>
    <cellStyle name="Вычисление 3 4 9 5" xfId="14623"/>
    <cellStyle name="Итог 2 5 8 7" xfId="14624"/>
    <cellStyle name="Примечание 3 5 13 4" xfId="14625"/>
    <cellStyle name="Итог 3 2 5 5 6" xfId="14626"/>
    <cellStyle name="Примечание 2 5 4 2 5" xfId="14627"/>
    <cellStyle name="Ввод  3 10 3 5" xfId="14628"/>
    <cellStyle name="Вывод 2 2 3 5 8" xfId="14629"/>
    <cellStyle name="Итог 3 2 3 3 7 5" xfId="14630"/>
    <cellStyle name="Вычисление 3 5 7 2 5" xfId="14631"/>
    <cellStyle name="Вывод 3 5 2 2 6" xfId="14632"/>
    <cellStyle name="Вывод 3 5 2 4 6" xfId="14633"/>
    <cellStyle name="Вывод 2 2 2 2 12" xfId="14634"/>
    <cellStyle name="Вывод 2 4 5 3 5" xfId="14635"/>
    <cellStyle name="Вывод 2 2 4 5 8" xfId="14636"/>
    <cellStyle name="Вывод 3 4 11 5" xfId="14637"/>
    <cellStyle name="Примечание 3 5 7 3 5" xfId="14638"/>
    <cellStyle name="Вывод 2 7 3 6" xfId="14639"/>
    <cellStyle name="Вычисление 3 2 5 12" xfId="14640"/>
    <cellStyle name="Итог 2 2 2 8 2 5" xfId="14641"/>
    <cellStyle name="Примечание 3 11 3 5" xfId="14642"/>
    <cellStyle name="Итог 3 2 2 13 4" xfId="14643"/>
    <cellStyle name="Итог 3 2 2 4 3 5" xfId="14644"/>
    <cellStyle name="Ввод  3 2 6 8 4" xfId="14645"/>
    <cellStyle name="Примечание 2 6 3 6" xfId="14646"/>
    <cellStyle name="Вывод 2 5 2 12" xfId="14647"/>
    <cellStyle name="Вывод 3 2 4 2 3 6" xfId="14648"/>
    <cellStyle name="Ввод  3 5 8 7" xfId="14649"/>
    <cellStyle name="Вычисление 3 2 5 6 6" xfId="14650"/>
    <cellStyle name="Итог 2 11 3 5" xfId="14651"/>
    <cellStyle name="Ввод  2 2 4 10 5" xfId="14652"/>
    <cellStyle name="Примечание 3 3 2 5 6" xfId="14653"/>
    <cellStyle name="Вычисление 3 5 3 12" xfId="14654"/>
    <cellStyle name="Примечание 2 7 12" xfId="14655"/>
    <cellStyle name="Ввод  3 2 11 2 5" xfId="14656"/>
    <cellStyle name="Вывод 2 2 3 6 3 5" xfId="14657"/>
    <cellStyle name="Итог 3 2 3 2 8 4" xfId="14658"/>
    <cellStyle name="Вычисление 3 2 12 3 5" xfId="14659"/>
    <cellStyle name="Вычисление 3 4 3 12" xfId="14660"/>
    <cellStyle name="Примечание 2 2 12 3 5" xfId="14661"/>
    <cellStyle name="Итог 3 2 2 6 3 5" xfId="14662"/>
    <cellStyle name="Вывод 2 4 2 8 4" xfId="14663"/>
    <cellStyle name="Вычисление 3 2 4 2 3 6" xfId="14664"/>
    <cellStyle name="Ввод  3 2 2 13 4" xfId="14665"/>
    <cellStyle name="Ввод  3 3 8 2 5" xfId="14666"/>
    <cellStyle name="Вычисление 2 2 3 5 3 5" xfId="14667"/>
    <cellStyle name="Ввод  3 3 2 8 4" xfId="14668"/>
    <cellStyle name="Вычисление 3 4 7 8" xfId="14669"/>
    <cellStyle name="Вычисление 2 2 5 2 6" xfId="14670"/>
    <cellStyle name="Вывод 2 2 3 2 12" xfId="14671"/>
    <cellStyle name="Итог 3 5 3 5 6" xfId="14672"/>
    <cellStyle name="Итог 2 12 8" xfId="14673"/>
    <cellStyle name="Ввод  2 2 2 4 2 5" xfId="14674"/>
    <cellStyle name="Примечание 3 3 3 7 5" xfId="14675"/>
    <cellStyle name="Вычисление 3 2 9 2 5" xfId="14676"/>
    <cellStyle name="Примечание 2 2 3 10 5" xfId="14677"/>
    <cellStyle name="Ввод  3 5 3 4 6" xfId="14678"/>
    <cellStyle name="Итог 3 2 4 3 6 6" xfId="14679"/>
    <cellStyle name="Вывод 2 2 2 2 5 6" xfId="14680"/>
    <cellStyle name="Вывод 3 4 7 8" xfId="14681"/>
    <cellStyle name="Вычисление 3 13 2 5" xfId="14682"/>
    <cellStyle name="Вывод 2 3 7 3 5" xfId="14683"/>
    <cellStyle name="Итог 3 2 4 12 5" xfId="14684"/>
    <cellStyle name="Вычисление 3 3 3 4 6" xfId="14685"/>
    <cellStyle name="Вывод 2 5 4 8" xfId="14686"/>
    <cellStyle name="Примечание 3 3 12 5" xfId="14687"/>
    <cellStyle name="Вычисление 2 2 7 2 5" xfId="14688"/>
    <cellStyle name="Итог 3 3 2 7 5" xfId="14689"/>
    <cellStyle name="Итог 3 2 8 2 5" xfId="14690"/>
    <cellStyle name="Примечание 3 6 3 6" xfId="14691"/>
    <cellStyle name="Вывод 2 5 6 3 5" xfId="14692"/>
    <cellStyle name="Ввод  3 2 4 2 8 4" xfId="14693"/>
    <cellStyle name="Примечание 2 3 5 2 5" xfId="14694"/>
    <cellStyle name="Примечание 3 10 2 5" xfId="14695"/>
    <cellStyle name="Вычисление 2 2 2 2 4 6" xfId="14696"/>
    <cellStyle name="Вывод 3 5 2 7 5" xfId="14697"/>
    <cellStyle name="Ввод  2 9 2 5" xfId="14698"/>
    <cellStyle name="Вычисление 2 17 5" xfId="14699"/>
    <cellStyle name="Ввод  3 2 17 4" xfId="14700"/>
    <cellStyle name="Ввод  2 7 8 4" xfId="14701"/>
    <cellStyle name="Вычисление 2 2 7 3 5" xfId="14702"/>
    <cellStyle name="Вывод 2 3 3 4 6" xfId="14703"/>
    <cellStyle name="Ввод  3 2 4 3 6 6" xfId="14704"/>
    <cellStyle name="Итог 3 3 7 2 5" xfId="14705"/>
    <cellStyle name="Вычисление 3 2 3 17" xfId="14706"/>
    <cellStyle name="Вычисление 2 2 3 5 2 5" xfId="14707"/>
    <cellStyle name="Вычисление 3 2 4 3 4 6" xfId="14708"/>
    <cellStyle name="Примечание 3 4 5 2 5" xfId="14709"/>
    <cellStyle name="Вывод 3 2 4 4 2 5" xfId="14710"/>
    <cellStyle name="Вычисление 2 4 17" xfId="14711"/>
    <cellStyle name="Итог 3 4 6 2 5" xfId="14712"/>
    <cellStyle name="Ввод  3 2 3 2 7 5" xfId="14713"/>
    <cellStyle name="Примечание 3 8 2 5" xfId="14714"/>
    <cellStyle name="Примечание 2 3 17" xfId="14715"/>
    <cellStyle name="Итог 2 4 4 8" xfId="14716"/>
    <cellStyle name="Вывод 3 11 2 5" xfId="14717"/>
    <cellStyle name="Вывод 2 7 4 6" xfId="14718"/>
    <cellStyle name="Ввод  2 6 7 5" xfId="14719"/>
    <cellStyle name="Ввод  2 3 2 5 6" xfId="14720"/>
    <cellStyle name="Ввод  2 9 3 5" xfId="14721"/>
    <cellStyle name="Вывод 2 2 3 2 6 6" xfId="14722"/>
    <cellStyle name="Примечание 3 5 2 3 6" xfId="14723"/>
    <cellStyle name="Примечание 3 5 3 2 6" xfId="14724"/>
    <cellStyle name="Ввод  3 3 5 8" xfId="14725"/>
    <cellStyle name="Вывод 2 2 4 2 3 6" xfId="14726"/>
    <cellStyle name="Вывод 3 4 4 8" xfId="14727"/>
    <cellStyle name="Вывод 2 2 4 12 5" xfId="14728"/>
    <cellStyle name="Ввод  2 11 2 5" xfId="14729"/>
    <cellStyle name="Вывод 2 3 8 7" xfId="14730"/>
    <cellStyle name="Вычисление 2 3 2 5 6" xfId="14731"/>
    <cellStyle name="Вывод 2 2 2 3 2 6" xfId="14732"/>
    <cellStyle name="Примечание 2 2 3 6 8" xfId="14733"/>
    <cellStyle name="Ввод  3 2 4 10 5" xfId="14734"/>
    <cellStyle name="Итог 3 3 7 3 5" xfId="14735"/>
    <cellStyle name="Вывод 3 5 11 5" xfId="14736"/>
    <cellStyle name="Примечание 2 2 3 3 3 6" xfId="14737"/>
    <cellStyle name="Итог 3 2 2 4 2 5" xfId="14738"/>
    <cellStyle name="Вычисление 2 7 6 6" xfId="14739"/>
    <cellStyle name="Итог 3 2 2 2 6 6" xfId="14740"/>
    <cellStyle name="Вычисление 2 2 2 2 2 6" xfId="14741"/>
    <cellStyle name="Вычисление 2 5 6 8" xfId="14742"/>
    <cellStyle name="Примечание 3 3 11 5" xfId="14743"/>
    <cellStyle name="Вывод 3 2 4 7 8" xfId="14744"/>
    <cellStyle name="Ввод  3 2 2 2 5 6" xfId="14745"/>
    <cellStyle name="Итог 3 5 4 3 5" xfId="14746"/>
    <cellStyle name="Примечание 3 3 7 3 5" xfId="14747"/>
    <cellStyle name="Итог 3 2 6 7 5" xfId="14748"/>
    <cellStyle name="Примечание 3 2 4 4 8" xfId="14749"/>
    <cellStyle name="Ввод  4 5" xfId="14750"/>
    <cellStyle name="Примечание 3 2 6 5 6" xfId="14751"/>
    <cellStyle name="Примечание 3 2 4 3 7 5" xfId="14752"/>
    <cellStyle name="Вычисление 2 2 3 10 5" xfId="14753"/>
    <cellStyle name="Вывод 3 4 3 3 6" xfId="14754"/>
    <cellStyle name="Вычисление 2 2 2 9 5" xfId="14755"/>
    <cellStyle name="Примечание 3 2 8 3 5" xfId="14756"/>
    <cellStyle name="Итог 2 2 2 4 8" xfId="14757"/>
    <cellStyle name="Итог 2 9 8" xfId="14758"/>
    <cellStyle name="Вычисление 3 3 3 6 6" xfId="14759"/>
    <cellStyle name="Итог 2 2 4 6 2 5" xfId="14760"/>
    <cellStyle name="Ввод  3 6 2 6" xfId="14761"/>
    <cellStyle name="Вывод 10" xfId="14762"/>
    <cellStyle name="Примечание 3 4 17" xfId="14763"/>
    <cellStyle name="Ввод  2 2 3 2 8 4" xfId="14764"/>
    <cellStyle name="Вычисление 2 5 11 5" xfId="14765"/>
    <cellStyle name="Примечание 3 3 7 2 5" xfId="14766"/>
    <cellStyle name="Вывод 3 2 4 6 3 5" xfId="14767"/>
    <cellStyle name="Вывод 3 4 6 8" xfId="14768"/>
    <cellStyle name="Вывод 3 2 2 3 7 5" xfId="14769"/>
    <cellStyle name="Итог 3 2 3 8 2 5" xfId="14770"/>
    <cellStyle name="Вывод 3 2 3 3 2 6" xfId="14771"/>
    <cellStyle name="Вычисление 2 2 3 3 4 6" xfId="14772"/>
    <cellStyle name="Итог 2 3 3 12" xfId="14773"/>
    <cellStyle name="Вывод 3 2 4 2 6 6" xfId="14774"/>
    <cellStyle name="Вычисление 3 3 6 2 5" xfId="14775"/>
    <cellStyle name="Итог 3 6 3 6" xfId="14776"/>
    <cellStyle name="Вычисление 2 2 3 8 7" xfId="14777"/>
    <cellStyle name="Итог 3 2 21" xfId="14778"/>
    <cellStyle name="Примечание 3 2 5 8 4" xfId="14779"/>
    <cellStyle name="Примечание 2 2 4 3 5 6" xfId="14780"/>
    <cellStyle name="Итог 3 5 4 2 5" xfId="14781"/>
    <cellStyle name="Ввод  2 2 2 6 3 5" xfId="14782"/>
    <cellStyle name="Ввод  3 2 9 8" xfId="14783"/>
    <cellStyle name="Итог 3 2 4 2 7 5" xfId="14784"/>
    <cellStyle name="Вывод 2 4 8 2 5" xfId="14785"/>
    <cellStyle name="Примечание 2 4 3 2 6" xfId="14786"/>
    <cellStyle name="Ввод  2 4 3 4 6" xfId="14787"/>
    <cellStyle name="Вывод 3 2 4 2 12" xfId="14788"/>
    <cellStyle name="Ввод  2 2 2 2 6 6" xfId="14789"/>
    <cellStyle name="Вычисление 3 2 4 5 2 5" xfId="14790"/>
    <cellStyle name="Ввод  2 6 3 6" xfId="14791"/>
    <cellStyle name="Ввод  2 4 8 7" xfId="14792"/>
    <cellStyle name="Итог 3 5 13 4" xfId="14793"/>
    <cellStyle name="Вывод 3 5 2 5 6" xfId="14794"/>
    <cellStyle name="Итог 2 3 4 2 5" xfId="14795"/>
    <cellStyle name="Итог 2 13 3 5" xfId="14796"/>
    <cellStyle name="Ввод  2 2 3 5 8" xfId="14797"/>
    <cellStyle name="Примечание 3 2 3 3 7 5" xfId="14798"/>
    <cellStyle name="Вывод 3 5 7 2 5" xfId="14799"/>
    <cellStyle name="Ввод  3 5 2 2 6" xfId="14800"/>
    <cellStyle name="Ввод  3 5 2 4 6" xfId="14801"/>
    <cellStyle name="Ввод  2 2 2 2 12" xfId="14802"/>
    <cellStyle name="Вычисление 3 2 5 7 5" xfId="14803"/>
    <cellStyle name="Вычисление 2 2 14 5" xfId="14804"/>
    <cellStyle name="Примечание 2 3 9 5" xfId="14805"/>
    <cellStyle name="Вычисление 2 3 4 3 5" xfId="14806"/>
    <cellStyle name="Ввод  3 8 8" xfId="14807"/>
    <cellStyle name="Вычисление 2 6 6 6" xfId="14808"/>
    <cellStyle name="Примечание 3 3 5 2 5" xfId="14809"/>
    <cellStyle name="Примечание 2 2 4 7 3 5" xfId="14810"/>
    <cellStyle name="Примечание 2 4 7 8" xfId="14811"/>
    <cellStyle name="Вычисление 2 3 13 4" xfId="14812"/>
    <cellStyle name="Вывод 3 2 3 2 5 6" xfId="14813"/>
    <cellStyle name="Примечание 2 2 4 3 3 6" xfId="14814"/>
    <cellStyle name="Вычисление 2 2 2 5 3 5" xfId="14815"/>
    <cellStyle name="Вычисление 3 2 8 8" xfId="14816"/>
    <cellStyle name="Ввод  3 2 3 3 6 6" xfId="14817"/>
    <cellStyle name="Вывод 2 3 7 2 5" xfId="14818"/>
    <cellStyle name="Вывод 2 4 2 2 6" xfId="14819"/>
    <cellStyle name="Вывод 2 4 2 4 6" xfId="14820"/>
    <cellStyle name="Вычисление 3 2 4 17" xfId="14821"/>
    <cellStyle name="Примечание 2 6 5 6" xfId="14822"/>
    <cellStyle name="Вычисление 2 2 6 7 5" xfId="14823"/>
    <cellStyle name="Вывод 3 2 3 4 3 5" xfId="14824"/>
    <cellStyle name="Примечание 3 2 2 7 3 5" xfId="14825"/>
    <cellStyle name="Ввод  3 3 2 7 5" xfId="14826"/>
    <cellStyle name="Вычисление 2 2 4 4 8" xfId="14827"/>
    <cellStyle name="Примечание 2 2 2 2 3 6" xfId="14828"/>
    <cellStyle name="Ввод  2 3 10 5" xfId="14829"/>
    <cellStyle name="Ввод  3 2 2 2 7 5" xfId="14830"/>
    <cellStyle name="Вывод 3 2 2 10 5" xfId="14831"/>
    <cellStyle name="Примечание 2 2 2 3 3 6" xfId="14832"/>
    <cellStyle name="Примечание 3 5 9 5" xfId="14833"/>
    <cellStyle name="Вычисление 2 2 8 3 5" xfId="14834"/>
    <cellStyle name="Вывод 3 3 4 8" xfId="14835"/>
    <cellStyle name="Ввод  3 3 7 8" xfId="14836"/>
    <cellStyle name="Вычисление 2 3 3 6 6" xfId="14837"/>
    <cellStyle name="Вывод 3 5 6 2 5" xfId="14838"/>
    <cellStyle name="Вывод 2 7 2 6" xfId="14839"/>
    <cellStyle name="Вычисление 3 2 2 17" xfId="14840"/>
    <cellStyle name="Итог 3 2 2 2 8 4" xfId="14841"/>
    <cellStyle name="Ввод  2 5 11 5" xfId="14842"/>
    <cellStyle name="Примечание 3 2 2 7 2 5" xfId="14843"/>
    <cellStyle name="Примечание 3 5 6 3 5" xfId="14844"/>
    <cellStyle name="Примечание 2 2 2 6 8" xfId="14845"/>
    <cellStyle name="Примечание 2 4 3 7 5" xfId="14846"/>
    <cellStyle name="Вывод 2 2 3 8 2 5" xfId="14847"/>
    <cellStyle name="Примечание 3 4 3 2 6" xfId="14848"/>
    <cellStyle name="Ввод  3 4 3 4 6" xfId="14849"/>
    <cellStyle name="Примечание 2 4 3 12" xfId="14850"/>
    <cellStyle name="Примечание 3 5 2 6 6" xfId="14851"/>
    <cellStyle name="Вычисление 2 3 6 2 5" xfId="14852"/>
    <cellStyle name="Вычисление 3 2 4 9 5" xfId="14853"/>
    <cellStyle name="Ввод  3 4 8 7" xfId="14854"/>
    <cellStyle name="Вывод 2 2 21" xfId="14855"/>
    <cellStyle name="Вычисление 2 2 5 8 4" xfId="14856"/>
    <cellStyle name="Вычисление 3 2 4 10 5" xfId="14857"/>
    <cellStyle name="Вывод 3 2 3 4 2 5" xfId="14858"/>
    <cellStyle name="Примечание 2 5 6 3 5" xfId="14859"/>
    <cellStyle name="Итог 3 10 8" xfId="14860"/>
    <cellStyle name="Вывод 2 4 3 7 5" xfId="14861"/>
    <cellStyle name="Вывод 2 5 8 2 5" xfId="14862"/>
    <cellStyle name="Итог 3 2 6 2 6" xfId="14863"/>
    <cellStyle name="Примечание 2 2 6 4 6" xfId="14864"/>
    <cellStyle name="Примечание 3 5 2 12" xfId="14865"/>
    <cellStyle name="Примечание 2 5 2 6 6" xfId="14866"/>
    <cellStyle name="Ввод  2 2 4 5 2 5" xfId="14867"/>
    <cellStyle name="Ввод  2 2 4 2 3 6" xfId="14868"/>
    <cellStyle name="Примечание 2 2 12 7" xfId="14869"/>
    <cellStyle name="Вывод 3 2 3 13 4" xfId="14870"/>
    <cellStyle name="Вычисление 2 6 5 6" xfId="14871"/>
    <cellStyle name="Примечание 2 4 4 2 5" xfId="14872"/>
    <cellStyle name="Итог 2 2 4 5 3 5" xfId="14873"/>
    <cellStyle name="Итог 3 2 2 5 8" xfId="14874"/>
    <cellStyle name="Вывод 2 2 4 3 7 5" xfId="14875"/>
    <cellStyle name="Итог 2 2 11 2 5" xfId="14876"/>
    <cellStyle name="Итог 2 2 3 2 2 6" xfId="14877"/>
    <cellStyle name="Итог 2 2 3 2 4 6" xfId="14878"/>
    <cellStyle name="Примечание 2 5 2 12" xfId="14879"/>
    <cellStyle name="Итог 2 4 5 2 5" xfId="14880"/>
    <cellStyle name="Вычисление 2 4 5 2 5" xfId="14881"/>
    <cellStyle name="Примечание 2 2 4 11 5" xfId="14882"/>
    <cellStyle name="Примечание 2 4 2 5 6" xfId="14883"/>
    <cellStyle name="Вычисление 3 2 4 8 7" xfId="14884"/>
    <cellStyle name="Вывод 2 2 2 3 4 6" xfId="14885"/>
    <cellStyle name="Итог 3 5 11 5" xfId="14886"/>
    <cellStyle name="Вычисление 3 2 6 8 4" xfId="14887"/>
    <cellStyle name="Вывод 2 2 4 11 5" xfId="14888"/>
    <cellStyle name="Ввод  3 2 4 5 8" xfId="14889"/>
    <cellStyle name="Вычисление 3 4 4 2 5" xfId="14890"/>
    <cellStyle name="Ввод  2 5 6 3 5" xfId="14891"/>
    <cellStyle name="Итог 2 6 8 4" xfId="14892"/>
    <cellStyle name="Вывод 2 2 2 8 7" xfId="14893"/>
    <cellStyle name="Итог 3 2 4 9 5" xfId="14894"/>
    <cellStyle name="Ввод  3 2 3 2 6 6" xfId="14895"/>
    <cellStyle name="Вывод 3 2 6 12" xfId="14896"/>
    <cellStyle name="Примечание 2 12 8" xfId="14897"/>
    <cellStyle name="Ввод  3 2 2 3 2 6" xfId="14898"/>
    <cellStyle name="Вычисление 3 2 2 8 2 5" xfId="14899"/>
    <cellStyle name="Ввод  3 3 6 8" xfId="14900"/>
    <cellStyle name="Вывод 2 12 2 5" xfId="14901"/>
    <cellStyle name="Ввод  3 2 15 5" xfId="14902"/>
    <cellStyle name="Итог 3 3 17" xfId="14903"/>
    <cellStyle name="Примечание 2 13 3 5" xfId="14904"/>
    <cellStyle name="Итог 3 3 9 5" xfId="14905"/>
    <cellStyle name="Вычисление 2 2 3 6 2 5" xfId="14906"/>
    <cellStyle name="Ввод  2 4 3 6 6" xfId="14907"/>
    <cellStyle name="Вывод 2 3 5 2 5" xfId="14908"/>
    <cellStyle name="Вычисление 3 2 4 11 5" xfId="14909"/>
    <cellStyle name="Вычисление 2 4 3 8 4" xfId="14910"/>
    <cellStyle name="Вычисление 3 2 3 2 7 5" xfId="14911"/>
    <cellStyle name="Вывод 3 2 3 2 3 6" xfId="14912"/>
    <cellStyle name="Вывод 2 4 4 3 5" xfId="14913"/>
    <cellStyle name="Вывод 2 5 3 8 4" xfId="14914"/>
    <cellStyle name="Примечание 3 2 10 8" xfId="14915"/>
    <cellStyle name="Вычисление 2 8 8" xfId="14916"/>
    <cellStyle name="Примечание 2 2 6 7 5" xfId="14917"/>
    <cellStyle name="Итог 2 5 7 3 5" xfId="14918"/>
    <cellStyle name="Ввод  3 2 3 6 3 5" xfId="14919"/>
    <cellStyle name="Примечание 3 3 2 8 4" xfId="14920"/>
    <cellStyle name="Ввод  2 4 6 2 5" xfId="14921"/>
    <cellStyle name="Итог 2 4 3 8 4" xfId="14922"/>
    <cellStyle name="Вычисление 3 2 2 7 8" xfId="14923"/>
    <cellStyle name="Ввод  2 7 6 6" xfId="14924"/>
    <cellStyle name="Вывод 3 3 5 2 5" xfId="14925"/>
    <cellStyle name="Вывод 2 2 4 7 3 5" xfId="14926"/>
    <cellStyle name="Вычисление 2 5 7 8" xfId="14927"/>
    <cellStyle name="Вывод 2 4 13 4" xfId="14928"/>
    <cellStyle name="Вычисление 3 5 10 5" xfId="14929"/>
    <cellStyle name="Вывод 2 2 4 3 3 6" xfId="14930"/>
    <cellStyle name="Примечание 3 3 5 3 5" xfId="14931"/>
    <cellStyle name="Примечание 2 2 8 8" xfId="14932"/>
    <cellStyle name="Вычисление 2 2 3 3 6 6" xfId="14933"/>
    <cellStyle name="Итог 3 2 10 2 5" xfId="14934"/>
    <cellStyle name="Ввод  2 5 2 2 6" xfId="14935"/>
    <cellStyle name="Ввод  2 5 2 4 6" xfId="14936"/>
    <cellStyle name="Примечание 2 2 4 17" xfId="14937"/>
    <cellStyle name="Примечание 3 4 2 5 6" xfId="14938"/>
    <cellStyle name="Вывод 3 2 5 7 5" xfId="14939"/>
    <cellStyle name="Итог 2 2 3 4 3 5" xfId="14940"/>
    <cellStyle name="Итог 3 4 7 3 5" xfId="14941"/>
    <cellStyle name="Вычисление 2 6 7 5" xfId="14942"/>
    <cellStyle name="Примечание 3 5 4 8" xfId="14943"/>
    <cellStyle name="Итог 3 5 2 3 6" xfId="14944"/>
    <cellStyle name="Ввод  2 2 6 5 6" xfId="14945"/>
    <cellStyle name="Ввод  2 4 2 7 5" xfId="14946"/>
    <cellStyle name="Вывод 2 2 3 2 5 6" xfId="14947"/>
    <cellStyle name="Вывод 2 2 2 3 3 6" xfId="14948"/>
    <cellStyle name="Итог 3 2 5 3 6" xfId="14949"/>
    <cellStyle name="Примечание 3 9 3 5" xfId="14950"/>
    <cellStyle name="Примечание 2 5 4 8" xfId="14951"/>
    <cellStyle name="Итог 2 10 8" xfId="14952"/>
    <cellStyle name="Вывод 2 4 3 6 6" xfId="14953"/>
    <cellStyle name="Итог 3 2 3 6 2 5" xfId="14954"/>
    <cellStyle name="Примечание 2 7 2 6" xfId="14955"/>
    <cellStyle name="Итог 5 5" xfId="14956"/>
    <cellStyle name="Примечание 2 2 2 17" xfId="14957"/>
    <cellStyle name="Ввод  3 2 2 2 8 4" xfId="14958"/>
    <cellStyle name="Ввод  2 4 11 5" xfId="14959"/>
    <cellStyle name="Итог 3 4 7 2 5" xfId="14960"/>
    <cellStyle name="Вывод 3 5 6 3 5" xfId="14961"/>
    <cellStyle name="Вывод 2 2 2 6 8" xfId="14962"/>
    <cellStyle name="Вычисление 3 2 4 2 7 5" xfId="14963"/>
    <cellStyle name="Итог 3 4 8 2 5" xfId="14964"/>
    <cellStyle name="Вывод 3 4 3 2 6" xfId="14965"/>
    <cellStyle name="Вычисление 3 2 2 3 4 6" xfId="14966"/>
    <cellStyle name="Итог 2 5 3 12" xfId="14967"/>
    <cellStyle name="Вывод 3 5 2 6 6" xfId="14968"/>
    <cellStyle name="Вывод 2 4 6 2 5" xfId="14969"/>
    <cellStyle name="Ввод  3 4 2 3 6" xfId="14970"/>
    <cellStyle name="Вычисление 3 2 2 8 7" xfId="14971"/>
    <cellStyle name="Примечание 3 22" xfId="14972"/>
    <cellStyle name="Примечание 3 6 8 4" xfId="14973"/>
    <cellStyle name="Ввод  3 4 10 5" xfId="14974"/>
    <cellStyle name="Итог 2 2 3 4 2 5" xfId="14975"/>
    <cellStyle name="Вычисление 2 3 6 3 5" xfId="14976"/>
    <cellStyle name="Ввод  3 10 8" xfId="14977"/>
    <cellStyle name="Вывод 2 2 16 5" xfId="14978"/>
    <cellStyle name="Вычисление 3 2 12 2 5" xfId="14979"/>
    <cellStyle name="Ввод  3 2 6 2 6" xfId="14980"/>
    <cellStyle name="Вывод 2 2 6 4 6" xfId="14981"/>
    <cellStyle name="Вывод 3 5 2 12" xfId="14982"/>
    <cellStyle name="Вычисление 2 3 2 6 6" xfId="14983"/>
    <cellStyle name="Вычисление 3 5 5 2 5" xfId="14984"/>
    <cellStyle name="Итог 2 6 3 6" xfId="14985"/>
    <cellStyle name="Вывод 2 2 12 7" xfId="14986"/>
    <cellStyle name="Вычисление 2 22" xfId="14987"/>
    <cellStyle name="Итог 2 2 3 13 4" xfId="14988"/>
    <cellStyle name="Вывод 2 4 3 5 6" xfId="14989"/>
    <cellStyle name="Итог 2 5 4 2 5" xfId="14990"/>
    <cellStyle name="Ввод  2 2 4 5 3 5" xfId="14991"/>
    <cellStyle name="Ввод  3 2 2 5 8" xfId="14992"/>
    <cellStyle name="Примечание 2 2 4 3 7 5" xfId="14993"/>
    <cellStyle name="Примечание 3 2 11 2 5" xfId="14994"/>
    <cellStyle name="Ввод  2 2 3 2 2 6" xfId="14995"/>
    <cellStyle name="Ввод  2 2 3 2 4 6" xfId="14996"/>
    <cellStyle name="Вычисление 2 3 2 12" xfId="14997"/>
    <cellStyle name="Вывод 2 2 11 3 5" xfId="14998"/>
    <cellStyle name="Итог 3 2 2 12 5" xfId="14999"/>
    <cellStyle name="Ввод  2 2 4 2 5 6" xfId="15000"/>
    <cellStyle name="Итог 2 2 3 2 3 6" xfId="15001"/>
    <cellStyle name="Итог 2 4 4 3 5" xfId="15002"/>
    <cellStyle name="Итог 3 2 4 3 12" xfId="15003"/>
    <cellStyle name="Ввод  2 5 13 4" xfId="15004"/>
    <cellStyle name="Вычисление 2 15 5" xfId="15005"/>
    <cellStyle name="Итог 3 5 3 3 6" xfId="15006"/>
    <cellStyle name="Вывод 3 3 5 3 5" xfId="15007"/>
    <cellStyle name="Вывод 2 2 8 8" xfId="15008"/>
    <cellStyle name="Примечание 3 4 3 6 6" xfId="15009"/>
    <cellStyle name="Ввод  3 2 10 2 5" xfId="15010"/>
    <cellStyle name="Ввод  2 4 2 2 6" xfId="15011"/>
    <cellStyle name="Ввод  2 4 2 4 6" xfId="15012"/>
    <cellStyle name="Вывод 2 2 4 17" xfId="15013"/>
    <cellStyle name="Примечание 2 2 2 10 5" xfId="15014"/>
    <cellStyle name="Вывод 3 2 3 2 7 5" xfId="15015"/>
    <cellStyle name="Ввод  2 2 3 4 3 5" xfId="15016"/>
    <cellStyle name="Итог 2 2 3 7 3 5" xfId="15017"/>
    <cellStyle name="Вывод 3 17 5" xfId="15018"/>
    <cellStyle name="Вывод 3 5 4 8" xfId="15019"/>
    <cellStyle name="Примечание 2 5 2 3 6" xfId="15020"/>
    <cellStyle name="Вычисление 3 2 3 2 5 6" xfId="15021"/>
    <cellStyle name="Итог 2 4 12 5" xfId="15022"/>
    <cellStyle name="Вывод 3 6 5 6" xfId="15023"/>
    <cellStyle name="Итог 3 3 3 3 6" xfId="15024"/>
    <cellStyle name="Ввод  2 2 13 5" xfId="15025"/>
    <cellStyle name="Вывод 3 9 3 5" xfId="15026"/>
    <cellStyle name="Вычисление 2 3 4 8" xfId="15027"/>
    <cellStyle name="Вычисление 2 2 2 7 8" xfId="15028"/>
    <cellStyle name="Ввод  2 5 3 6 6" xfId="15029"/>
    <cellStyle name="Ввод  3 2 3 6 2 5" xfId="15030"/>
    <cellStyle name="Итог 3 2 6 3 6" xfId="15031"/>
    <cellStyle name="Ввод  5 5" xfId="15032"/>
    <cellStyle name="Вывод 2 2 2 17" xfId="15033"/>
    <cellStyle name="Вычисление 2 2 2 2 8 4" xfId="15034"/>
    <cellStyle name="Итог 3 2 15 5" xfId="15035"/>
    <cellStyle name="Итог 2 2 3 7 2 5" xfId="15036"/>
    <cellStyle name="Итог 3 2 3 6 3 5" xfId="15037"/>
    <cellStyle name="Итог 3 3 6 8" xfId="15038"/>
    <cellStyle name="Вычисление 2 5 12 5" xfId="15039"/>
    <cellStyle name="Ввод  3 4 8 2 5" xfId="15040"/>
    <cellStyle name="Итог 3 2 2 3 2 6" xfId="15041"/>
    <cellStyle name="Примечание 2 2 2 3 4 6" xfId="15042"/>
    <cellStyle name="Примечание 3 2 6 12" xfId="15043"/>
    <cellStyle name="Итог 3 2 3 2 6 6" xfId="15044"/>
    <cellStyle name="Ввод  2 5 6 2 5" xfId="15045"/>
    <cellStyle name="Примечание 2 14 5" xfId="15046"/>
    <cellStyle name="Примечание 2 2 2 8 7" xfId="15047"/>
    <cellStyle name="Вывод 3 22" xfId="15048"/>
    <cellStyle name="Вывод 3 6 8 4" xfId="15049"/>
    <cellStyle name="Итог 2 3 3 5 6" xfId="15050"/>
    <cellStyle name="Ввод  2 2 3 4 2 5" xfId="15051"/>
    <cellStyle name="Вывод 2 4 6 3 5" xfId="15052"/>
    <cellStyle name="Итог 3 2 4 5 8" xfId="15053"/>
    <cellStyle name="Вычисление 3 2 16 5" xfId="15054"/>
    <cellStyle name="Примечание 2 2 12 2 5" xfId="15055"/>
    <cellStyle name="Вычисление 2 2 6 2 6" xfId="15056"/>
    <cellStyle name="Итог 3 7 4 6" xfId="15057"/>
    <cellStyle name="Итог 3 2 3 2 12" xfId="15058"/>
    <cellStyle name="Вывод 2 4 2 6 6" xfId="15059"/>
    <cellStyle name="Примечание 3 2 3 5 2 5" xfId="15060"/>
    <cellStyle name="Примечание 2 4 9 5" xfId="15061"/>
    <cellStyle name="Итог 3 13 7" xfId="15062"/>
    <cellStyle name="Ввод  2 2 3 13 4" xfId="15063"/>
    <cellStyle name="Примечание 2 15 5" xfId="15064"/>
    <cellStyle name="Примечание 3 2 7 2 5" xfId="15065"/>
    <cellStyle name="Вычисление 3 5 5 3 5" xfId="15066"/>
    <cellStyle name="Вычисление 2 2 2 5 8" xfId="15067"/>
    <cellStyle name="Вычисление 3 2 4 3 7 5" xfId="15068"/>
    <cellStyle name="Итог 2 12 2 5" xfId="15069"/>
    <cellStyle name="Вычисление 3 4 2 2 6" xfId="15070"/>
    <cellStyle name="Вычисление 3 4 2 4 6" xfId="15071"/>
    <cellStyle name="Вывод 2 4 2 12" xfId="15072"/>
    <cellStyle name="Итог 2 18 4" xfId="15073"/>
    <cellStyle name="Примечание 2 2 2 3 5 6" xfId="15074"/>
    <cellStyle name="Вычисление 3 5 9 5" xfId="15075"/>
    <cellStyle name="Вывод 2 5 4 3 5" xfId="15076"/>
    <cellStyle name="Ввод  3 2 4 3 12" xfId="15077"/>
    <cellStyle name="Итог 3 7 8 4" xfId="15078"/>
    <cellStyle name="Примечание 2 2 3 11 5" xfId="15079"/>
    <cellStyle name="Вывод 2 2 8 2 5" xfId="15080"/>
    <cellStyle name="Ввод  3 12 3 5" xfId="15081"/>
    <cellStyle name="Примечание 3 2 4 6 8" xfId="15082"/>
    <cellStyle name="Вывод 2 3 3 7 5" xfId="15083"/>
    <cellStyle name="Ввод  3 2 3 3 5 6" xfId="15084"/>
    <cellStyle name="Итог 2 5 9 5" xfId="15085"/>
    <cellStyle name="Ввод  3 8 3 5" xfId="15086"/>
    <cellStyle name="Ввод  3 2 3 3 12" xfId="15087"/>
    <cellStyle name="Итог 3 2 3 3 5 6" xfId="15088"/>
    <cellStyle name="Ввод  2 2 2 10 5" xfId="15089"/>
    <cellStyle name="Вывод 3 2 10 8" xfId="15090"/>
    <cellStyle name="Вывод 3 7 7 5" xfId="15091"/>
    <cellStyle name="Вычисление 3 2 2 3 5 6" xfId="15092"/>
    <cellStyle name="Вывод 3 2 2 9 5" xfId="15093"/>
    <cellStyle name="Ввод  3 3 3 3 6" xfId="15094"/>
    <cellStyle name="Вычисление 2 8 3 5" xfId="15095"/>
    <cellStyle name="Вывод 3 2 5 3 6" xfId="15096"/>
    <cellStyle name="Примечание 2 2 2 2 7 5" xfId="15097"/>
    <cellStyle name="Итог 2 2 4 2 7 5" xfId="15098"/>
    <cellStyle name="Итог 3 9 2 5" xfId="15099"/>
    <cellStyle name="Вывод 2 4 4 8" xfId="15100"/>
    <cellStyle name="Ввод  3 4 12 5" xfId="15101"/>
    <cellStyle name="Вывод 2 5 5 2 5" xfId="15102"/>
    <cellStyle name="Итог 3 5 10 5" xfId="15103"/>
    <cellStyle name="Примечание 3 6 7 5" xfId="15104"/>
    <cellStyle name="Вывод 2 12 3 5" xfId="15105"/>
    <cellStyle name="Вывод 2 2 3 11 5" xfId="15106"/>
    <cellStyle name="Ввод  2 11 3 5" xfId="15107"/>
    <cellStyle name="Вывод 3 4 2 5 6" xfId="15108"/>
    <cellStyle name="Вычисление 2 2 4 3 12" xfId="15109"/>
    <cellStyle name="Вычисление 3 2 2 2 3 6" xfId="15110"/>
    <cellStyle name="Вывод 3 2 4 6 8" xfId="15111"/>
    <cellStyle name="Вычисление 3 4 4 3 5" xfId="15112"/>
    <cellStyle name="Ввод  3 7 8 4" xfId="15113"/>
    <cellStyle name="Примечание 3 12 3 5" xfId="15114"/>
    <cellStyle name="Итог 2 2 10 8" xfId="15115"/>
    <cellStyle name="Вычисление 2 14 5" xfId="15116"/>
    <cellStyle name="Вычисление 2 2 3 3 12" xfId="15117"/>
    <cellStyle name="Вычисление 3 2 7 3 5" xfId="15118"/>
    <cellStyle name="Итог 3 2 3 4 8" xfId="15119"/>
    <cellStyle name="Вычисление 2 3 7 3 5" xfId="15120"/>
    <cellStyle name="Вывод 2 5 12 5" xfId="15121"/>
    <cellStyle name="Вывод 2 2 12 2 5" xfId="15122"/>
    <cellStyle name="Примечание 3 7 2 6" xfId="15123"/>
    <cellStyle name="Ввод  3 7 4 6" xfId="15124"/>
    <cellStyle name="Ввод  3 2 3 2 12" xfId="15125"/>
    <cellStyle name="Ввод  2 5 2 6 6" xfId="15126"/>
    <cellStyle name="Вывод 3 2 3 5 2 5" xfId="15127"/>
    <cellStyle name="Ввод  3 13 7" xfId="15128"/>
    <cellStyle name="Вычисление 3 4 13 4" xfId="15129"/>
    <cellStyle name="Примечание 3 3 10 5" xfId="15130"/>
    <cellStyle name="Вывод 3 2 7 2 5" xfId="15131"/>
    <cellStyle name="Примечание 3 2 3 5 3 5" xfId="15132"/>
    <cellStyle name="Примечание 3 3 5 8" xfId="15133"/>
    <cellStyle name="Примечание 2 2 11 2 5" xfId="15134"/>
    <cellStyle name="Примечание 3 2 2 2 2 6" xfId="15135"/>
    <cellStyle name="Примечание 3 2 2 2 4 6" xfId="15136"/>
    <cellStyle name="Ввод  2 5 2 12" xfId="15137"/>
    <cellStyle name="Вывод 2 5 2 7 5" xfId="15138"/>
    <cellStyle name="Вывод 3 4 3 5 6" xfId="15139"/>
    <cellStyle name="Вывод 2 2 3 9 5" xfId="15140"/>
    <cellStyle name="Примечание 2 2 7 3 5" xfId="15141"/>
    <cellStyle name="Примечание 3 5 3 12" xfId="15142"/>
    <cellStyle name="Вычисление 3 2 4 2 8 4" xfId="15143"/>
    <cellStyle name="Итог 3 4 11 5" xfId="15144"/>
    <cellStyle name="Ввод  3 9 2 5" xfId="15145"/>
    <cellStyle name="Ввод  2 3 7 3 5" xfId="15146"/>
    <cellStyle name="Итог 2 2 4 6 8" xfId="15147"/>
    <cellStyle name="Ввод  3 2 16 5" xfId="15148"/>
    <cellStyle name="Вывод 3 5 3 5 6" xfId="15149"/>
    <cellStyle name="Вычисление 4 5" xfId="15150"/>
    <cellStyle name="Примечание 3 2 4 3 4 6" xfId="15151"/>
    <cellStyle name="Примечание 3 4 3 12" xfId="15152"/>
    <cellStyle name="Вывод 2 7 5 6" xfId="15153"/>
    <cellStyle name="Итог 2 2 3 2 7 5" xfId="15154"/>
    <cellStyle name="Примечание 3 2 2 4 3 5" xfId="15155"/>
    <cellStyle name="Итог 3 2 2 7 3 5" xfId="15156"/>
    <cellStyle name="Примечание 3 2 4 12 5" xfId="15157"/>
    <cellStyle name="Ввод  3 2 3 4 8" xfId="15158"/>
    <cellStyle name="Итог 2 4 2 3 6" xfId="15159"/>
    <cellStyle name="Вычисление 2 5 10 5" xfId="15160"/>
    <cellStyle name="Вывод 2 6 7 5" xfId="15161"/>
    <cellStyle name="Примечание 2 4 10 5" xfId="15162"/>
    <cellStyle name="Итог 2 3 3 3 6" xfId="15163"/>
    <cellStyle name="Ввод  3 2 2 2 3 6" xfId="15164"/>
    <cellStyle name="Итог 2 2 2 7 3 5" xfId="15165"/>
    <cellStyle name="Ввод  2 5 4 8" xfId="15166"/>
    <cellStyle name="Ввод  3 4 7 8" xfId="15167"/>
    <cellStyle name="Итог 3 2 6 6 6" xfId="15168"/>
    <cellStyle name="Примечание 3 4 6 2 5" xfId="15169"/>
    <cellStyle name="Ввод  2 4 3 3 6" xfId="15170"/>
    <cellStyle name="Примечание 2 2 4 8 7" xfId="15171"/>
    <cellStyle name="Ввод  3 3 17" xfId="15172"/>
    <cellStyle name="Вывод 3 3 2 8 4" xfId="15173"/>
    <cellStyle name="Вычисление 2 2 15 5" xfId="15174"/>
    <cellStyle name="Итог 3 2 2 7 2 5" xfId="15175"/>
    <cellStyle name="Вычисление 2 2 3 6 3 5" xfId="15176"/>
    <cellStyle name="Итог 2 3 6 8" xfId="15177"/>
    <cellStyle name="Итог 3 2 5 7 5" xfId="15178"/>
    <cellStyle name="Примечание 2 2 2 8 2 5" xfId="15179"/>
    <cellStyle name="Вычисление 2 2 2 3 2 6" xfId="15180"/>
    <cellStyle name="Итог 3 3 3 4 6" xfId="15181"/>
    <cellStyle name="Итог 2 2 6 12" xfId="15182"/>
    <cellStyle name="Вычисление 2 2 3 2 6 6" xfId="15183"/>
    <cellStyle name="Итог 3 2 9 2 5" xfId="15184"/>
    <cellStyle name="Итог 3 3 8 7" xfId="15185"/>
    <cellStyle name="Вывод 2 6 12" xfId="15186"/>
    <cellStyle name="Ввод  2 6 8 4" xfId="15187"/>
    <cellStyle name="Вывод 2 3 10 5" xfId="15188"/>
    <cellStyle name="Примечание 3 2 2 4 2 5" xfId="15189"/>
    <cellStyle name="Ввод  2 4 6 3 5" xfId="15190"/>
    <cellStyle name="Вычисление 2 2 4 5 8" xfId="15191"/>
    <cellStyle name="Ввод  2 2 4 12 5" xfId="15192"/>
    <cellStyle name="Итог 3 13 2 5" xfId="15193"/>
    <cellStyle name="Вывод 3 7 2 6" xfId="15194"/>
    <cellStyle name="Вычисление 2 7 4 6" xfId="15195"/>
    <cellStyle name="Вычисление 2 2 3 2 12" xfId="15196"/>
    <cellStyle name="Ввод  2 4 2 6 6" xfId="15197"/>
    <cellStyle name="Итог 2 2 3 5 2 5" xfId="15198"/>
    <cellStyle name="Итог 3 2 12 3 5" xfId="15199"/>
    <cellStyle name="Вычисление 3 2 4 7 8" xfId="15200"/>
    <cellStyle name="Примечание 3 2 2 13 4" xfId="15201"/>
    <cellStyle name="Ввод  2 5 10 5" xfId="15202"/>
    <cellStyle name="Итог 2 2 7 2 5" xfId="15203"/>
    <cellStyle name="Вывод 3 2 3 5 3 5" xfId="15204"/>
    <cellStyle name="Вывод 3 3 5 8" xfId="15205"/>
    <cellStyle name="Примечание 3 2 4 3 6 6" xfId="15206"/>
    <cellStyle name="Вывод 2 5 7 2 5" xfId="15207"/>
    <cellStyle name="Вывод 3 2 2 2 2 6" xfId="15208"/>
    <cellStyle name="Вывод 3 2 2 2 4 6" xfId="15209"/>
    <cellStyle name="Ввод  2 4 2 12" xfId="15210"/>
    <cellStyle name="Вычисление 2 6 13" xfId="15211"/>
    <cellStyle name="Вычисление 2 3 3 12" xfId="15212"/>
    <cellStyle name="Вывод 3 5 3 12" xfId="15213"/>
    <cellStyle name="Примечание 3 2 12 7" xfId="15214"/>
    <cellStyle name="Вывод 3 2 4 9 5" xfId="15215"/>
    <cellStyle name="Ввод  3 2 4 5 2 5" xfId="15216"/>
    <cellStyle name="Итог 3 3 2 6 6" xfId="15217"/>
    <cellStyle name="Примечание 2 2 4 2 12" xfId="15218"/>
    <cellStyle name="Примечание 3 2 6 4 6" xfId="15219"/>
    <cellStyle name="Итог 2 4 3 2 6" xfId="15220"/>
    <cellStyle name="Примечание 2 4 8 2 5" xfId="15221"/>
    <cellStyle name="Вычисление 3 18 4" xfId="15222"/>
    <cellStyle name="Итог 2 2 9 8" xfId="15223"/>
    <cellStyle name="Итог 3 3 6 3 5" xfId="15224"/>
    <cellStyle name="Вывод 3 5 4 2 5" xfId="15225"/>
    <cellStyle name="Вычисление 2 2 4 3 5 6" xfId="15226"/>
    <cellStyle name="Вычисление 3 2 5 8 4" xfId="15227"/>
    <cellStyle name="Вывод 3 2 21" xfId="15228"/>
    <cellStyle name="Ввод  2 2 3 8 7" xfId="15229"/>
    <cellStyle name="Примечание 3 2 6 3 6" xfId="15230"/>
    <cellStyle name="Ввод  3 3 6 2 5" xfId="15231"/>
    <cellStyle name="Примечание 2 2 4 2 6 6" xfId="15232"/>
    <cellStyle name="Ввод  2 2 3 3 4 6" xfId="15233"/>
    <cellStyle name="Примечание 2 2 3 3 2 6" xfId="15234"/>
    <cellStyle name="Вывод 3 2 3 8 2 5" xfId="15235"/>
    <cellStyle name="Примечание 3 3 2 7 5" xfId="15236"/>
    <cellStyle name="Примечание 3 2 2 6 8" xfId="15237"/>
    <cellStyle name="Примечание 2 2 4 6 3 5" xfId="15238"/>
    <cellStyle name="Вычисление 2 2 2 7 2 5" xfId="15239"/>
    <cellStyle name="Примечание 2 2 4 13 4" xfId="15240"/>
    <cellStyle name="Примечание 2 2 4 4 3 5" xfId="15241"/>
    <cellStyle name="Ввод  3 3 3 4 6" xfId="15242"/>
    <cellStyle name="Примечание 3 3 3 2 6" xfId="15243"/>
    <cellStyle name="Вывод 3 2 3 7 3 5" xfId="15244"/>
    <cellStyle name="Вывод 2 2 2 8 2 5" xfId="15245"/>
    <cellStyle name="Итог 3 2 3 2 7 5" xfId="15246"/>
    <cellStyle name="Вывод 3 4 7 2 5" xfId="15247"/>
    <cellStyle name="Ввод  3 4 11 5" xfId="15248"/>
    <cellStyle name="Примечание 2 2 4 2 8 4" xfId="15249"/>
    <cellStyle name="Вывод 2 2 7 3 5" xfId="15250"/>
    <cellStyle name="Ввод  3 6 3 6" xfId="15251"/>
    <cellStyle name="Примечание 3 4 3 5 6" xfId="15252"/>
    <cellStyle name="Итог 2 2 6 8 4" xfId="15253"/>
    <cellStyle name="Итог 2 3 2 4 6" xfId="15254"/>
    <cellStyle name="Примечание 3 5 8 2 5" xfId="15255"/>
    <cellStyle name="Вычисление 2 3 12 5" xfId="15256"/>
    <cellStyle name="Вычисление 2 2 10 2 5" xfId="15257"/>
    <cellStyle name="Вывод 2 23" xfId="15258"/>
    <cellStyle name="Вывод 2 3 11 5" xfId="15259"/>
    <cellStyle name="Примечание 3 7 7 5" xfId="15260"/>
    <cellStyle name="Вывод 2 3 6 8" xfId="15261"/>
    <cellStyle name="Итог 2 5 12 5" xfId="15262"/>
    <cellStyle name="Итог 2 3 2 2 6" xfId="15263"/>
    <cellStyle name="Ввод  3 4 2 7 5" xfId="15264"/>
    <cellStyle name="Вывод 3 15 5" xfId="15265"/>
    <cellStyle name="Вывод 3 4 3 6 6" xfId="15266"/>
    <cellStyle name="Вывод 2 4 7 3 5" xfId="15267"/>
    <cellStyle name="Итог 2 2 2 6 2 5" xfId="15268"/>
    <cellStyle name="Вычисление 2 3 2 3 6" xfId="15269"/>
    <cellStyle name="Ввод  3 2 2 11 5" xfId="15270"/>
    <cellStyle name="Ввод  3 5 6 8" xfId="15271"/>
    <cellStyle name="Вычисление 2 2 2 7 3 5" xfId="15272"/>
    <cellStyle name="Вычисление 2 2 12 3 5" xfId="15273"/>
    <cellStyle name="Ввод  2 5 17" xfId="15274"/>
    <cellStyle name="Вычисление 3 5 2 5 6" xfId="15275"/>
    <cellStyle name="Примечание 2 2 4 4 2 5" xfId="15276"/>
    <cellStyle name="Итог 3 2 7 8" xfId="15277"/>
    <cellStyle name="Ввод  3 2 4 3 2 6" xfId="15278"/>
    <cellStyle name="Вычисление 3 6 6 6" xfId="15279"/>
    <cellStyle name="Примечание 3 2 2 4 8" xfId="15280"/>
    <cellStyle name="Примечание 3 5 5 8" xfId="15281"/>
    <cellStyle name="Примечание 2 9 3 5" xfId="15282"/>
    <cellStyle name="Итог 3 4 2 8 4" xfId="15283"/>
    <cellStyle name="Вывод 2 4 8 7" xfId="15284"/>
    <cellStyle name="Примечание 2 3 10 5" xfId="15285"/>
    <cellStyle name="Примечание 3 4 6 3 5" xfId="15286"/>
    <cellStyle name="Вычисление 2 3 7 2 5" xfId="15287"/>
    <cellStyle name="Вычисление 2 2 3 6 8" xfId="15288"/>
    <cellStyle name="Вычисление 2 2 4 2 3 6" xfId="15289"/>
    <cellStyle name="Итог 3 9 8" xfId="15290"/>
    <cellStyle name="Вывод 2 2 4 2 4 6" xfId="15291"/>
    <cellStyle name="Вычисление 2 2 3 3 3 6" xfId="15292"/>
    <cellStyle name="Итог 3 4 10 5" xfId="15293"/>
    <cellStyle name="Ввод  2 2 3 10 5" xfId="15294"/>
    <cellStyle name="Итог 2 6 2 6" xfId="15295"/>
    <cellStyle name="Вывод 3 2 2 2 6 6" xfId="15296"/>
    <cellStyle name="Ввод  2 2 2 2 2 6" xfId="15297"/>
    <cellStyle name="Примечание 2 5 2 8 4" xfId="15298"/>
    <cellStyle name="Вычисление 3 2 2 5 3 5" xfId="15299"/>
    <cellStyle name="Вычисление 3 3 11 5" xfId="15300"/>
    <cellStyle name="Итог 3 2 3 9 5" xfId="15301"/>
    <cellStyle name="Вычисление 2 2 3 3 7 5" xfId="15302"/>
    <cellStyle name="Ввод  2 5 2 5 6" xfId="15303"/>
    <cellStyle name="Ввод  3 3 8 7" xfId="15304"/>
    <cellStyle name="Итог 2 3 2 3 6" xfId="15305"/>
    <cellStyle name="Вывод 2 9 8" xfId="15306"/>
    <cellStyle name="Вычисление 2 5 3 2 6" xfId="15307"/>
    <cellStyle name="Вычисление 2 3 5 8" xfId="15308"/>
    <cellStyle name="Примечание 3 4 9 5" xfId="15309"/>
    <cellStyle name="Ввод  3 3 13 4" xfId="15310"/>
    <cellStyle name="Ввод  2 2 5 4 6" xfId="15311"/>
    <cellStyle name="Примечание 3 4 2 12" xfId="15312"/>
    <cellStyle name="Ввод  2 4 13 4" xfId="15313"/>
    <cellStyle name="Примечание 2 2 6 8 4" xfId="15314"/>
    <cellStyle name="Ввод  2 5 7 8" xfId="15315"/>
    <cellStyle name="Итог 3 2 5 2 6" xfId="15316"/>
    <cellStyle name="Вычисление 3 4 2 7 5" xfId="15317"/>
    <cellStyle name="Вычисление 3 5 3 2 6" xfId="15318"/>
    <cellStyle name="Вычисление 3 6 12" xfId="15319"/>
    <cellStyle name="Итог 2 4 10 5" xfId="15320"/>
    <cellStyle name="Итог 3 2 3 3 4 6" xfId="15321"/>
    <cellStyle name="Примечание 3 5 2 5 6" xfId="15322"/>
    <cellStyle name="Итог 3 2 5 4 6" xfId="15323"/>
    <cellStyle name="Итог 3 3 4 2 5" xfId="15324"/>
    <cellStyle name="Итог 2 2 4 12 5" xfId="15325"/>
    <cellStyle name="Примечание 3 4 2 6 6" xfId="15326"/>
    <cellStyle name="Ввод  2 2 4 6 8" xfId="15327"/>
    <cellStyle name="Ввод  9" xfId="15328"/>
    <cellStyle name="Итог 3 2 3 2 3 6" xfId="15329"/>
    <cellStyle name="Ввод  2 4 6 8" xfId="15330"/>
    <cellStyle name="Итог 2 2 3 2 5 6" xfId="15331"/>
    <cellStyle name="Вывод 3 2 2 3 12" xfId="15332"/>
    <cellStyle name="Примечание 3 2 4 7 3 5" xfId="15333"/>
    <cellStyle name="Итог 2 2 2 3 6 6" xfId="15334"/>
    <cellStyle name="Ввод  3 13 2 5" xfId="15335"/>
    <cellStyle name="Примечание 3 4 7 8" xfId="15336"/>
    <cellStyle name="Вычисление 3 7 6 6" xfId="15337"/>
    <cellStyle name="Вычисление 3 2 4 4 8" xfId="15338"/>
    <cellStyle name="Примечание 3 5 2 8 4" xfId="15339"/>
    <cellStyle name="Ввод  3 2 10 3 5" xfId="15340"/>
    <cellStyle name="Вывод 3 5 4 3 5" xfId="15341"/>
    <cellStyle name="Вычисление 3 4 5 2 5" xfId="15342"/>
    <cellStyle name="Итог 3 2 3 8 7" xfId="15343"/>
    <cellStyle name="Вывод 2 16 5" xfId="15344"/>
    <cellStyle name="Итог 2 2 2 4 3 5" xfId="15345"/>
    <cellStyle name="Вычисление 3 2 4 8 2 5" xfId="15346"/>
    <cellStyle name="Примечание 2 4 5 3 5" xfId="15347"/>
    <cellStyle name="Итог 3 2 9 3 5" xfId="15348"/>
    <cellStyle name="Вывод 2 11 3 5" xfId="15349"/>
    <cellStyle name="Вычисление 3 4 17" xfId="15350"/>
    <cellStyle name="Примечание 3 2 4 2 3 6" xfId="15351"/>
    <cellStyle name="Ввод  3 2 5 12" xfId="15352"/>
    <cellStyle name="Вывод 2 11 2 5" xfId="15353"/>
    <cellStyle name="Ввод  3 5 3 6 6" xfId="15354"/>
    <cellStyle name="Вычисление 3 11 3 5" xfId="15355"/>
    <cellStyle name="Ввод  3 3 4 3 5" xfId="15356"/>
    <cellStyle name="Вычисление 2 2 3 4 8" xfId="15357"/>
    <cellStyle name="Ввод  3 2 3 7 3 5" xfId="15358"/>
    <cellStyle name="Вывод 2 2 4 2 2 6" xfId="15359"/>
    <cellStyle name="Вычисление 3 2 4 2 5 6" xfId="15360"/>
    <cellStyle name="Вычисление 2 7 8 4" xfId="15361"/>
    <cellStyle name="Вывод 3 4 3 12" xfId="15362"/>
    <cellStyle name="Вывод 2 2 4 6 2 5" xfId="15363"/>
    <cellStyle name="Вычисление 2 7 12" xfId="15364"/>
    <cellStyle name="Вычисление 2 13 2 5" xfId="15365"/>
    <cellStyle name="Итог 2 3 17" xfId="15366"/>
    <cellStyle name="Примечание 3 2 4 3 3 6" xfId="15367"/>
    <cellStyle name="Вывод 3 2 3 2 8 4" xfId="15368"/>
    <cellStyle name="Ввод  3 5 3 3 6" xfId="15369"/>
    <cellStyle name="Вычисление 3 2 8 2 5" xfId="15370"/>
    <cellStyle name="Вывод 3 2 3 5 8" xfId="15371"/>
    <cellStyle name="Вывод 2 5 9 5" xfId="15372"/>
    <cellStyle name="Примечание 3 15 5" xfId="15373"/>
    <cellStyle name="Вывод 2 2 2 4 8" xfId="15374"/>
    <cellStyle name="Примечание 2 5 8 2 5" xfId="15375"/>
    <cellStyle name="Ввод  2 2 3 5 3 5" xfId="15376"/>
    <cellStyle name="Вывод 3 4 6 2 5" xfId="15377"/>
    <cellStyle name="Ввод  2 2 5 2 6" xfId="15378"/>
    <cellStyle name="Примечание 3 2 4 2 4 6" xfId="15379"/>
    <cellStyle name="Вычисление 3 7 5 6" xfId="15380"/>
    <cellStyle name="Вычисление 2 2 11 8" xfId="15381"/>
    <cellStyle name="Итог 2 3 10 5" xfId="15382"/>
    <cellStyle name="Вывод 2 10 3 5" xfId="15383"/>
    <cellStyle name="Ввод  2 2 6 12" xfId="15384"/>
    <cellStyle name="Вывод 3 2 11 3 5" xfId="15385"/>
    <cellStyle name="Примечание 3 2 2 3 3 6" xfId="15386"/>
    <cellStyle name="Вывод 3 2 2 6 3 5" xfId="15387"/>
    <cellStyle name="Итог 2 2 2 13 4" xfId="15388"/>
    <cellStyle name="Вывод 2 2 4 3 4 6" xfId="15389"/>
    <cellStyle name="Примечание 2 2 2 5 2 5" xfId="15390"/>
    <cellStyle name="Итог 2 2 2 7 8" xfId="15391"/>
    <cellStyle name="Вычисление 2 5 2 7 5" xfId="15392"/>
    <cellStyle name="Итог 2 7 7 5" xfId="15393"/>
    <cellStyle name="Итог 3 3 3 12" xfId="15394"/>
    <cellStyle name="Итог 2 5 2 7 5" xfId="15395"/>
    <cellStyle name="Итог 3 5 17" xfId="15396"/>
    <cellStyle name="Примечание 2 9 2 5" xfId="15397"/>
    <cellStyle name="Вывод 2 4 2 7 5" xfId="15398"/>
    <cellStyle name="Ввод  2 2 10 8" xfId="15399"/>
    <cellStyle name="Ввод  3 2 5 6 6" xfId="15400"/>
    <cellStyle name="Вывод 3 2 6 3 6" xfId="15401"/>
    <cellStyle name="Ввод  2 6 5 6" xfId="15402"/>
    <cellStyle name="Примечание 2 4 2 8 4" xfId="15403"/>
    <cellStyle name="Вывод 2 2 4 7 8" xfId="15404"/>
    <cellStyle name="Вывод 3 2 3 9 5" xfId="15405"/>
    <cellStyle name="Итог 2 2 2 3 7 5" xfId="15406"/>
    <cellStyle name="Вывод 3 2 2 2 12" xfId="15407"/>
    <cellStyle name="Примечание 3 4 2 3 6" xfId="15408"/>
    <cellStyle name="Вывод 3 2 2 4 2 5" xfId="15409"/>
    <cellStyle name="Ввод  3 17 5" xfId="15410"/>
    <cellStyle name="Вывод 2 6 4 6" xfId="15411"/>
    <cellStyle name="Вычисление 3 10 2 5" xfId="15412"/>
    <cellStyle name="Ввод  2 2 2 2 4 6" xfId="15413"/>
    <cellStyle name="Примечание 3 16 5" xfId="15414"/>
    <cellStyle name="Итог 2 5 5 8" xfId="15415"/>
    <cellStyle name="Вывод 2 10 2 5" xfId="15416"/>
    <cellStyle name="Ввод  2 2 7 8" xfId="15417"/>
    <cellStyle name="Примечание 2 5 5 3 5" xfId="15418"/>
    <cellStyle name="Вычисление 2 2 4 7 2 5" xfId="15419"/>
    <cellStyle name="Итог 2 2 17 4" xfId="15420"/>
    <cellStyle name="Примечание 2 6 12" xfId="15421"/>
    <cellStyle name="Вывод 3 2 4 3 4 6" xfId="15422"/>
    <cellStyle name="Ввод  3 3 3 6 6" xfId="15423"/>
    <cellStyle name="Вывод 2 4 3 4 6" xfId="15424"/>
    <cellStyle name="Итог 2 2 4 3 6 6" xfId="15425"/>
    <cellStyle name="Вывод 2 2 4 8 7" xfId="15426"/>
    <cellStyle name="Итог 3 2 4 10 5" xfId="15427"/>
    <cellStyle name="Ввод  3 2 3 17" xfId="15428"/>
    <cellStyle name="Вычисление 2 2 6 5 6" xfId="15429"/>
    <cellStyle name="Ввод  3 5 11 5" xfId="15430"/>
    <cellStyle name="Ввод  2 2 9 3 5" xfId="15431"/>
    <cellStyle name="Итог 3 2 2 7 8" xfId="15432"/>
    <cellStyle name="Ввод  3 2 9 2 5" xfId="15433"/>
    <cellStyle name="Вычисление 3 2 2 2 7 5" xfId="15434"/>
    <cellStyle name="Вычисление 3 2 8 3 5" xfId="15435"/>
    <cellStyle name="Вычисление 3 6 7 5" xfId="15436"/>
    <cellStyle name="Вычисление 3 8 2 5" xfId="15437"/>
    <cellStyle name="Ввод  3 2 6 6 6" xfId="15438"/>
    <cellStyle name="Итог 3 2 3 7 8" xfId="15439"/>
    <cellStyle name="Примечание 3 2 4 6 2 5" xfId="15440"/>
    <cellStyle name="Примечание 3 2 4 2 2 6" xfId="15441"/>
    <cellStyle name="Вывод 2 3 3 3 6" xfId="15442"/>
    <cellStyle name="Вывод 3 5 13 4" xfId="15443"/>
    <cellStyle name="Ввод  2 4 10 5" xfId="15444"/>
    <cellStyle name="Вычисление 2 3 4 2 5" xfId="15445"/>
    <cellStyle name="Итог 3 2 4 5 3 5" xfId="15446"/>
    <cellStyle name="Итог 3 4 5 8" xfId="15447"/>
    <cellStyle name="Вывод 3 5 3 7 5" xfId="15448"/>
    <cellStyle name="Примечание 3 2 3 7 2 5" xfId="15449"/>
    <cellStyle name="Итог 3 2 3 2 2 6" xfId="15450"/>
    <cellStyle name="Итог 3 2 3 2 4 6" xfId="15451"/>
    <cellStyle name="Итог 3 3 2 12" xfId="15452"/>
    <cellStyle name="Примечание 3 2 3 11 5" xfId="15453"/>
    <cellStyle name="Вывод 3 2 8 2 5" xfId="15454"/>
    <cellStyle name="Вычисление 2 13 3 5" xfId="15455"/>
    <cellStyle name="Примечание 3 11 8" xfId="15456"/>
    <cellStyle name="Примечание 2 2 4 12 5" xfId="15457"/>
    <cellStyle name="Ввод  2 2 3 3 5 6" xfId="15458"/>
    <cellStyle name="Итог 3 4 2 3 6" xfId="15459"/>
    <cellStyle name="Ввод  2 2 7 3 5" xfId="15460"/>
    <cellStyle name="Ввод  3 5 3 12" xfId="15461"/>
    <cellStyle name="Итог 2 2 4 2 8 4" xfId="15462"/>
    <cellStyle name="Примечание 3 2 2 11 5" xfId="15463"/>
    <cellStyle name="Ввод  2 2 2 7 2 5" xfId="15464"/>
    <cellStyle name="Примечание 3 2 10 3 5" xfId="15465"/>
    <cellStyle name="Примечание 3 5 6 8" xfId="15466"/>
    <cellStyle name="Примечание 3 2 6 7 5" xfId="15467"/>
    <cellStyle name="Примечание 3 2 2 3 5 6" xfId="15468"/>
    <cellStyle name="Примечание 3 2 4 3 2 6" xfId="15469"/>
    <cellStyle name="Ввод  3 2 4 3 4 6" xfId="15470"/>
    <cellStyle name="Ввод  3 4 3 12" xfId="15471"/>
    <cellStyle name="Вычисление 3 2 5 5 6" xfId="15472"/>
    <cellStyle name="Вывод 3 2 3 12 5" xfId="15473"/>
    <cellStyle name="Вычисление 2 11 3 5" xfId="15474"/>
    <cellStyle name="Примечание 2 11 3 5" xfId="15475"/>
    <cellStyle name="Итог 2 2 2 2 7 5" xfId="15476"/>
    <cellStyle name="Ввод  2 2 3 7 8" xfId="15477"/>
    <cellStyle name="Ввод  2 3 3 3 6" xfId="15478"/>
    <cellStyle name="Примечание 3 2 2 10 5" xfId="15479"/>
    <cellStyle name="Вывод 2 5 13 4" xfId="15480"/>
    <cellStyle name="Примечание 3 4 10 5" xfId="15481"/>
    <cellStyle name="Примечание 3 2 3 3 3 6" xfId="15482"/>
    <cellStyle name="Вывод 3 3 2 3 6" xfId="15483"/>
    <cellStyle name="Итог 2 3 5 3 5" xfId="15484"/>
    <cellStyle name="Вывод 2 2 3 4 8" xfId="15485"/>
    <cellStyle name="Вычисление 3 9 8" xfId="15486"/>
    <cellStyle name="Ввод  3 4 3 6 6" xfId="15487"/>
    <cellStyle name="Вывод 2 2 10 2 5" xfId="15488"/>
    <cellStyle name="Вычисление 3 2 5 2 6" xfId="15489"/>
    <cellStyle name="Вычисление 3 2 5 4 6" xfId="15490"/>
    <cellStyle name="Вычисление 3 5 17" xfId="15491"/>
    <cellStyle name="Итог 3 5 2 8 4" xfId="15492"/>
    <cellStyle name="Примечание 2 2 2 11 5" xfId="15493"/>
    <cellStyle name="Примечание 2 11 2 5" xfId="15494"/>
    <cellStyle name="Примечание 2 2 10 3 5" xfId="15495"/>
    <cellStyle name="Примечание 3 2 3 6 8" xfId="15496"/>
    <cellStyle name="Примечание 2 4 12 5" xfId="15497"/>
    <cellStyle name="Вывод 3 2 4 8 2 5" xfId="15498"/>
    <cellStyle name="Примечание 2 2 4 3 2 6" xfId="15499"/>
    <cellStyle name="Ввод  2 2 4 3 4 6" xfId="15500"/>
    <cellStyle name="Ввод  3 2 2 3 12" xfId="15501"/>
    <cellStyle name="Примечание 2 2 6 6 6" xfId="15502"/>
    <cellStyle name="Ввод  3 4 6 2 5" xfId="15503"/>
    <cellStyle name="Вычисление 2 4 2 3 6" xfId="15504"/>
    <cellStyle name="Ввод  2 2 4 8 7" xfId="15505"/>
    <cellStyle name="Вычисление 2 5 17" xfId="15506"/>
    <cellStyle name="Итог 2 3 2 8 4" xfId="15507"/>
    <cellStyle name="Итог 3 16 5" xfId="15508"/>
    <cellStyle name="Вычисление 2 11 2 5" xfId="15509"/>
    <cellStyle name="Итог 3 4 6 3 5" xfId="15510"/>
    <cellStyle name="Ввод  2 3 6 8" xfId="15511"/>
    <cellStyle name="Ввод  3 2 5 7 5" xfId="15512"/>
    <cellStyle name="Ввод  2 2 2 8 2 5" xfId="15513"/>
    <cellStyle name="Итог 3 3 3 2 6" xfId="15514"/>
    <cellStyle name="Примечание 2 3 3 4 6" xfId="15515"/>
    <cellStyle name="Примечание 3 7 12" xfId="15516"/>
    <cellStyle name="Итог 3 4 2 6 6" xfId="15517"/>
    <cellStyle name="Примечание 2 2 9 2 5" xfId="15518"/>
    <cellStyle name="Вывод 2 2 2 9 5" xfId="15519"/>
    <cellStyle name="Примечание 2 3 8 7" xfId="15520"/>
    <cellStyle name="Итог 2 7 8 4" xfId="15521"/>
    <cellStyle name="Ввод  3 2 5 5 6" xfId="15522"/>
    <cellStyle name="Ввод  3 2 2 4 2 5" xfId="15523"/>
    <cellStyle name="Вычисление 3 2 9 3 5" xfId="15524"/>
    <cellStyle name="Итог 3 5 5 8" xfId="15525"/>
    <cellStyle name="Примечание 3 2 4 2 7 5" xfId="15526"/>
    <cellStyle name="Примечание 3 2 4 7 2 5" xfId="15527"/>
    <cellStyle name="Итог 3 2 4 2 2 6" xfId="15528"/>
    <cellStyle name="Итог 3 2 4 2 4 6" xfId="15529"/>
    <cellStyle name="Итог 3 4 2 12" xfId="15530"/>
    <cellStyle name="Примечание 3 8 8" xfId="15531"/>
    <cellStyle name="Примечание 2 3 4 3 5" xfId="15532"/>
    <cellStyle name="Итог 4 5" xfId="15533"/>
    <cellStyle name="Вычисление 3 15 5" xfId="15534"/>
    <cellStyle name="Вывод 2 2 2 2 7 5" xfId="15535"/>
    <cellStyle name="Ввод  2 5 3 7 5" xfId="15536"/>
    <cellStyle name="Вывод 2 2 2 3 5 6" xfId="15537"/>
    <cellStyle name="Примечание 2 3 2 3 6" xfId="15538"/>
    <cellStyle name="Вычисление 2 2 2 4 3 5" xfId="15539"/>
    <cellStyle name="Вычисление 3 2 7 8" xfId="15540"/>
    <cellStyle name="Примечание 2 2 5 6 6" xfId="15541"/>
    <cellStyle name="Вывод 3 4 5 2 5" xfId="15542"/>
    <cellStyle name="Вывод 2 2 12 3 5" xfId="15543"/>
    <cellStyle name="Ввод  2 2 4 7 8" xfId="15544"/>
    <cellStyle name="Вычисление 2 2 2 13 4" xfId="15545"/>
    <cellStyle name="Вычисление 2 3 3 5 6" xfId="15546"/>
    <cellStyle name="Вывод 3 8 2 5" xfId="15547"/>
    <cellStyle name="Примечание 3 4 5 3 5" xfId="15548"/>
    <cellStyle name="Вывод 2 3 5 8" xfId="15549"/>
    <cellStyle name="Вычисление 2 2 4 3 6 6" xfId="15550"/>
    <cellStyle name="Ввод  2 4 7 2 5" xfId="15551"/>
    <cellStyle name="Примечание 3 3 2 2 6" xfId="15552"/>
    <cellStyle name="Примечание 3 3 2 4 6" xfId="15553"/>
    <cellStyle name="Примечание 2 2 5 12" xfId="15554"/>
    <cellStyle name="Вычисление 2 7 5 6" xfId="15555"/>
    <cellStyle name="Вывод 2 18 4" xfId="15556"/>
    <cellStyle name="Итог 2 2 4 4 3 5" xfId="15557"/>
    <cellStyle name="Вычисление 2 10 3 5" xfId="15558"/>
    <cellStyle name="Итог 2 3 2 7 5" xfId="15559"/>
    <cellStyle name="Итог 3 3 7 8" xfId="15560"/>
    <cellStyle name="Итог 3 5 9 5" xfId="15561"/>
    <cellStyle name="Вычисление 2 2 4 2 5 6" xfId="15562"/>
    <cellStyle name="Вычисление 2 2 17 4" xfId="15563"/>
    <cellStyle name="Вывод 2 2 3 3 3 6" xfId="15564"/>
    <cellStyle name="Вычисление 2 2 3 2 3 6" xfId="15565"/>
    <cellStyle name="Ввод  2 5 5 3 5" xfId="15566"/>
    <cellStyle name="Итог 3 2 2 4 8" xfId="15567"/>
    <cellStyle name="Итог 2 11 8" xfId="15568"/>
    <cellStyle name="Вычисление 2 2 2 3 6 6" xfId="15569"/>
    <cellStyle name="Итог 3 2 4 6 2 5" xfId="15570"/>
    <cellStyle name="Вычисление 10" xfId="15571"/>
    <cellStyle name="Примечание 3 6 4 6" xfId="15572"/>
    <cellStyle name="Примечание 2 2 3 17" xfId="15573"/>
    <cellStyle name="Ввод  3 2 3 2 8 4" xfId="15574"/>
    <cellStyle name="Вывод 3 3 11 5" xfId="15575"/>
    <cellStyle name="Вычисление 2 10 2 5" xfId="15576"/>
    <cellStyle name="Вывод 3 11 3 5" xfId="15577"/>
    <cellStyle name="Вывод 2 2 3 6 8" xfId="15578"/>
    <cellStyle name="Итог 2 5 3 7 5" xfId="15579"/>
    <cellStyle name="Итог 3 5 8 2 5" xfId="15580"/>
    <cellStyle name="Вывод 3 5 3 2 6" xfId="15581"/>
    <cellStyle name="Вычисление 3 2 3 3 4 6" xfId="15582"/>
    <cellStyle name="Вычисление 3 3 3 12" xfId="15583"/>
    <cellStyle name="Вывод 3 7 6 6" xfId="15584"/>
    <cellStyle name="Вычисление 2 2 2 6 2 5" xfId="15585"/>
    <cellStyle name="Вычисление 3 14 5" xfId="15586"/>
    <cellStyle name="Вычисление 3 2 3 8 7" xfId="15587"/>
    <cellStyle name="Итог 2 4 17" xfId="15588"/>
    <cellStyle name="Ввод  2 5 2 8 4" xfId="15589"/>
    <cellStyle name="Примечание 3 2 4 3 5 6" xfId="15590"/>
    <cellStyle name="Итог 2 2 4 4 2 5" xfId="15591"/>
    <cellStyle name="Ввод  3 2 2 6 3 5" xfId="15592"/>
    <cellStyle name="Вывод 2 5 6 8" xfId="15593"/>
    <cellStyle name="Примечание 3 4 2 7 5" xfId="15594"/>
    <cellStyle name="Итог 2 3 8 2 5" xfId="15595"/>
    <cellStyle name="Вычисление 2 3 3 2 6" xfId="15596"/>
    <cellStyle name="Вычисление 2 4 3 4 6" xfId="15597"/>
    <cellStyle name="Вывод 2 7 12" xfId="15598"/>
    <cellStyle name="Ввод  3 2 2 2 6 6" xfId="15599"/>
    <cellStyle name="Вывод 3 10 2 5" xfId="15600"/>
    <cellStyle name="Итог 3 2 4 2 3 6" xfId="15601"/>
    <cellStyle name="Вычисление 2 4 8 7" xfId="15602"/>
    <cellStyle name="Итог 2 2 4 13 4" xfId="15603"/>
    <cellStyle name="Примечание 2 7 5 6" xfId="15604"/>
    <cellStyle name="Вычисление 3 3 4 2 5" xfId="15605"/>
    <cellStyle name="Примечание 3 10 3 5" xfId="15606"/>
    <cellStyle name="Ввод  3 2 3 5 8" xfId="15607"/>
    <cellStyle name="Примечание 2 2 3 3 7 5" xfId="15608"/>
    <cellStyle name="Вывод 2 2 4 7 2 5" xfId="15609"/>
    <cellStyle name="Ввод  2 2 4 2 2 6" xfId="15610"/>
    <cellStyle name="Ввод  2 2 4 2 4 6" xfId="15611"/>
    <cellStyle name="Ввод  3 2 2 2 12" xfId="15612"/>
    <cellStyle name="Вывод 3 6 6 6" xfId="15613"/>
    <cellStyle name="Итог 2 2 2 5 2 5" xfId="15614"/>
    <cellStyle name="Итог 3 2 4 7 3 5" xfId="15615"/>
    <cellStyle name="Вычисление 3 2 3 7 8" xfId="15616"/>
    <cellStyle name="Вывод 2 2 22" xfId="15617"/>
    <cellStyle name="Примечание 2 3 13 4" xfId="15618"/>
    <cellStyle name="Вычисление 3 3 2 5 6" xfId="15619"/>
    <cellStyle name="Итог 3 2 4 3 3 6" xfId="15620"/>
    <cellStyle name="Вывод 3 2 2 5 3 5" xfId="15621"/>
    <cellStyle name="Ввод  2 4 5 8" xfId="15622"/>
    <cellStyle name="Примечание 3 2 3 3 6 6" xfId="15623"/>
    <cellStyle name="Вычисление 3 2 11 2 5" xfId="15624"/>
    <cellStyle name="Вычисление 2 5 2 2 6" xfId="15625"/>
    <cellStyle name="Вычисление 2 5 2 4 6" xfId="15626"/>
    <cellStyle name="Вывод 3 6 12" xfId="15627"/>
    <cellStyle name="Примечание 2 2 4 10 5" xfId="15628"/>
    <cellStyle name="Ввод  3 2 4 2 7 5" xfId="15629"/>
    <cellStyle name="Ввод  3 5 4 3 5" xfId="15630"/>
    <cellStyle name="Примечание 2 2 2 7 3 5" xfId="15631"/>
    <cellStyle name="Ввод  2 2 4 2 7 5" xfId="15632"/>
    <cellStyle name="Вывод 3 2 4 4 8" xfId="15633"/>
    <cellStyle name="Примечание 4 5" xfId="15634"/>
    <cellStyle name="Вычисление 3 3 10 5" xfId="15635"/>
    <cellStyle name="Примечание 3 3 3 5 6" xfId="15636"/>
    <cellStyle name="Итог 3 2 2 3 3 6" xfId="15637"/>
    <cellStyle name="Итог 3 14 5" xfId="15638"/>
    <cellStyle name="Вывод 3 2 8 3 5" xfId="15639"/>
    <cellStyle name="Ввод  2 2 2 4 8" xfId="15640"/>
    <cellStyle name="Ввод  2 9 8" xfId="15641"/>
    <cellStyle name="Примечание 2 3 3 6 6" xfId="15642"/>
    <cellStyle name="Ввод  2 2 4 6 2 5" xfId="15643"/>
    <cellStyle name="Вычисление 2 6 2 6" xfId="15644"/>
    <cellStyle name="Вычисление 2 6 4 6" xfId="15645"/>
    <cellStyle name="Вывод 3 4 17" xfId="15646"/>
    <cellStyle name="Вычисление 3 4 2 8 4" xfId="15647"/>
    <cellStyle name="Ввод  2 3 11 5" xfId="15648"/>
    <cellStyle name="Примечание 2 2 2 7 2 5" xfId="15649"/>
    <cellStyle name="Итог 2 2 4 6 3 5" xfId="15650"/>
    <cellStyle name="Итог 3 2 2 6 8" xfId="15651"/>
    <cellStyle name="Вывод 2 2 6 7 5" xfId="15652"/>
    <cellStyle name="Ввод  3 2 3 8 2 5" xfId="15653"/>
    <cellStyle name="Итог 2 2 3 3 2 6" xfId="15654"/>
    <cellStyle name="Примечание 3 4 3 4 6" xfId="15655"/>
    <cellStyle name="Вывод 2 3 3 12" xfId="15656"/>
    <cellStyle name="Итог 2 2 4 2 6 6" xfId="15657"/>
    <cellStyle name="Примечание 2 3 6 2 5" xfId="15658"/>
    <cellStyle name="Ввод  3 2 4 2 3 6" xfId="15659"/>
    <cellStyle name="Примечание 3 4 8 7" xfId="15660"/>
    <cellStyle name="Ввод  3 2 21" xfId="15661"/>
    <cellStyle name="Вывод 3 2 5 8 4" xfId="15662"/>
    <cellStyle name="Вывод 2 2 4 3 5 6" xfId="15663"/>
    <cellStyle name="Ввод  3 5 4 2 5" xfId="15664"/>
    <cellStyle name="Вычисление 3 3 6 3 5" xfId="15665"/>
    <cellStyle name="Вычисление 2 2 9 8" xfId="15666"/>
    <cellStyle name="Примечание 2 17 5" xfId="15667"/>
    <cellStyle name="Ввод  2 5 8 2 5" xfId="15668"/>
    <cellStyle name="Итог 2 5 3 2 6" xfId="15669"/>
    <cellStyle name="Итог 3 2 6 4 6" xfId="15670"/>
    <cellStyle name="Итог 2 2 4 2 12" xfId="15671"/>
    <cellStyle name="Вычисление 3 3 2 6 6" xfId="15672"/>
    <cellStyle name="Примечание 2 2 4 5 2 5" xfId="15673"/>
    <cellStyle name="Ввод  2 3 9 5" xfId="15674"/>
    <cellStyle name="Итог 3 2 12 7" xfId="15675"/>
    <cellStyle name="Ввод  3 5 13 4" xfId="15676"/>
    <cellStyle name="Вычисление 2 2 4 10 5" xfId="15677"/>
    <cellStyle name="Вывод 2 3 4 2 5" xfId="15678"/>
    <cellStyle name="Вычисление 3 2 4 5 3 5" xfId="15679"/>
    <cellStyle name="Вычисление 3 4 5 8" xfId="15680"/>
    <cellStyle name="Вычисление 3 5 3 7 5" xfId="15681"/>
    <cellStyle name="Итог 3 2 3 7 2 5" xfId="15682"/>
    <cellStyle name="Вычисление 3 2 3 2 2 6" xfId="15683"/>
    <cellStyle name="Вычисление 3 2 3 2 4 6" xfId="15684"/>
    <cellStyle name="Вычисление 3 3 2 12" xfId="15685"/>
    <cellStyle name="Вычисление 3 11 8" xfId="15686"/>
    <cellStyle name="Ввод  3 7 7 5" xfId="15687"/>
    <cellStyle name="Вывод 3 3 6 3 5" xfId="15688"/>
    <cellStyle name="Вывод 3 2 3 2 2 6" xfId="15689"/>
    <cellStyle name="Вычисление 3 2 3 7 2 5" xfId="15690"/>
    <cellStyle name="Итог 3 5 3 7 5" xfId="15691"/>
    <cellStyle name="Вывод 3 4 5 8" xfId="15692"/>
    <cellStyle name="Вывод 3 2 4 5 3 5" xfId="15693"/>
    <cellStyle name="Ввод  2 3 4 2 5" xfId="15694"/>
    <cellStyle name="Вычисление 2 5 2 5 6" xfId="15695"/>
    <cellStyle name="Примечание 3 2 3 13 4" xfId="15696"/>
    <cellStyle name="Вычисление 3 2 12 7" xfId="15697"/>
    <cellStyle name="Ввод  3 3 2 3 6" xfId="15698"/>
    <cellStyle name="Итог 2 2 4 5 2 5" xfId="15699"/>
    <cellStyle name="Вывод 3 3 2 6 6" xfId="15700"/>
    <cellStyle name="Вычисление 2 2 4 2 12" xfId="15701"/>
    <cellStyle name="Вычисление 3 2 6 4 6" xfId="15702"/>
    <cellStyle name="Ввод  2 4 3 2 6" xfId="15703"/>
    <cellStyle name="Итог 2 4 8 2 5" xfId="15704"/>
    <cellStyle name="Примечание 2 2 2 12 5" xfId="15705"/>
    <cellStyle name="Вывод 2 2 9 8" xfId="15706"/>
    <cellStyle name="Примечание 3 2 3 4 2 5" xfId="15707"/>
    <cellStyle name="Ввод  2 2 4 3 5 6" xfId="15708"/>
    <cellStyle name="Ввод  3 2 5 8 4" xfId="15709"/>
    <cellStyle name="Примечание 2 2 21" xfId="15710"/>
    <cellStyle name="Итог 3 4 8 7" xfId="15711"/>
    <cellStyle name="Вывод 2 2 6 3 6" xfId="15712"/>
    <cellStyle name="Примечание 2 5 6 2 5" xfId="15713"/>
    <cellStyle name="Примечание 2 2 2 2 12" xfId="15714"/>
    <cellStyle name="Вывод 3 6 3 6" xfId="15715"/>
    <cellStyle name="Примечание 2 2 2 4 2 5" xfId="15716"/>
    <cellStyle name="Итог 3 2 3 2 5 6" xfId="15717"/>
    <cellStyle name="Примечание 2 7 8 4" xfId="15718"/>
    <cellStyle name="Примечание 2 5 8 7" xfId="15719"/>
    <cellStyle name="Ввод  3 5 2 5 6" xfId="15720"/>
    <cellStyle name="Примечание 3 2 2 3 12" xfId="15721"/>
    <cellStyle name="Примечание 2 2 4 3 4 6" xfId="15722"/>
    <cellStyle name="Итог 3 2 4 3 2 6" xfId="15723"/>
    <cellStyle name="Итог 3 2 10 3 5" xfId="15724"/>
    <cellStyle name="Итог 2 2 2 7 2 5" xfId="15725"/>
    <cellStyle name="Итог 3 2 2 11 5" xfId="15726"/>
    <cellStyle name="Вычисление 2 2 3 3 5 6" xfId="15727"/>
    <cellStyle name="Итог 2 4 2 8 4" xfId="15728"/>
    <cellStyle name="Примечание 3 5 7 8" xfId="15729"/>
    <cellStyle name="Итог 3 2 3 6 8" xfId="15730"/>
    <cellStyle name="Итог 3 11 8" xfId="15731"/>
    <cellStyle name="Примечание 3 2 4 9 5" xfId="15732"/>
    <cellStyle name="Вычисление 2 2 4 2 6 6" xfId="15733"/>
    <cellStyle name="Примечание 3 5 2 4 6" xfId="15734"/>
    <cellStyle name="Ввод  2 2 3 3 3 6" xfId="15735"/>
    <cellStyle name="Вычисление 2 7 3 6" xfId="15736"/>
    <cellStyle name="Вычисление 2 2 4 2 8 4" xfId="15737"/>
    <cellStyle name="Вывод 2 14 5" xfId="15738"/>
    <cellStyle name="Итог 2 5 17" xfId="15739"/>
    <cellStyle name="Ввод  2 2 12 3 5" xfId="15740"/>
    <cellStyle name="Итог 2 2 10 3 5" xfId="15741"/>
    <cellStyle name="Вычисление 2 4 3 7 5" xfId="15742"/>
    <cellStyle name="Примечание 2 5 3 6 6" xfId="15743"/>
    <cellStyle name="Примечание 2 2 2 3 12" xfId="15744"/>
    <cellStyle name="Вывод 2 2 5 3 6" xfId="15745"/>
    <cellStyle name="Ввод  3 2 8 3 5" xfId="15746"/>
    <cellStyle name="Вывод 2 2 4 3 6 6" xfId="15747"/>
    <cellStyle name="Примечание 2 4 3 4 6" xfId="15748"/>
    <cellStyle name="Итог 2 6 4 6" xfId="15749"/>
    <cellStyle name="Ввод  3 10 2 5" xfId="15750"/>
    <cellStyle name="Итог 3 3 2 4 6" xfId="15751"/>
    <cellStyle name="Ввод  3 8 2 5" xfId="15752"/>
    <cellStyle name="Вычисление 2 5 2 8 4" xfId="15753"/>
    <cellStyle name="Вывод 2 5 5 8" xfId="15754"/>
    <cellStyle name="Ввод  3 3 7 2 5" xfId="15755"/>
    <cellStyle name="Итог 3 8 8" xfId="15756"/>
    <cellStyle name="Примечание 2 5 9 5" xfId="15757"/>
    <cellStyle name="Итог 3 2 3 11 5" xfId="15758"/>
    <cellStyle name="Ввод  2 3 3 12" xfId="15759"/>
    <cellStyle name="Примечание 3 5 2 2 6" xfId="15760"/>
    <cellStyle name="Примечание 2 5 10 5" xfId="15761"/>
    <cellStyle name="Итог 2 2 9 2 5" xfId="15762"/>
    <cellStyle name="Ввод  3 2 4 4 8" xfId="15763"/>
    <cellStyle name="Вывод 3 2 3 8 7" xfId="15764"/>
    <cellStyle name="Ввод  3 4 5 2 5" xfId="15765"/>
    <cellStyle name="Ввод  2 12 2 5" xfId="15766"/>
    <cellStyle name="Примечание 3 7 5 6" xfId="15767"/>
    <cellStyle name="Итог 2 2 3 17" xfId="15768"/>
    <cellStyle name="Примечание 3 2 17 4" xfId="15769"/>
    <cellStyle name="Примечание 2 2 3 8 2 5" xfId="15770"/>
    <cellStyle name="Примечание 2 2 3 5 8" xfId="15771"/>
    <cellStyle name="Вывод 2 2 2 2 3 6" xfId="15772"/>
    <cellStyle name="Примечание 2 5 3 4 6" xfId="15773"/>
    <cellStyle name="Вычисление 3 4 2 3 6" xfId="15774"/>
    <cellStyle name="Примечание 3 2 3 4 3 5" xfId="15775"/>
    <cellStyle name="Ввод  3 7 6 6" xfId="15776"/>
    <cellStyle name="Вывод 2 2 2 4 3 5" xfId="15777"/>
    <cellStyle name="Вывод 3 5 17" xfId="15778"/>
    <cellStyle name="Примечание 2 2 8 2 5" xfId="15779"/>
    <cellStyle name="Вывод 3 2 3 7 8" xfId="15780"/>
    <cellStyle name="Вычисление 3 2 4 6 2 5" xfId="15781"/>
    <cellStyle name="Вычисление 3 2 4 2 2 6" xfId="15782"/>
    <cellStyle name="Итог 2 2 3 7 8" xfId="15783"/>
    <cellStyle name="Вычисление 2 2 4 6 3 5" xfId="15784"/>
    <cellStyle name="Вычисление 2 2 2 2 5 6" xfId="15785"/>
    <cellStyle name="Ввод  3 3 7 3 5" xfId="15786"/>
    <cellStyle name="Итог 2 3 3 7 5" xfId="15787"/>
    <cellStyle name="Ввод  3 6 12" xfId="15788"/>
    <cellStyle name="Ввод  3 5 3 2 6" xfId="15789"/>
    <cellStyle name="Примечание 3 17 5" xfId="15790"/>
    <cellStyle name="Ввод  2 2 10 2 5" xfId="15791"/>
    <cellStyle name="Ввод  3 2 3 12 5" xfId="15792"/>
    <cellStyle name="Вычисление 3 2 4 12 5" xfId="15793"/>
    <cellStyle name="Итог 2 6 13" xfId="15794"/>
    <cellStyle name="Итог 3 2 4 3 5 6" xfId="15795"/>
    <cellStyle name="Итог 2 5 10 5" xfId="15796"/>
    <cellStyle name="Вычисление 2 2 4 4 2 5" xfId="15797"/>
    <cellStyle name="Ввод  3 2 4 8 2 5" xfId="15798"/>
    <cellStyle name="Ввод  3 6 6 6" xfId="15799"/>
    <cellStyle name="Вычисление 3 2 2 4 8" xfId="15800"/>
    <cellStyle name="Вычисление 3 5 5 8" xfId="15801"/>
    <cellStyle name="Вычисление 2 12 3 5" xfId="15802"/>
    <cellStyle name="Вывод 3 4 2 8 4" xfId="15803"/>
    <cellStyle name="Примечание 2 4 8 7" xfId="15804"/>
    <cellStyle name="Примечание 2 2 2 2 5 6" xfId="15805"/>
    <cellStyle name="Вычисление 2 12 2 5" xfId="15806"/>
    <cellStyle name="Вывод 3 12 2 5" xfId="15807"/>
    <cellStyle name="Ввод  2 2 3 6 8" xfId="15808"/>
    <cellStyle name="Вывод 3 2 13 5" xfId="15809"/>
    <cellStyle name="Ввод  2 2 3 4 8" xfId="15810"/>
    <cellStyle name="Примечание 2 5 7 3 5" xfId="15811"/>
    <cellStyle name="Примечание 3 2 9 8" xfId="15812"/>
    <cellStyle name="Ввод  2 10 8" xfId="15813"/>
    <cellStyle name="Примечание 3 5 3 4 6" xfId="15814"/>
    <cellStyle name="Примечание 3 2 2 6 2 5" xfId="15815"/>
    <cellStyle name="Ввод  2 2 3 9 5" xfId="15816"/>
    <cellStyle name="Ввод  2 3 5 8" xfId="15817"/>
    <cellStyle name="Вывод 2 3 3 2 6" xfId="15818"/>
    <cellStyle name="Вывод 2 6 2 6" xfId="15819"/>
    <cellStyle name="Примечание 2 2 2 2 6 6" xfId="15820"/>
    <cellStyle name="Итог 3 3 2 2 6" xfId="15821"/>
    <cellStyle name="Итог 2 2 14 5" xfId="15822"/>
    <cellStyle name="Вычисление 2 3 17" xfId="15823"/>
    <cellStyle name="Ввод  3 2 2 5 3 5" xfId="15824"/>
    <cellStyle name="Ввод  3 3 11 5" xfId="15825"/>
    <cellStyle name="Итог 3 2 3 3 3 6" xfId="15826"/>
    <cellStyle name="Вычисление 2 2 6 8 4" xfId="15827"/>
    <cellStyle name="Итог 3 4 3 4 6" xfId="15828"/>
    <cellStyle name="Ввод  2 2 4 7 2 5" xfId="15829"/>
    <cellStyle name="Вывод 2 2 17 4" xfId="15830"/>
    <cellStyle name="Вычисление 3 4 2 6 6" xfId="15831"/>
    <cellStyle name="Примечание 3 2 3 3 12" xfId="15832"/>
    <cellStyle name="Вычисление 2 2 2 3 7 5" xfId="15833"/>
    <cellStyle name="Итог 3 4 9 5" xfId="15834"/>
    <cellStyle name="Итог 2 2 5 6 6" xfId="15835"/>
    <cellStyle name="Итог 2 2 2 11 5" xfId="15836"/>
    <cellStyle name="Вывод 2 2 6 8 4" xfId="15837"/>
    <cellStyle name="Примечание 2 5 13 4" xfId="15838"/>
    <cellStyle name="Итог 3 6 4 6" xfId="15839"/>
    <cellStyle name="Вычисление 3 4 2 12" xfId="15840"/>
    <cellStyle name="Вывод 2 2 5 5 6" xfId="15841"/>
    <cellStyle name="Вычисление 2 2 2 12 5" xfId="15842"/>
    <cellStyle name="Итог 3 10 3 5" xfId="15843"/>
    <cellStyle name="Вывод 2 2 3 7 8" xfId="15844"/>
    <cellStyle name="Вычисление 3 3 3 2 6" xfId="15845"/>
    <cellStyle name="Вывод 2 2 3 3 5 6" xfId="15846"/>
    <cellStyle name="Вычисление 3 2 2 3 7 5" xfId="15847"/>
    <cellStyle name="Вывод 3 3 3 12" xfId="15848"/>
    <cellStyle name="Вывод 2 4 9 5" xfId="15849"/>
    <cellStyle name="Вывод 3 2 5 4 6" xfId="15850"/>
    <cellStyle name="Вычисление 3 2 4 7 3 5" xfId="15851"/>
    <cellStyle name="Вывод 2 2 2 3 6 6" xfId="15852"/>
    <cellStyle name="Итог 3 2 4 7 2 5" xfId="15853"/>
    <cellStyle name="Ввод  3 2 6 7 5" xfId="15854"/>
    <cellStyle name="Вывод 3 2 2 7 2 5" xfId="15855"/>
    <cellStyle name="Вычисление 2 2 4 13 4" xfId="15856"/>
    <cellStyle name="Вычисление 2 2 4 4 3 5" xfId="15857"/>
    <cellStyle name="Вывод 2 4 6 8" xfId="15858"/>
    <cellStyle name="Вычисление 2 3 2 4 6" xfId="15859"/>
    <cellStyle name="Вычисление 3 5 8 2 5" xfId="15860"/>
    <cellStyle name="Итог 2 2 6 7 5" xfId="15861"/>
    <cellStyle name="Примечание 3 2 2 3 6 6" xfId="15862"/>
    <cellStyle name="Итог 3 5 6 8" xfId="15863"/>
    <cellStyle name="Итог 2 4 5 3 5" xfId="15864"/>
    <cellStyle name="Вывод 3 2 9 3 5" xfId="15865"/>
    <cellStyle name="Ввод  2 5 2 7 5" xfId="15866"/>
    <cellStyle name="Ввод  3 4 17" xfId="15867"/>
    <cellStyle name="Вычисление 2 3 9 5" xfId="15868"/>
    <cellStyle name="Итог 2 2 5 12" xfId="15869"/>
    <cellStyle name="Вычисление 3 16 5" xfId="15870"/>
    <cellStyle name="Итог 3 2 3 3 6 6" xfId="15871"/>
    <cellStyle name="Ввод  3 11 3 5" xfId="15872"/>
    <cellStyle name="Примечание 2 5 4 3 5" xfId="15873"/>
    <cellStyle name="Вычисление 2 5 5 3 5" xfId="15874"/>
    <cellStyle name="Ввод  3 2 8 2 5" xfId="15875"/>
    <cellStyle name="Примечание 2 2 2 6 3 5" xfId="15876"/>
    <cellStyle name="Примечание 3 3 4 8" xfId="15877"/>
    <cellStyle name="Итог 2 2 4 3 2 6" xfId="15878"/>
    <cellStyle name="Итог 2 2 6 6 6" xfId="15879"/>
    <cellStyle name="Вычисление 3 2 2 3 3 6" xfId="15880"/>
    <cellStyle name="Итог 3 4 5 3 5" xfId="15881"/>
    <cellStyle name="Вычисление 2 5 8 2 5" xfId="15882"/>
    <cellStyle name="Примечание 3 5 6 2 5" xfId="15883"/>
    <cellStyle name="Ввод  2 7 12" xfId="15884"/>
    <cellStyle name="Примечание 2 5 7 2 5" xfId="15885"/>
    <cellStyle name="Вывод 2 2 2 13 4" xfId="15886"/>
    <cellStyle name="Примечание 3 5 8 7" xfId="15887"/>
    <cellStyle name="Вычисление 3 2 4 3 3 6" xfId="15888"/>
    <cellStyle name="Примечание 2 2 3 2 8 4" xfId="15889"/>
    <cellStyle name="Вывод 3 2 5 5 6" xfId="15890"/>
    <cellStyle name="Вычисление 2 2 3 3 2 6" xfId="15891"/>
    <cellStyle name="Ввод  3 2 3 3 7 5" xfId="15892"/>
    <cellStyle name="Итог 3 3 10 5" xfId="15893"/>
    <cellStyle name="Итог 3 7 12" xfId="15894"/>
    <cellStyle name="Примечание 3 8 3 5" xfId="15895"/>
    <cellStyle name="Вывод 3 2 2 7 3 5" xfId="15896"/>
    <cellStyle name="Вывод 2 2 2 6 2 5" xfId="15897"/>
    <cellStyle name="Вывод 3 2 7 8" xfId="15898"/>
    <cellStyle name="Вычисление 3 5 2 8 4" xfId="15899"/>
    <cellStyle name="Вычисление 3 2 3 11 5" xfId="15900"/>
    <cellStyle name="Итог 2 2 22" xfId="15901"/>
    <cellStyle name="Примечание 3 6 2 6" xfId="15902"/>
    <cellStyle name="Вычисление 3 2 4 2 4 6" xfId="15903"/>
    <cellStyle name="Вывод 2 4 3 3 6" xfId="15904"/>
    <cellStyle name="Вычисление 3 2 2 6 8" xfId="15905"/>
    <cellStyle name="Вывод 3 3 4 2 5" xfId="15906"/>
    <cellStyle name="Примечание 2 2 16 5" xfId="15907"/>
    <cellStyle name="Примечание 3 3 8 2 5" xfId="15908"/>
    <cellStyle name="Примечание 2 5 2 7 5" xfId="15909"/>
    <cellStyle name="Примечание 2 5 2 5 6" xfId="15910"/>
    <cellStyle name="Вывод 3 2 3 3 4 6" xfId="15911"/>
    <cellStyle name="Вывод 3 2 5 2 6" xfId="15912"/>
    <cellStyle name="Ввод  2 4 7 3 5" xfId="15913"/>
    <cellStyle name="Вычисление 2 2 2 5 2 5" xfId="15914"/>
    <cellStyle name="Ввод  3 2 2 7 8" xfId="15915"/>
    <cellStyle name="Вывод 3 4 3 7 5" xfId="15916"/>
    <cellStyle name="Ввод  2 12 3 5" xfId="15917"/>
    <cellStyle name="Вывод 2 4 11 5" xfId="15918"/>
    <cellStyle name="Ввод  2 2 2 12 5" xfId="15919"/>
    <cellStyle name="Вычисление 3 4 6 3 5" xfId="15920"/>
    <cellStyle name="Вычисление 2 3 2 2 6" xfId="15921"/>
    <cellStyle name="Вычисление 3 17 5" xfId="15922"/>
    <cellStyle name="Итог 3 15 5" xfId="15923"/>
    <cellStyle name="Вывод 3 9 8" xfId="15924"/>
    <cellStyle name="Примечание 8" xfId="15925"/>
    <cellStyle name="Вывод 3 2 3 2 4 6" xfId="15926"/>
    <cellStyle name="Вывод 3 3 2 12" xfId="15927"/>
    <cellStyle name="Итог 3 8 3 5" xfId="15928"/>
    <cellStyle name="Итог 3 2 3 3 12" xfId="15929"/>
    <cellStyle name="Вывод 2 2 4 2 8 4" xfId="15930"/>
    <cellStyle name="Вычисление 3 2 2 11 5" xfId="15931"/>
    <cellStyle name="Итог 2 11 2 5" xfId="15932"/>
    <cellStyle name="Вычисление 3 2 10 3 5" xfId="15933"/>
    <cellStyle name="Вычисление 3 5 6 8" xfId="15934"/>
    <cellStyle name="Итог 2 4 2 7 5" xfId="15935"/>
    <cellStyle name="Примечание 3 2 4 8 2 5" xfId="15936"/>
    <cellStyle name="Вычисление 3 2 4 3 2 6" xfId="15937"/>
    <cellStyle name="Итог 2 2 4 3 4 6" xfId="15938"/>
    <cellStyle name="Итог 3 2 2 3 12" xfId="15939"/>
    <cellStyle name="Вычисление 3 3 3 5 6" xfId="15940"/>
    <cellStyle name="Вычисление 2 2 4 2 7 5" xfId="15941"/>
    <cellStyle name="Примечание 3 2 4 4 3 5" xfId="15942"/>
    <cellStyle name="Итог 2 9 3 5" xfId="15943"/>
    <cellStyle name="Вывод 2 2 3 12 5" xfId="15944"/>
    <cellStyle name="Вычисление 2 2 3 7 8" xfId="15945"/>
    <cellStyle name="Вычисление 2 4 3 3 6" xfId="15946"/>
    <cellStyle name="Примечание 2 2 3 2 5 6" xfId="15947"/>
    <cellStyle name="Итог 3 2 17 4" xfId="15948"/>
    <cellStyle name="Примечание 3 2 3 2 5 6" xfId="15949"/>
    <cellStyle name="Вычисление 3 2 3 3 3 6" xfId="15950"/>
    <cellStyle name="Примечание 3 3 9 5" xfId="15951"/>
    <cellStyle name="Вычисление 2 3 5 3 5" xfId="15952"/>
    <cellStyle name="Примечание 3 4 4 8" xfId="15953"/>
    <cellStyle name="Ввод  3 9 8" xfId="15954"/>
    <cellStyle name="Итог 3 2 2 3 6 6" xfId="15955"/>
    <cellStyle name="Примечание 3 11 2 5" xfId="15956"/>
    <cellStyle name="Ввод  3 2 5 2 6" xfId="15957"/>
    <cellStyle name="Ввод  3 2 5 4 6" xfId="15958"/>
    <cellStyle name="Ввод  3 5 17" xfId="15959"/>
    <cellStyle name="Вывод 3 5 2 8 4" xfId="15960"/>
    <cellStyle name="Вычисление 2 2 2 11 5" xfId="15961"/>
    <cellStyle name="Итог 2 9 2 5" xfId="15962"/>
    <cellStyle name="Вычисление 2 2 10 3 5" xfId="15963"/>
    <cellStyle name="Вычисление 3 2 3 6 8" xfId="15964"/>
    <cellStyle name="Вывод 3 3 2 7 5" xfId="15965"/>
    <cellStyle name="Примечание 2 2 4 8 2 5" xfId="15966"/>
    <cellStyle name="Вычисление 2 2 4 3 2 6" xfId="15967"/>
    <cellStyle name="Итог 3 5 3 4 6" xfId="15968"/>
    <cellStyle name="Итог 2 2 2 3 12" xfId="15969"/>
    <cellStyle name="Вычисление 2 2 6 6 6" xfId="15970"/>
    <cellStyle name="Итог 3 2 2 6 2 5" xfId="15971"/>
    <cellStyle name="Примечание 3 7 3 6" xfId="15972"/>
    <cellStyle name="Итог 3 5 8 7" xfId="15973"/>
    <cellStyle name="Вывод 2 3 17" xfId="15974"/>
    <cellStyle name="Вычисление 2 3 2 8 4" xfId="15975"/>
    <cellStyle name="Вывод 3 16 5" xfId="15976"/>
    <cellStyle name="Примечание 3 2 4 4 2 5" xfId="15977"/>
    <cellStyle name="Вывод 3 4 6 3 5" xfId="15978"/>
    <cellStyle name="Вычисление 2 4 6 8" xfId="15979"/>
    <cellStyle name="Вычисление 3 4 12 5" xfId="15980"/>
    <cellStyle name="Итог 3 3 8 2 5" xfId="15981"/>
    <cellStyle name="Вывод 3 3 3 2 6" xfId="15982"/>
    <cellStyle name="Итог 2 3 3 4 6" xfId="15983"/>
    <cellStyle name="Вычисление 3 7 12" xfId="15984"/>
    <cellStyle name="Вывод 3 4 2 6 6" xfId="15985"/>
    <cellStyle name="Вычисление 2 2 9 2 5" xfId="15986"/>
    <cellStyle name="Вывод 3 7 3 6" xfId="15987"/>
    <cellStyle name="Итог 2 3 8 7" xfId="15988"/>
    <cellStyle name="Примечание 3 2 4 13 4" xfId="15989"/>
    <cellStyle name="Ввод  3 3 3 5 6" xfId="15990"/>
    <cellStyle name="Итог 2 2 2 4 2 5" xfId="15991"/>
    <cellStyle name="Ввод  3 2 9 3 5" xfId="15992"/>
    <cellStyle name="Вывод 3 5 5 8" xfId="15993"/>
    <cellStyle name="Вычисление 3 4 3 7 5" xfId="15994"/>
    <cellStyle name="Вычисление 3 2 4 7 2 5" xfId="15995"/>
    <cellStyle name="Вывод 3 2 4 2 2 6" xfId="15996"/>
    <cellStyle name="Вывод 3 2 4 2 4 6" xfId="15997"/>
    <cellStyle name="Вывод 3 4 2 12" xfId="15998"/>
    <cellStyle name="Вычисление 3 8 8" xfId="15999"/>
    <cellStyle name="Итог 2 3 4 3 5" xfId="16000"/>
    <cellStyle name="Примечание 3 2 3 9 5" xfId="16001"/>
    <cellStyle name="Ввод  2 2 14 5" xfId="16002"/>
    <cellStyle name="Примечание 3 4 12 5" xfId="16003"/>
    <cellStyle name="Ввод  3 5 12 5" xfId="16004"/>
    <cellStyle name="Вывод 3 3 10 5" xfId="16005"/>
    <cellStyle name="Ввод  3 2 4 9 5" xfId="16006"/>
    <cellStyle name="Ввод  2 2 2 4 3 5" xfId="16007"/>
    <cellStyle name="Ввод  3 2 7 8" xfId="16008"/>
    <cellStyle name="Вычисление 2 2 5 6 6" xfId="16009"/>
    <cellStyle name="Примечание 3 2 2 5 2 5" xfId="16010"/>
    <cellStyle name="Примечание 3 13 3 5" xfId="16011"/>
    <cellStyle name="Итог 3 5 7 8" xfId="16012"/>
    <cellStyle name="Вывод 2 6 13" xfId="16013"/>
    <cellStyle name="Ввод  2 2 2 13 4" xfId="16014"/>
    <cellStyle name="Примечание 3 2 3 10 5" xfId="16015"/>
    <cellStyle name="Примечание 2 8 2 5" xfId="16016"/>
    <cellStyle name="Вычисление 3 4 5 3 5" xfId="16017"/>
    <cellStyle name="Вывод 2 4 5 8" xfId="16018"/>
    <cellStyle name="Ввод  2 2 4 3 6 6" xfId="16019"/>
    <cellStyle name="Вычисление 2 2 11 2 5" xfId="16020"/>
    <cellStyle name="Вычисление 3 3 2 2 6" xfId="16021"/>
    <cellStyle name="Вычисление 3 3 2 4 6" xfId="16022"/>
    <cellStyle name="Вычисление 2 2 5 12" xfId="16023"/>
    <cellStyle name="Вывод 3 2 6 5 6" xfId="16024"/>
    <cellStyle name="Примечание 2 6 7 5" xfId="16025"/>
    <cellStyle name="Вывод 2 2 4 4 3 5" xfId="16026"/>
    <cellStyle name="Вывод 3 3 7 3 5" xfId="16027"/>
    <cellStyle name="Ввод  3 3 12 5" xfId="16028"/>
    <cellStyle name="Вывод 2 11 8" xfId="16029"/>
    <cellStyle name="Примечание 2 2 2 9 5" xfId="16030"/>
    <cellStyle name="Вывод 2 6 5 6" xfId="16031"/>
    <cellStyle name="Ввод  2 2 17 4" xfId="16032"/>
    <cellStyle name="Итог 2 7 5 6" xfId="16033"/>
    <cellStyle name="Примечание 3 4 3 3 6" xfId="16034"/>
    <cellStyle name="Итог 3 2 13 5" xfId="16035"/>
    <cellStyle name="Итог 2 5 5 3 5" xfId="16036"/>
    <cellStyle name="Вывод 3 2 2 4 8" xfId="16037"/>
    <cellStyle name="Примечание 2 9 8" xfId="16038"/>
    <cellStyle name="Ввод  2 2 2 3 6 6" xfId="16039"/>
    <cellStyle name="Вывод 3 2 4 6 2 5" xfId="16040"/>
    <cellStyle name="Итог 3 6 2 6" xfId="16041"/>
    <cellStyle name="Вычисление 3 6 4 6" xfId="16042"/>
    <cellStyle name="Вычисление 2 2 3 17" xfId="16043"/>
    <cellStyle name="Итог 2 2 3 2 8 4" xfId="16044"/>
    <cellStyle name="Примечание 2 3 11 5" xfId="16045"/>
    <cellStyle name="Вывод 3 3 7 2 5" xfId="16046"/>
    <cellStyle name="Примечание 3 2 4 6 3 5" xfId="16047"/>
    <cellStyle name="Примечание 3 4 6 8" xfId="16048"/>
    <cellStyle name="Итог 3 2 3 12 5" xfId="16049"/>
    <cellStyle name="Вывод 3 5 8 2 5" xfId="16050"/>
    <cellStyle name="Примечание 3 2 3 3 2 6" xfId="16051"/>
    <cellStyle name="Ввод  3 2 3 3 4 6" xfId="16052"/>
    <cellStyle name="Ввод  3 3 3 12" xfId="16053"/>
    <cellStyle name="Примечание 3 2 4 2 6 6" xfId="16054"/>
    <cellStyle name="Ввод  2 2 2 6 2 5" xfId="16055"/>
    <cellStyle name="Вычисление 3 2 3 2 3 6" xfId="16056"/>
    <cellStyle name="Ввод  3 2 3 8 7" xfId="16057"/>
    <cellStyle name="Ввод  2 4 17" xfId="16058"/>
    <cellStyle name="Итог 2 5 2 8 4" xfId="16059"/>
    <cellStyle name="Вычисление 3 2 4 3 5 6" xfId="16060"/>
    <cellStyle name="Вывод 2 2 4 4 2 5" xfId="16061"/>
    <cellStyle name="Итог 2 2 2 6 3 5" xfId="16062"/>
    <cellStyle name="Итог 3 2 9 8" xfId="16063"/>
    <cellStyle name="Ввод  2 2 16 5" xfId="16064"/>
    <cellStyle name="Вычисление 2 3 8 2 5" xfId="16065"/>
    <cellStyle name="Ввод  2 3 3 2 6" xfId="16066"/>
    <cellStyle name="Ввод  2 5 3 4 6" xfId="16067"/>
    <cellStyle name="Примечание 3 2 4 2 12" xfId="16068"/>
    <cellStyle name="Итог 2 2 2 2 6 6" xfId="16069"/>
    <cellStyle name="Итог 2 13 2 5" xfId="16070"/>
    <cellStyle name="Итог 2 2 4 2 3 6" xfId="16071"/>
    <cellStyle name="Ввод  2 5 8 7" xfId="16072"/>
    <cellStyle name="Вывод 2 2 4 13 4" xfId="16073"/>
    <cellStyle name="Примечание 2 2 6 5 6" xfId="16074"/>
    <cellStyle name="Ввод  3 3 4 2 5" xfId="16075"/>
    <cellStyle name="Вычисление 3 10 3 5" xfId="16076"/>
    <cellStyle name="Итог 2 2 3 5 8" xfId="16077"/>
    <cellStyle name="Вывод 3 2 3 3 7 5" xfId="16078"/>
    <cellStyle name="Примечание 3 5 7 2 5" xfId="16079"/>
    <cellStyle name="Итог 3 5 2 2 6" xfId="16080"/>
    <cellStyle name="Итог 3 5 2 4 6" xfId="16081"/>
    <cellStyle name="Итог 2 2 2 2 12" xfId="16082"/>
    <cellStyle name="Примечание 2 6 6 6" xfId="16083"/>
    <cellStyle name="Вывод 2 2 2 5 2 5" xfId="16084"/>
    <cellStyle name="Вывод 3 2 4 7 3 5" xfId="16085"/>
    <cellStyle name="Ввод  3 2 3 7 8" xfId="16086"/>
    <cellStyle name="Ввод  3 2 22" xfId="16087"/>
    <cellStyle name="Итог 2 3 13 4" xfId="16088"/>
    <cellStyle name="Вывод 3 4 10 5" xfId="16089"/>
    <cellStyle name="Вывод 3 2 4 3 3 6" xfId="16090"/>
    <cellStyle name="Примечание 2 2 2 5 3 5" xfId="16091"/>
    <cellStyle name="Примечание 3 2 8 8" xfId="16092"/>
    <cellStyle name="Вычисление 3 2 3 3 6 6" xfId="16093"/>
    <cellStyle name="Ввод  2 3 7 2 5" xfId="16094"/>
    <cellStyle name="Вывод 2 3 2 2 6" xfId="16095"/>
    <cellStyle name="Вывод 2 3 2 4 6" xfId="16096"/>
    <cellStyle name="Примечание 3 2 4 17" xfId="16097"/>
    <cellStyle name="Ввод  3 7 5 6" xfId="16098"/>
    <cellStyle name="Вывод 2 3 12 5" xfId="16099"/>
    <cellStyle name="Итог 3 2 3 4 3 5" xfId="16100"/>
    <cellStyle name="Вычисление 3 2 2 7 3 5" xfId="16101"/>
    <cellStyle name="Ввод  2 5 12 5" xfId="16102"/>
    <cellStyle name="Примечание 2 2 4 4 8" xfId="16103"/>
    <cellStyle name="Итог 2 4 9 5" xfId="16104"/>
    <cellStyle name="Примечание 2 3 12 5" xfId="16105"/>
    <cellStyle name="Итог 2 2 4 10 5" xfId="16106"/>
    <cellStyle name="Вывод 3 2 2 3 3 6" xfId="16107"/>
    <cellStyle name="Ввод  2 3 2 3 6" xfId="16108"/>
    <cellStyle name="Примечание 2 2 8 3 5" xfId="16109"/>
    <cellStyle name="Итог 3 3 4 8" xfId="16110"/>
    <cellStyle name="Вывод 2 10 8" xfId="16111"/>
    <cellStyle name="Итог 2 3 3 6 6" xfId="16112"/>
    <cellStyle name="Итог 3 5 6 2 5" xfId="16113"/>
    <cellStyle name="Ввод  2 6 2 6" xfId="16114"/>
    <cellStyle name="Примечание 2 6 4 6" xfId="16115"/>
    <cellStyle name="Примечание 3 2 2 17" xfId="16116"/>
    <cellStyle name="Ввод  3 4 2 8 4" xfId="16117"/>
    <cellStyle name="Вычисление 2 4 11 5" xfId="16118"/>
    <cellStyle name="Вычисление 3 2 2 7 2 5" xfId="16119"/>
    <cellStyle name="Вывод 2 2 4 6 3 5" xfId="16120"/>
    <cellStyle name="Вывод 3 2 2 6 8" xfId="16121"/>
    <cellStyle name="Вывод 3 6 7 5" xfId="16122"/>
    <cellStyle name="Итог 2 2 3 8 2 5" xfId="16123"/>
    <cellStyle name="Вывод 2 2 3 3 2 6" xfId="16124"/>
    <cellStyle name="Вычисление 3 4 3 4 6" xfId="16125"/>
    <cellStyle name="Вывод 2 4 3 12" xfId="16126"/>
    <cellStyle name="Вывод 2 2 4 2 6 6" xfId="16127"/>
    <cellStyle name="Итог 2 3 6 2 5" xfId="16128"/>
    <cellStyle name="Итог 2 2 6 3 6" xfId="16129"/>
    <cellStyle name="Вычисление 3 4 8 7" xfId="16130"/>
    <cellStyle name="Итог 2 2 21" xfId="16131"/>
    <cellStyle name="Примечание 2 2 5 8 4" xfId="16132"/>
    <cellStyle name="Примечание 3 5 3 5 6" xfId="16133"/>
    <cellStyle name="Итог 3 2 3 4 2 5" xfId="16134"/>
    <cellStyle name="Ввод  3 3 6 3 5" xfId="16135"/>
    <cellStyle name="Ввод  2 2 9 8" xfId="16136"/>
    <cellStyle name="Итог 3 6 7 5" xfId="16137"/>
    <cellStyle name="Итог 2 5 8 2 5" xfId="16138"/>
    <cellStyle name="Вывод 2 5 3 2 6" xfId="16139"/>
    <cellStyle name="Вывод 3 2 6 4 6" xfId="16140"/>
    <cellStyle name="Вывод 2 2 4 2 12" xfId="16141"/>
    <cellStyle name="Ввод  3 3 2 6 6" xfId="16142"/>
    <cellStyle name="Вычисление 2 2 4 5 2 5" xfId="16143"/>
    <cellStyle name="Вычисление 3 2 3 9 5" xfId="16144"/>
    <cellStyle name="Вывод 3 2 12 7" xfId="16145"/>
    <cellStyle name="Итог 2 22" xfId="16146"/>
    <cellStyle name="Итог 3 2 3 13 4" xfId="16147"/>
    <cellStyle name="Примечание 3 2 4 2 5 6" xfId="16148"/>
    <cellStyle name="Вывод 2 4 4 2 5" xfId="16149"/>
    <cellStyle name="Ввод  3 2 4 5 3 5" xfId="16150"/>
    <cellStyle name="Ввод  3 4 5 8" xfId="16151"/>
    <cellStyle name="Примечание 3 5 3 7 5" xfId="16152"/>
    <cellStyle name="Вывод 3 2 3 7 2 5" xfId="16153"/>
    <cellStyle name="Ввод  3 2 3 2 2 6" xfId="16154"/>
    <cellStyle name="Ввод  3 2 3 2 4 6" xfId="16155"/>
    <cellStyle name="Ввод  3 3 2 12" xfId="16156"/>
    <cellStyle name="Итог 3 2 22" xfId="16157"/>
    <cellStyle name="Примечание 3 2 22" xfId="16158"/>
    <cellStyle name="Вывод 2 5 18" xfId="16159"/>
    <cellStyle name="Ввод  2 4 18" xfId="16160"/>
    <cellStyle name="Итог 2 5 18" xfId="16161"/>
    <cellStyle name="Итог 2 4 18" xfId="16162"/>
    <cellStyle name="Ввод  2 5 18" xfId="16163"/>
    <cellStyle name="Примечание 2 4 18" xfId="16164"/>
    <cellStyle name="Вычисление 2 4 18" xfId="16165"/>
    <cellStyle name="Вывод 2 4 18" xfId="16166"/>
    <cellStyle name="Ввод  2 3 18" xfId="16167"/>
    <cellStyle name="Вывод 2 3 18" xfId="16168"/>
    <cellStyle name="Вычисление 2 3 18" xfId="16169"/>
    <cellStyle name="Вычисление 2 5 18" xfId="16170"/>
    <cellStyle name="Итог 2 3 18" xfId="16171"/>
    <cellStyle name="Примечание 2 5 18" xfId="16172"/>
    <cellStyle name="Примечание 2 3 18" xfId="16173"/>
    <cellStyle name="Ввод  3 3 18" xfId="16174"/>
    <cellStyle name="Вывод 3 3 18" xfId="16175"/>
    <cellStyle name="Вычисление 3 3 18" xfId="16176"/>
    <cellStyle name="Итог 3 3 18" xfId="16177"/>
    <cellStyle name="Примечание 3 3 18" xfId="16178"/>
    <cellStyle name="Ввод  2 2 2 18" xfId="16179"/>
    <cellStyle name="Вывод 2 2 2 18" xfId="16180"/>
    <cellStyle name="Вычисление 2 2 2 18" xfId="16181"/>
    <cellStyle name="Итог 2 2 2 18" xfId="16182"/>
    <cellStyle name="Примечание 2 2 2 18" xfId="16183"/>
    <cellStyle name="Ввод  3 2 2 18" xfId="16184"/>
    <cellStyle name="Вывод 3 2 2 18" xfId="16185"/>
    <cellStyle name="Вычисление 3 2 2 18" xfId="16186"/>
    <cellStyle name="Итог 3 2 2 18" xfId="16187"/>
    <cellStyle name="Примечание 3 2 2 18" xfId="16188"/>
    <cellStyle name="Ввод  3 4 18" xfId="16189"/>
    <cellStyle name="Вывод 3 4 18" xfId="16190"/>
    <cellStyle name="Вычисление 3 4 18" xfId="16191"/>
    <cellStyle name="Итог 3 4 18" xfId="16192"/>
    <cellStyle name="Примечание 3 4 18" xfId="16193"/>
    <cellStyle name="Ввод  2 2 3 18" xfId="16194"/>
    <cellStyle name="Вывод 2 2 3 18" xfId="16195"/>
    <cellStyle name="Вычисление 2 2 3 18" xfId="16196"/>
    <cellStyle name="Итог 2 2 3 18" xfId="16197"/>
    <cellStyle name="Примечание 2 2 3 18" xfId="16198"/>
    <cellStyle name="Ввод  3 2 3 18" xfId="16199"/>
    <cellStyle name="Вывод 3 2 3 18" xfId="16200"/>
    <cellStyle name="Вычисление 3 2 3 18" xfId="16201"/>
    <cellStyle name="Итог 3 2 3 18" xfId="16202"/>
    <cellStyle name="Примечание 3 2 3 18" xfId="16203"/>
    <cellStyle name="Ввод  3 5 18" xfId="16204"/>
    <cellStyle name="Вывод 3 5 18" xfId="16205"/>
    <cellStyle name="Вычисление 3 5 18" xfId="16206"/>
    <cellStyle name="Итог 3 5 18" xfId="16207"/>
    <cellStyle name="Примечание 3 5 18" xfId="16208"/>
    <cellStyle name="Ввод  2 2 4 18" xfId="16209"/>
    <cellStyle name="Вывод 2 2 4 18" xfId="16210"/>
    <cellStyle name="Вычисление 2 2 4 18" xfId="16211"/>
    <cellStyle name="Итог 2 2 4 18" xfId="16212"/>
    <cellStyle name="Примечание 2 2 4 18" xfId="16213"/>
    <cellStyle name="Ввод  3 2 4 18" xfId="16214"/>
    <cellStyle name="Вывод 3 2 4 18" xfId="16215"/>
    <cellStyle name="Вычисление 3 2 4 18" xfId="16216"/>
    <cellStyle name="Итог 3 2 4 18" xfId="16217"/>
    <cellStyle name="Примечание 3 2 4 18" xfId="16218"/>
    <cellStyle name="Ввод  3 6 13" xfId="16219"/>
    <cellStyle name="Вывод 3 6 13" xfId="16220"/>
    <cellStyle name="Вычисление 3 6 13" xfId="16221"/>
    <cellStyle name="Итог 3 6 13" xfId="16222"/>
    <cellStyle name="Примечание 3 6 13" xfId="16223"/>
    <cellStyle name="Ввод  2 2 5 13" xfId="16224"/>
    <cellStyle name="Вывод 2 2 5 13" xfId="16225"/>
    <cellStyle name="Вычисление 2 2 5 13" xfId="16226"/>
    <cellStyle name="Итог 2 2 5 13" xfId="16227"/>
    <cellStyle name="Примечание 2 2 5 13" xfId="16228"/>
    <cellStyle name="Ввод  3 2 5 13" xfId="16229"/>
    <cellStyle name="Вывод 3 2 5 13" xfId="16230"/>
    <cellStyle name="Вычисление 3 2 5 13" xfId="16231"/>
    <cellStyle name="Итог 3 2 5 13" xfId="16232"/>
    <cellStyle name="Примечание 3 2 5 13" xfId="16233"/>
    <cellStyle name="Вывод 2 5 2 13" xfId="16234"/>
    <cellStyle name="Ввод  2 4 2 13" xfId="16235"/>
    <cellStyle name="Итог 2 5 2 13" xfId="16236"/>
    <cellStyle name="Итог 2 4 2 13" xfId="16237"/>
    <cellStyle name="Ввод  2 5 2 13" xfId="16238"/>
    <cellStyle name="Примечание 2 4 2 13" xfId="16239"/>
    <cellStyle name="Вычисление 2 4 2 13" xfId="16240"/>
    <cellStyle name="Вывод 2 4 2 13" xfId="16241"/>
    <cellStyle name="Ввод  2 3 2 13" xfId="16242"/>
    <cellStyle name="Вывод 2 3 2 13" xfId="16243"/>
    <cellStyle name="Вычисление 2 3 2 13" xfId="16244"/>
    <cellStyle name="Вычисление 2 5 2 13" xfId="16245"/>
    <cellStyle name="Итог 2 3 2 13" xfId="16246"/>
    <cellStyle name="Примечание 2 5 2 13" xfId="16247"/>
    <cellStyle name="Примечание 2 3 2 13" xfId="16248"/>
    <cellStyle name="Ввод  3 3 2 13" xfId="16249"/>
    <cellStyle name="Вывод 3 3 2 13" xfId="16250"/>
    <cellStyle name="Вычисление 3 3 2 13" xfId="16251"/>
    <cellStyle name="Итог 3 3 2 13" xfId="16252"/>
    <cellStyle name="Примечание 3 3 2 13" xfId="16253"/>
    <cellStyle name="Ввод  2 2 2 2 13" xfId="16254"/>
    <cellStyle name="Вывод 2 2 2 2 13" xfId="16255"/>
    <cellStyle name="Вычисление 2 2 2 2 13" xfId="16256"/>
    <cellStyle name="Итог 2 2 2 2 13" xfId="16257"/>
    <cellStyle name="Примечание 2 2 2 2 13" xfId="16258"/>
    <cellStyle name="Ввод  3 2 2 2 13" xfId="16259"/>
    <cellStyle name="Вывод 3 2 2 2 13" xfId="16260"/>
    <cellStyle name="Вычисление 3 2 2 2 13" xfId="16261"/>
    <cellStyle name="Итог 3 2 2 2 13" xfId="16262"/>
    <cellStyle name="Примечание 3 2 2 2 13" xfId="16263"/>
    <cellStyle name="Ввод  3 4 2 13" xfId="16264"/>
    <cellStyle name="Вывод 3 4 2 13" xfId="16265"/>
    <cellStyle name="Вычисление 3 4 2 13" xfId="16266"/>
    <cellStyle name="Итог 3 4 2 13" xfId="16267"/>
    <cellStyle name="Примечание 3 4 2 13" xfId="16268"/>
    <cellStyle name="Ввод  2 2 3 2 13" xfId="16269"/>
    <cellStyle name="Вывод 2 2 3 2 13" xfId="16270"/>
    <cellStyle name="Вычисление 2 2 3 2 13" xfId="16271"/>
    <cellStyle name="Итог 2 2 3 2 13" xfId="16272"/>
    <cellStyle name="Примечание 2 2 3 2 13" xfId="16273"/>
    <cellStyle name="Ввод  3 2 3 2 13" xfId="16274"/>
    <cellStyle name="Вывод 3 2 3 2 13" xfId="16275"/>
    <cellStyle name="Вычисление 3 2 3 2 13" xfId="16276"/>
    <cellStyle name="Итог 3 2 3 2 13" xfId="16277"/>
    <cellStyle name="Примечание 3 2 3 2 13" xfId="16278"/>
    <cellStyle name="Ввод  3 5 2 13" xfId="16279"/>
    <cellStyle name="Вывод 3 5 2 13" xfId="16280"/>
    <cellStyle name="Вычисление 3 5 2 13" xfId="16281"/>
    <cellStyle name="Итог 3 5 2 13" xfId="16282"/>
    <cellStyle name="Примечание 3 5 2 13" xfId="16283"/>
    <cellStyle name="Ввод  2 2 4 2 13" xfId="16284"/>
    <cellStyle name="Вывод 2 2 4 2 13" xfId="16285"/>
    <cellStyle name="Вычисление 2 2 4 2 13" xfId="16286"/>
    <cellStyle name="Итог 2 2 4 2 13" xfId="16287"/>
    <cellStyle name="Примечание 2 2 4 2 13" xfId="16288"/>
    <cellStyle name="Ввод  3 2 4 2 13" xfId="16289"/>
    <cellStyle name="Вывод 3 2 4 2 13" xfId="16290"/>
    <cellStyle name="Вычисление 3 2 4 2 13" xfId="16291"/>
    <cellStyle name="Итог 3 2 4 2 13" xfId="16292"/>
    <cellStyle name="Примечание 3 2 4 2 13" xfId="16293"/>
    <cellStyle name="Ввод  2 7 13" xfId="16294"/>
    <cellStyle name="Вывод 2 7 13" xfId="16295"/>
    <cellStyle name="Вычисление 2 7 13" xfId="16296"/>
    <cellStyle name="Итог 2 7 13" xfId="16297"/>
    <cellStyle name="Примечание 2 7 13" xfId="16298"/>
    <cellStyle name="Ввод  3 7 13" xfId="16299"/>
    <cellStyle name="Вывод 3 7 13" xfId="16300"/>
    <cellStyle name="Вычисление 3 7 13" xfId="16301"/>
    <cellStyle name="Итог 3 7 13" xfId="16302"/>
    <cellStyle name="Примечание 3 7 13" xfId="16303"/>
    <cellStyle name="Ввод  2 2 6 13" xfId="16304"/>
    <cellStyle name="Вывод 2 2 6 13" xfId="16305"/>
    <cellStyle name="Вычисление 2 2 6 13" xfId="16306"/>
    <cellStyle name="Итог 2 2 6 13" xfId="16307"/>
    <cellStyle name="Примечание 2 2 6 13" xfId="16308"/>
    <cellStyle name="Ввод  3 2 6 13" xfId="16309"/>
    <cellStyle name="Вывод 3 2 6 13" xfId="16310"/>
    <cellStyle name="Вычисление 3 2 6 13" xfId="16311"/>
    <cellStyle name="Итог 3 2 6 13" xfId="16312"/>
    <cellStyle name="Примечание 3 2 6 13" xfId="16313"/>
    <cellStyle name="Вывод 2 5 3 13" xfId="16314"/>
    <cellStyle name="Ввод  2 4 3 13" xfId="16315"/>
    <cellStyle name="Итог 2 5 3 13" xfId="16316"/>
    <cellStyle name="Итог 2 4 3 13" xfId="16317"/>
    <cellStyle name="Ввод  2 5 3 13" xfId="16318"/>
    <cellStyle name="Примечание 2 4 3 13" xfId="16319"/>
    <cellStyle name="Вычисление 2 4 3 13" xfId="16320"/>
    <cellStyle name="Вывод 2 4 3 13" xfId="16321"/>
    <cellStyle name="Ввод  2 3 3 13" xfId="16322"/>
    <cellStyle name="Вывод 2 3 3 13" xfId="16323"/>
    <cellStyle name="Вычисление 2 3 3 13" xfId="16324"/>
    <cellStyle name="Вычисление 2 5 3 13" xfId="16325"/>
    <cellStyle name="Итог 2 3 3 13" xfId="16326"/>
    <cellStyle name="Примечание 2 5 3 13" xfId="16327"/>
    <cellStyle name="Примечание 2 3 3 13" xfId="16328"/>
    <cellStyle name="Ввод  3 3 3 13" xfId="16329"/>
    <cellStyle name="Вывод 3 3 3 13" xfId="16330"/>
    <cellStyle name="Вычисление 3 3 3 13" xfId="16331"/>
    <cellStyle name="Итог 3 3 3 13" xfId="16332"/>
    <cellStyle name="Примечание 3 3 3 13" xfId="16333"/>
    <cellStyle name="Ввод  2 2 2 3 13" xfId="16334"/>
    <cellStyle name="Вывод 2 2 2 3 13" xfId="16335"/>
    <cellStyle name="Вычисление 2 2 2 3 13" xfId="16336"/>
    <cellStyle name="Итог 2 2 2 3 13" xfId="16337"/>
    <cellStyle name="Примечание 2 2 2 3 13" xfId="16338"/>
    <cellStyle name="Ввод  3 2 2 3 13" xfId="16339"/>
    <cellStyle name="Вывод 3 2 2 3 13" xfId="16340"/>
    <cellStyle name="Вычисление 3 2 2 3 13" xfId="16341"/>
    <cellStyle name="Итог 3 2 2 3 13" xfId="16342"/>
    <cellStyle name="Примечание 3 2 2 3 13" xfId="16343"/>
    <cellStyle name="Ввод  3 4 3 13" xfId="16344"/>
    <cellStyle name="Вывод 3 4 3 13" xfId="16345"/>
    <cellStyle name="Вычисление 3 4 3 13" xfId="16346"/>
    <cellStyle name="Итог 3 4 3 13" xfId="16347"/>
    <cellStyle name="Примечание 3 4 3 13" xfId="16348"/>
    <cellStyle name="Ввод  2 2 3 3 13" xfId="16349"/>
    <cellStyle name="Вывод 2 2 3 3 13" xfId="16350"/>
    <cellStyle name="Вычисление 2 2 3 3 13" xfId="16351"/>
    <cellStyle name="Итог 2 2 3 3 13" xfId="16352"/>
    <cellStyle name="Примечание 2 2 3 3 13" xfId="16353"/>
    <cellStyle name="Ввод  3 2 3 3 13" xfId="16354"/>
    <cellStyle name="Вывод 3 2 3 3 13" xfId="16355"/>
    <cellStyle name="Вычисление 3 2 3 3 13" xfId="16356"/>
    <cellStyle name="Итог 3 2 3 3 13" xfId="16357"/>
    <cellStyle name="Примечание 3 2 3 3 13" xfId="16358"/>
    <cellStyle name="Ввод  3 5 3 13" xfId="16359"/>
    <cellStyle name="Вывод 3 5 3 13" xfId="16360"/>
    <cellStyle name="Вычисление 3 5 3 13" xfId="16361"/>
    <cellStyle name="Итог 3 5 3 13" xfId="16362"/>
    <cellStyle name="Примечание 3 5 3 13" xfId="16363"/>
    <cellStyle name="Ввод  2 2 4 3 13" xfId="16364"/>
    <cellStyle name="Вывод 2 2 4 3 13" xfId="16365"/>
    <cellStyle name="Вычисление 2 2 4 3 13" xfId="16366"/>
    <cellStyle name="Итог 2 2 4 3 13" xfId="16367"/>
    <cellStyle name="Примечание 2 2 4 3 13" xfId="16368"/>
    <cellStyle name="Ввод  3 2 4 3 13" xfId="16369"/>
    <cellStyle name="Вывод 3 2 4 3 13" xfId="16370"/>
    <cellStyle name="Вычисление 3 2 4 3 13" xfId="16371"/>
    <cellStyle name="Итог 3 2 4 3 13" xfId="16372"/>
    <cellStyle name="Примечание 3 2 4 3 13" xfId="16373"/>
    <cellStyle name="Ввод  2 8 9" xfId="16374"/>
    <cellStyle name="Вывод 2 8 9" xfId="16375"/>
    <cellStyle name="Вычисление 2 8 9" xfId="16376"/>
    <cellStyle name="Итог 2 8 9" xfId="16377"/>
    <cellStyle name="Примечание 2 8 9" xfId="16378"/>
    <cellStyle name="Ввод  3 8 9" xfId="16379"/>
    <cellStyle name="Вывод 3 8 9" xfId="16380"/>
    <cellStyle name="Вычисление 3 8 9" xfId="16381"/>
    <cellStyle name="Итог 3 8 9" xfId="16382"/>
    <cellStyle name="Примечание 3 8 9" xfId="16383"/>
    <cellStyle name="Ввод  2 2 7 9" xfId="16384"/>
    <cellStyle name="Вывод 2 2 7 9" xfId="16385"/>
    <cellStyle name="Вычисление 2 2 7 9" xfId="16386"/>
    <cellStyle name="Итог 2 2 7 9" xfId="16387"/>
    <cellStyle name="Примечание 2 2 7 9" xfId="16388"/>
    <cellStyle name="Ввод  3 2 7 9" xfId="16389"/>
    <cellStyle name="Вывод 3 2 7 9" xfId="16390"/>
    <cellStyle name="Вычисление 3 2 7 9" xfId="16391"/>
    <cellStyle name="Итог 3 2 7 9" xfId="16392"/>
    <cellStyle name="Примечание 3 2 7 9" xfId="16393"/>
    <cellStyle name="Вывод 2 5 4 9" xfId="16394"/>
    <cellStyle name="Ввод  2 4 4 9" xfId="16395"/>
    <cellStyle name="Итог 2 5 4 9" xfId="16396"/>
    <cellStyle name="Итог 2 4 4 9" xfId="16397"/>
    <cellStyle name="Ввод  2 5 4 9" xfId="16398"/>
    <cellStyle name="Примечание 2 4 4 9" xfId="16399"/>
    <cellStyle name="Вычисление 2 4 4 9" xfId="16400"/>
    <cellStyle name="Вывод 2 4 4 9" xfId="16401"/>
    <cellStyle name="Ввод  2 3 4 9" xfId="16402"/>
    <cellStyle name="Вывод 2 3 4 9" xfId="16403"/>
    <cellStyle name="Вычисление 2 3 4 9" xfId="16404"/>
    <cellStyle name="Вычисление 2 5 4 9" xfId="16405"/>
    <cellStyle name="Итог 2 3 4 9" xfId="16406"/>
    <cellStyle name="Примечание 2 5 4 9" xfId="16407"/>
    <cellStyle name="Примечание 2 3 4 9" xfId="16408"/>
    <cellStyle name="Ввод  3 3 4 9" xfId="16409"/>
    <cellStyle name="Вывод 3 3 4 9" xfId="16410"/>
    <cellStyle name="Вычисление 3 3 4 9" xfId="16411"/>
    <cellStyle name="Итог 3 3 4 9" xfId="16412"/>
    <cellStyle name="Примечание 3 3 4 9" xfId="16413"/>
    <cellStyle name="Ввод  2 2 2 4 9" xfId="16414"/>
    <cellStyle name="Вывод 2 2 2 4 9" xfId="16415"/>
    <cellStyle name="Вычисление 2 2 2 4 9" xfId="16416"/>
    <cellStyle name="Итог 2 2 2 4 9" xfId="16417"/>
    <cellStyle name="Примечание 2 2 2 4 9" xfId="16418"/>
    <cellStyle name="Ввод  3 2 2 4 9" xfId="16419"/>
    <cellStyle name="Вывод 3 2 2 4 9" xfId="16420"/>
    <cellStyle name="Вычисление 3 2 2 4 9" xfId="16421"/>
    <cellStyle name="Итог 3 2 2 4 9" xfId="16422"/>
    <cellStyle name="Примечание 3 2 2 4 9" xfId="16423"/>
    <cellStyle name="Ввод  3 4 4 9" xfId="16424"/>
    <cellStyle name="Вывод 3 4 4 9" xfId="16425"/>
    <cellStyle name="Вычисление 3 4 4 9" xfId="16426"/>
    <cellStyle name="Итог 3 4 4 9" xfId="16427"/>
    <cellStyle name="Примечание 3 4 4 9" xfId="16428"/>
    <cellStyle name="Ввод  2 2 3 4 9" xfId="16429"/>
    <cellStyle name="Вывод 2 2 3 4 9" xfId="16430"/>
    <cellStyle name="Вычисление 2 2 3 4 9" xfId="16431"/>
    <cellStyle name="Итог 2 2 3 4 9" xfId="16432"/>
    <cellStyle name="Примечание 2 2 3 4 9" xfId="16433"/>
    <cellStyle name="Ввод  3 2 3 4 9" xfId="16434"/>
    <cellStyle name="Вывод 3 2 3 4 9" xfId="16435"/>
    <cellStyle name="Вычисление 3 2 3 4 9" xfId="16436"/>
    <cellStyle name="Итог 3 2 3 4 9" xfId="16437"/>
    <cellStyle name="Примечание 3 2 3 4 9" xfId="16438"/>
    <cellStyle name="Ввод  3 5 4 9" xfId="16439"/>
    <cellStyle name="Вывод 3 5 4 9" xfId="16440"/>
    <cellStyle name="Вычисление 3 5 4 9" xfId="16441"/>
    <cellStyle name="Итог 3 5 4 9" xfId="16442"/>
    <cellStyle name="Примечание 3 5 4 9" xfId="16443"/>
    <cellStyle name="Ввод  2 2 4 4 9" xfId="16444"/>
    <cellStyle name="Вывод 2 2 4 4 9" xfId="16445"/>
    <cellStyle name="Вычисление 2 2 4 4 9" xfId="16446"/>
    <cellStyle name="Итог 2 2 4 4 9" xfId="16447"/>
    <cellStyle name="Примечание 2 2 4 4 9" xfId="16448"/>
    <cellStyle name="Ввод  3 2 4 4 9" xfId="16449"/>
    <cellStyle name="Вывод 3 2 4 4 9" xfId="16450"/>
    <cellStyle name="Вычисление 3 2 4 4 9" xfId="16451"/>
    <cellStyle name="Итог 3 2 4 4 9" xfId="16452"/>
    <cellStyle name="Примечание 3 2 4 4 9" xfId="16453"/>
    <cellStyle name="Вычисление 2 12 9" xfId="16454"/>
    <cellStyle name="Вычисление 2 11 9" xfId="16455"/>
    <cellStyle name="Вывод 2 11 9" xfId="16456"/>
    <cellStyle name="Вывод 2 2 3 7 9" xfId="16457"/>
    <cellStyle name="Итог 3 3 7 9" xfId="16458"/>
    <cellStyle name="Итог 3 2 2 7 9" xfId="16459"/>
    <cellStyle name="Вывод 2 13 8" xfId="16460"/>
    <cellStyle name="Ввод  2 13 8" xfId="16461"/>
    <cellStyle name="Вывод 2 12 9" xfId="16462"/>
    <cellStyle name="Примечание 2 2 3 7 9" xfId="16463"/>
    <cellStyle name="Вычисление 2 2 3 7 9" xfId="16464"/>
    <cellStyle name="Итог 2 2 3 7 9" xfId="16465"/>
    <cellStyle name="Ввод  2 2 3 7 9" xfId="16466"/>
    <cellStyle name="Примечание 3 4 7 9" xfId="16467"/>
    <cellStyle name="Итог 3 4 7 9" xfId="16468"/>
    <cellStyle name="Вычисление 3 4 7 9" xfId="16469"/>
    <cellStyle name="Ввод  3 4 7 9" xfId="16470"/>
    <cellStyle name="Примечание 3 2 2 7 9" xfId="16471"/>
    <cellStyle name="Примечание 2 10 9" xfId="16472"/>
    <cellStyle name="Вычисление 3 2 2 7 9" xfId="16473"/>
    <cellStyle name="Вывод 3 2 2 7 9" xfId="16474"/>
    <cellStyle name="Примечание 2 2 2 7 9" xfId="16475"/>
    <cellStyle name="Вычисление 2 2 2 7 9" xfId="16476"/>
    <cellStyle name="Вывод 2 2 2 7 9" xfId="16477"/>
    <cellStyle name="Примечание 3 3 7 9" xfId="16478"/>
    <cellStyle name="Итог 2 10 9" xfId="16479"/>
    <cellStyle name="Вычисление 3 3 7 9" xfId="16480"/>
    <cellStyle name="Вывод 3 3 7 9" xfId="16481"/>
    <cellStyle name="Ввод  3 3 7 9" xfId="16482"/>
    <cellStyle name="Вычисление 2 10 9" xfId="16483"/>
    <cellStyle name="Вывод 2 10 9" xfId="16484"/>
    <cellStyle name="Ввод  2 10 9" xfId="16485"/>
    <cellStyle name="Ввод  2 9 9" xfId="16486"/>
    <cellStyle name="Вывод 2 9 9" xfId="16487"/>
    <cellStyle name="Вычисление 2 9 9" xfId="16488"/>
    <cellStyle name="Итог 2 9 9" xfId="16489"/>
    <cellStyle name="Ввод  2 12 9" xfId="16490"/>
    <cellStyle name="Примечание 2 11 9" xfId="16491"/>
    <cellStyle name="Примечание 2 9 9" xfId="16492"/>
    <cellStyle name="Ввод  3 2 2 7 9" xfId="16493"/>
    <cellStyle name="Итог 2 11 9" xfId="16494"/>
    <cellStyle name="Итог 2 2 2 7 9" xfId="16495"/>
    <cellStyle name="Ввод  2 2 2 7 9" xfId="16496"/>
    <cellStyle name="Вывод 3 4 7 9" xfId="16497"/>
    <cellStyle name="Ввод  2 11 9" xfId="16498"/>
    <cellStyle name="Примечание 2 3 7 9" xfId="16499"/>
    <cellStyle name="Ввод  3 9 9" xfId="16500"/>
    <cellStyle name="Вывод 3 9 9" xfId="16501"/>
    <cellStyle name="Вычисление 3 9 9" xfId="16502"/>
    <cellStyle name="Итог 3 9 9" xfId="16503"/>
    <cellStyle name="Примечание 3 9 9" xfId="16504"/>
    <cellStyle name="Ввод  2 2 8 9" xfId="16505"/>
    <cellStyle name="Вывод 2 2 8 9" xfId="16506"/>
    <cellStyle name="Вычисление 2 2 8 9" xfId="16507"/>
    <cellStyle name="Итог 2 2 8 9" xfId="16508"/>
    <cellStyle name="Примечание 2 2 8 9" xfId="16509"/>
    <cellStyle name="Ввод  3 2 8 9" xfId="16510"/>
    <cellStyle name="Вывод 3 2 8 9" xfId="16511"/>
    <cellStyle name="Вычисление 3 2 8 9" xfId="16512"/>
    <cellStyle name="Итог 3 2 8 9" xfId="16513"/>
    <cellStyle name="Примечание 3 2 8 9" xfId="16514"/>
    <cellStyle name="Вывод 2 5 5 9" xfId="16515"/>
    <cellStyle name="Ввод  2 4 5 9" xfId="16516"/>
    <cellStyle name="Итог 2 5 5 9" xfId="16517"/>
    <cellStyle name="Итог 2 4 5 9" xfId="16518"/>
    <cellStyle name="Ввод  2 5 5 9" xfId="16519"/>
    <cellStyle name="Примечание 2 4 5 9" xfId="16520"/>
    <cellStyle name="Вычисление 2 4 5 9" xfId="16521"/>
    <cellStyle name="Вывод 2 4 5 9" xfId="16522"/>
    <cellStyle name="Ввод  2 3 5 9" xfId="16523"/>
    <cellStyle name="Вывод 2 3 5 9" xfId="16524"/>
    <cellStyle name="Вычисление 2 3 5 9" xfId="16525"/>
    <cellStyle name="Вычисление 2 5 5 9" xfId="16526"/>
    <cellStyle name="Итог 2 3 5 9" xfId="16527"/>
    <cellStyle name="Примечание 2 5 5 9" xfId="16528"/>
    <cellStyle name="Примечание 2 3 5 9" xfId="16529"/>
    <cellStyle name="Ввод  3 3 5 9" xfId="16530"/>
    <cellStyle name="Вывод 3 3 5 9" xfId="16531"/>
    <cellStyle name="Вычисление 3 3 5 9" xfId="16532"/>
    <cellStyle name="Итог 3 3 5 9" xfId="16533"/>
    <cellStyle name="Примечание 3 3 5 9" xfId="16534"/>
    <cellStyle name="Ввод  2 2 2 5 9" xfId="16535"/>
    <cellStyle name="Вывод 2 2 2 5 9" xfId="16536"/>
    <cellStyle name="Вычисление 2 2 2 5 9" xfId="16537"/>
    <cellStyle name="Итог 2 2 2 5 9" xfId="16538"/>
    <cellStyle name="Примечание 2 2 2 5 9" xfId="16539"/>
    <cellStyle name="Ввод  3 2 2 5 9" xfId="16540"/>
    <cellStyle name="Вывод 3 2 2 5 9" xfId="16541"/>
    <cellStyle name="Вычисление 3 2 2 5 9" xfId="16542"/>
    <cellStyle name="Итог 3 2 2 5 9" xfId="16543"/>
    <cellStyle name="Примечание 3 2 2 5 9" xfId="16544"/>
    <cellStyle name="Ввод  3 4 5 9" xfId="16545"/>
    <cellStyle name="Вывод 3 4 5 9" xfId="16546"/>
    <cellStyle name="Вычисление 3 4 5 9" xfId="16547"/>
    <cellStyle name="Итог 3 4 5 9" xfId="16548"/>
    <cellStyle name="Примечание 3 4 5 9" xfId="16549"/>
    <cellStyle name="Ввод  2 2 3 5 9" xfId="16550"/>
    <cellStyle name="Вывод 2 2 3 5 9" xfId="16551"/>
    <cellStyle name="Вычисление 2 2 3 5 9" xfId="16552"/>
    <cellStyle name="Итог 2 2 3 5 9" xfId="16553"/>
    <cellStyle name="Примечание 2 2 3 5 9" xfId="16554"/>
    <cellStyle name="Ввод  3 2 3 5 9" xfId="16555"/>
    <cellStyle name="Вывод 3 2 3 5 9" xfId="16556"/>
    <cellStyle name="Вычисление 3 2 3 5 9" xfId="16557"/>
    <cellStyle name="Итог 3 2 3 5 9" xfId="16558"/>
    <cellStyle name="Примечание 3 2 3 5 9" xfId="16559"/>
    <cellStyle name="Ввод  3 5 5 9" xfId="16560"/>
    <cellStyle name="Вывод 3 5 5 9" xfId="16561"/>
    <cellStyle name="Вычисление 3 5 5 9" xfId="16562"/>
    <cellStyle name="Итог 3 5 5 9" xfId="16563"/>
    <cellStyle name="Примечание 3 5 5 9" xfId="16564"/>
    <cellStyle name="Ввод  2 2 4 5 9" xfId="16565"/>
    <cellStyle name="Вывод 2 2 4 5 9" xfId="16566"/>
    <cellStyle name="Вычисление 2 2 4 5 9" xfId="16567"/>
    <cellStyle name="Итог 2 2 4 5 9" xfId="16568"/>
    <cellStyle name="Примечание 2 2 4 5 9" xfId="16569"/>
    <cellStyle name="Ввод  3 2 4 5 9" xfId="16570"/>
    <cellStyle name="Вывод 3 2 4 5 9" xfId="16571"/>
    <cellStyle name="Вычисление 3 2 4 5 9" xfId="16572"/>
    <cellStyle name="Итог 3 2 4 5 9" xfId="16573"/>
    <cellStyle name="Примечание 3 2 4 5 9" xfId="16574"/>
    <cellStyle name="Итог 2 13 8" xfId="16575"/>
    <cellStyle name="Ввод  3 10 9" xfId="16576"/>
    <cellStyle name="Вывод 3 10 9" xfId="16577"/>
    <cellStyle name="Вычисление 3 10 9" xfId="16578"/>
    <cellStyle name="Итог 3 10 9" xfId="16579"/>
    <cellStyle name="Примечание 3 10 9" xfId="16580"/>
    <cellStyle name="Ввод  2 2 9 9" xfId="16581"/>
    <cellStyle name="Вывод 2 2 9 9" xfId="16582"/>
    <cellStyle name="Вычисление 2 2 9 9" xfId="16583"/>
    <cellStyle name="Итог 2 2 9 9" xfId="16584"/>
    <cellStyle name="Примечание 2 2 9 9" xfId="16585"/>
    <cellStyle name="Ввод  3 2 9 9" xfId="16586"/>
    <cellStyle name="Вывод 3 2 9 9" xfId="16587"/>
    <cellStyle name="Вычисление 3 2 9 9" xfId="16588"/>
    <cellStyle name="Итог 3 2 9 9" xfId="16589"/>
    <cellStyle name="Примечание 3 2 9 9" xfId="16590"/>
    <cellStyle name="Вывод 2 5 6 9" xfId="16591"/>
    <cellStyle name="Ввод  2 4 6 9" xfId="16592"/>
    <cellStyle name="Итог 2 5 6 9" xfId="16593"/>
    <cellStyle name="Итог 2 4 6 9" xfId="16594"/>
    <cellStyle name="Ввод  2 5 6 9" xfId="16595"/>
    <cellStyle name="Примечание 2 4 6 9" xfId="16596"/>
    <cellStyle name="Вычисление 2 4 6 9" xfId="16597"/>
    <cellStyle name="Вывод 2 4 6 9" xfId="16598"/>
    <cellStyle name="Ввод  2 3 6 9" xfId="16599"/>
    <cellStyle name="Вывод 2 3 6 9" xfId="16600"/>
    <cellStyle name="Вычисление 2 3 6 9" xfId="16601"/>
    <cellStyle name="Вычисление 2 5 6 9" xfId="16602"/>
    <cellStyle name="Итог 2 3 6 9" xfId="16603"/>
    <cellStyle name="Примечание 2 5 6 9" xfId="16604"/>
    <cellStyle name="Примечание 2 3 6 9" xfId="16605"/>
    <cellStyle name="Ввод  3 3 6 9" xfId="16606"/>
    <cellStyle name="Вывод 3 3 6 9" xfId="16607"/>
    <cellStyle name="Вычисление 3 3 6 9" xfId="16608"/>
    <cellStyle name="Итог 3 3 6 9" xfId="16609"/>
    <cellStyle name="Примечание 3 3 6 9" xfId="16610"/>
    <cellStyle name="Ввод  2 2 2 6 9" xfId="16611"/>
    <cellStyle name="Вывод 2 2 2 6 9" xfId="16612"/>
    <cellStyle name="Вычисление 2 2 2 6 9" xfId="16613"/>
    <cellStyle name="Итог 2 2 2 6 9" xfId="16614"/>
    <cellStyle name="Примечание 2 2 2 6 9" xfId="16615"/>
    <cellStyle name="Ввод  3 2 2 6 9" xfId="16616"/>
    <cellStyle name="Вывод 3 2 2 6 9" xfId="16617"/>
    <cellStyle name="Вычисление 3 2 2 6 9" xfId="16618"/>
    <cellStyle name="Итог 3 2 2 6 9" xfId="16619"/>
    <cellStyle name="Примечание 3 2 2 6 9" xfId="16620"/>
    <cellStyle name="Ввод  3 4 6 9" xfId="16621"/>
    <cellStyle name="Вывод 3 4 6 9" xfId="16622"/>
    <cellStyle name="Вычисление 3 4 6 9" xfId="16623"/>
    <cellStyle name="Итог 3 4 6 9" xfId="16624"/>
    <cellStyle name="Примечание 3 4 6 9" xfId="16625"/>
    <cellStyle name="Ввод  2 2 3 6 9" xfId="16626"/>
    <cellStyle name="Вывод 2 2 3 6 9" xfId="16627"/>
    <cellStyle name="Вычисление 2 2 3 6 9" xfId="16628"/>
    <cellStyle name="Итог 2 2 3 6 9" xfId="16629"/>
    <cellStyle name="Примечание 2 2 3 6 9" xfId="16630"/>
    <cellStyle name="Ввод  3 2 3 6 9" xfId="16631"/>
    <cellStyle name="Вывод 3 2 3 6 9" xfId="16632"/>
    <cellStyle name="Вычисление 3 2 3 6 9" xfId="16633"/>
    <cellStyle name="Итог 3 2 3 6 9" xfId="16634"/>
    <cellStyle name="Примечание 3 2 3 6 9" xfId="16635"/>
    <cellStyle name="Ввод  3 5 6 9" xfId="16636"/>
    <cellStyle name="Вывод 3 5 6 9" xfId="16637"/>
    <cellStyle name="Вычисление 3 5 6 9" xfId="16638"/>
    <cellStyle name="Итог 3 5 6 9" xfId="16639"/>
    <cellStyle name="Примечание 3 5 6 9" xfId="16640"/>
    <cellStyle name="Ввод  2 2 4 6 9" xfId="16641"/>
    <cellStyle name="Вывод 2 2 4 6 9" xfId="16642"/>
    <cellStyle name="Вычисление 2 2 4 6 9" xfId="16643"/>
    <cellStyle name="Итог 2 2 4 6 9" xfId="16644"/>
    <cellStyle name="Примечание 2 2 4 6 9" xfId="16645"/>
    <cellStyle name="Ввод  3 2 4 6 9" xfId="16646"/>
    <cellStyle name="Вывод 3 2 4 6 9" xfId="16647"/>
    <cellStyle name="Вычисление 3 2 4 6 9" xfId="16648"/>
    <cellStyle name="Итог 3 2 4 6 9" xfId="16649"/>
    <cellStyle name="Примечание 3 2 4 6 9" xfId="16650"/>
    <cellStyle name="Ввод  3 11 9" xfId="16651"/>
    <cellStyle name="Вывод 3 11 9" xfId="16652"/>
    <cellStyle name="Вычисление 3 11 9" xfId="16653"/>
    <cellStyle name="Итог 3 11 9" xfId="16654"/>
    <cellStyle name="Примечание 3 11 9" xfId="16655"/>
    <cellStyle name="Ввод  2 2 10 9" xfId="16656"/>
    <cellStyle name="Вывод 2 2 10 9" xfId="16657"/>
    <cellStyle name="Вычисление 2 2 10 9" xfId="16658"/>
    <cellStyle name="Итог 2 2 10 9" xfId="16659"/>
    <cellStyle name="Примечание 2 2 10 9" xfId="16660"/>
    <cellStyle name="Ввод  3 2 10 9" xfId="16661"/>
    <cellStyle name="Вывод 3 2 10 9" xfId="16662"/>
    <cellStyle name="Вычисление 3 2 10 9" xfId="16663"/>
    <cellStyle name="Итог 3 2 10 9" xfId="16664"/>
    <cellStyle name="Примечание 3 2 10 9" xfId="16665"/>
    <cellStyle name="Вывод 3 2 11 9" xfId="16666"/>
    <cellStyle name="Вывод 2 3 7 9" xfId="16667"/>
    <cellStyle name="Примечание 2 12 9" xfId="16668"/>
    <cellStyle name="Ввод  2 3 7 9" xfId="16669"/>
    <cellStyle name="Вывод 3 12 9" xfId="16670"/>
    <cellStyle name="Вычисление 3 2 11 9" xfId="16671"/>
    <cellStyle name="Вычисление 2 3 7 9" xfId="16672"/>
    <cellStyle name="Итог 3 2 11 9" xfId="16673"/>
    <cellStyle name="Вычисление 3 12 9" xfId="16674"/>
    <cellStyle name="Ввод  3 12 9" xfId="16675"/>
    <cellStyle name="Ввод  2 5 7 9" xfId="16676"/>
    <cellStyle name="Вычисление 2 2 11 9" xfId="16677"/>
    <cellStyle name="Примечание 2 5 7 9" xfId="16678"/>
    <cellStyle name="Ввод  2 4 7 9" xfId="16679"/>
    <cellStyle name="Вычисление 2 13 8" xfId="16680"/>
    <cellStyle name="Вывод 2 4 7 9" xfId="16681"/>
    <cellStyle name="Ввод  3 2 11 9" xfId="16682"/>
    <cellStyle name="Итог 2 4 7 9" xfId="16683"/>
    <cellStyle name="Вывод 2 2 11 9" xfId="16684"/>
    <cellStyle name="Итог 2 3 7 9" xfId="16685"/>
    <cellStyle name="Вывод 2 5 7 9" xfId="16686"/>
    <cellStyle name="Примечание 3 12 9" xfId="16687"/>
    <cellStyle name="Вычисление 2 4 7 9" xfId="16688"/>
    <cellStyle name="Примечание 2 2 11 9" xfId="16689"/>
    <cellStyle name="Итог 2 5 7 9" xfId="16690"/>
    <cellStyle name="Ввод  2 2 11 9" xfId="16691"/>
    <cellStyle name="Итог 2 12 9" xfId="16692"/>
    <cellStyle name="Примечание 2 13 8" xfId="16693"/>
    <cellStyle name="Вычисление 2 5 7 9" xfId="16694"/>
    <cellStyle name="Примечание 3 2 11 9" xfId="16695"/>
    <cellStyle name="Итог 3 12 9" xfId="16696"/>
    <cellStyle name="Примечание 2 4 7 9" xfId="16697"/>
    <cellStyle name="Итог 2 2 11 9" xfId="16698"/>
    <cellStyle name="Ввод  3 2 3 7 9" xfId="16699"/>
    <cellStyle name="Вывод 3 2 3 7 9" xfId="16700"/>
    <cellStyle name="Вычисление 3 2 3 7 9" xfId="16701"/>
    <cellStyle name="Итог 3 2 3 7 9" xfId="16702"/>
    <cellStyle name="Примечание 3 2 3 7 9" xfId="16703"/>
    <cellStyle name="Ввод  3 5 7 9" xfId="16704"/>
    <cellStyle name="Вывод 3 5 7 9" xfId="16705"/>
    <cellStyle name="Вычисление 3 5 7 9" xfId="16706"/>
    <cellStyle name="Итог 3 5 7 9" xfId="16707"/>
    <cellStyle name="Примечание 3 5 7 9" xfId="16708"/>
    <cellStyle name="Ввод  2 2 4 7 9" xfId="16709"/>
    <cellStyle name="Вывод 2 2 4 7 9" xfId="16710"/>
    <cellStyle name="Вычисление 2 2 4 7 9" xfId="16711"/>
    <cellStyle name="Итог 2 2 4 7 9" xfId="16712"/>
    <cellStyle name="Примечание 2 2 4 7 9" xfId="16713"/>
    <cellStyle name="Ввод  3 2 4 7 9" xfId="16714"/>
    <cellStyle name="Вывод 3 2 4 7 9" xfId="16715"/>
    <cellStyle name="Вычисление 3 2 4 7 9" xfId="16716"/>
    <cellStyle name="Итог 3 2 4 7 9" xfId="16717"/>
    <cellStyle name="Примечание 3 2 4 7 9" xfId="16718"/>
    <cellStyle name="Ввод  3 13 8" xfId="16719"/>
    <cellStyle name="Вывод 3 13 8" xfId="16720"/>
    <cellStyle name="Вычисление 3 13 8" xfId="16721"/>
    <cellStyle name="Итог 3 13 8" xfId="16722"/>
    <cellStyle name="Примечание 3 13 8" xfId="16723"/>
    <cellStyle name="Ввод  2 2 12 8" xfId="16724"/>
    <cellStyle name="Вывод 2 2 12 8" xfId="16725"/>
    <cellStyle name="Вычисление 2 2 12 8" xfId="16726"/>
    <cellStyle name="Итог 2 2 12 8" xfId="16727"/>
    <cellStyle name="Примечание 2 2 12 8" xfId="16728"/>
    <cellStyle name="Ввод  3 2 12 8" xfId="16729"/>
    <cellStyle name="Вывод 3 2 12 8" xfId="16730"/>
    <cellStyle name="Вычисление 3 2 12 8" xfId="16731"/>
    <cellStyle name="Итог 3 2 12 8" xfId="16732"/>
    <cellStyle name="Примечание 3 2 12 8" xfId="16733"/>
    <cellStyle name="Примечание 3 2 2 3 5 7" xfId="16734"/>
    <cellStyle name="Примечание 3 15 6" xfId="16735"/>
    <cellStyle name="Итог 3 5 3 5 7" xfId="16736"/>
    <cellStyle name="Вычисление 3 5 3 5 7" xfId="16737"/>
    <cellStyle name="Вывод 3 5 3 5 7" xfId="16738"/>
    <cellStyle name="Ввод  3 5 3 5 7" xfId="16739"/>
    <cellStyle name="Примечание 3 2 3 3 5 7" xfId="16740"/>
    <cellStyle name="Итог 3 2 3 3 5 7" xfId="16741"/>
    <cellStyle name="Вычисление 3 2 3 3 5 7" xfId="16742"/>
    <cellStyle name="Вывод 3 2 3 3 5 7" xfId="16743"/>
    <cellStyle name="Ввод  3 2 3 3 5 7" xfId="16744"/>
    <cellStyle name="Примечание 2 2 3 3 5 7" xfId="16745"/>
    <cellStyle name="Итог 2 2 3 3 5 7" xfId="16746"/>
    <cellStyle name="Вычисление 2 2 3 3 5 7" xfId="16747"/>
    <cellStyle name="Вывод 2 2 3 3 5 7" xfId="16748"/>
    <cellStyle name="Ввод  2 2 3 3 5 7" xfId="16749"/>
    <cellStyle name="Примечание 3 4 3 5 7" xfId="16750"/>
    <cellStyle name="Итог 3 4 3 5 7" xfId="16751"/>
    <cellStyle name="Вычисление 3 4 3 5 7" xfId="16752"/>
    <cellStyle name="Вывод 3 4 3 5 7" xfId="16753"/>
    <cellStyle name="Ввод  3 4 3 5 7" xfId="16754"/>
    <cellStyle name="Итог 3 2 2 3 5 7" xfId="16755"/>
    <cellStyle name="Вычисление 3 2 2 3 5 7" xfId="16756"/>
    <cellStyle name="Вывод 3 2 2 3 5 7" xfId="16757"/>
    <cellStyle name="Ввод  3 2 2 3 5 7" xfId="16758"/>
    <cellStyle name="Примечание 2 2 2 3 5 7" xfId="16759"/>
    <cellStyle name="Итог 2 2 2 3 5 7" xfId="16760"/>
    <cellStyle name="Вычисление 2 2 2 3 5 7" xfId="16761"/>
    <cellStyle name="Ввод  2 2 4 2 5 7" xfId="16762"/>
    <cellStyle name="Итог 2 5 2 5 7" xfId="16763"/>
    <cellStyle name="Итог 3 2 3 10 6" xfId="16764"/>
    <cellStyle name="Вычисление 3 2 3 10 6" xfId="16765"/>
    <cellStyle name="Вывод 3 2 3 10 6" xfId="16766"/>
    <cellStyle name="Ввод  3 2 3 10 6" xfId="16767"/>
    <cellStyle name="Вычисление 2 2 14 6" xfId="16768"/>
    <cellStyle name="Вывод 2 2 14 6" xfId="16769"/>
    <cellStyle name="Ввод  2 2 14 6" xfId="16770"/>
    <cellStyle name="Итог 3 15 6" xfId="16771"/>
    <cellStyle name="Вычисление 3 15 6" xfId="16772"/>
    <cellStyle name="Вывод 3 15 6" xfId="16773"/>
    <cellStyle name="Ввод  2 16 6" xfId="16774"/>
    <cellStyle name="Итог 3 2 6 5 7" xfId="16775"/>
    <cellStyle name="Вывод 3 2 2 2 5 7" xfId="16776"/>
    <cellStyle name="Ввод  2 7 5 7" xfId="16777"/>
    <cellStyle name="Вывод 3 3 10 6" xfId="16778"/>
    <cellStyle name="Вывод 2 2 2 3 5 7" xfId="16779"/>
    <cellStyle name="Примечание 3 5 2 5 7" xfId="16780"/>
    <cellStyle name="Ввод  2 4 2 5 7" xfId="16781"/>
    <cellStyle name="Примечание 2 2 3 10 6" xfId="16782"/>
    <cellStyle name="Ввод  3 15 6" xfId="16783"/>
    <cellStyle name="Вычисление 3 2 6 5 7" xfId="16784"/>
    <cellStyle name="Ввод  3 2 2 2 5 7" xfId="16785"/>
    <cellStyle name="Вывод 2 7 5 7" xfId="16786"/>
    <cellStyle name="Ввод  3 3 10 6" xfId="16787"/>
    <cellStyle name="Итог 2 15 6" xfId="16788"/>
    <cellStyle name="Вывод 3 4 2 5 7" xfId="16789"/>
    <cellStyle name="Вычисление 2 4 3 5 7" xfId="16790"/>
    <cellStyle name="Вывод 2 2 2 10 6" xfId="16791"/>
    <cellStyle name="Примечание 2 2 2 10 6" xfId="16792"/>
    <cellStyle name="Итог 2 4 3 5 7" xfId="16793"/>
    <cellStyle name="Вычисление 3 6 5 7" xfId="16794"/>
    <cellStyle name="Примечание 3 4 2 5 7" xfId="16795"/>
    <cellStyle name="Вывод 2 3 3 5 7" xfId="16796"/>
    <cellStyle name="Вычисление 2 2 3 2 5 7" xfId="16797"/>
    <cellStyle name="Примечание 2 6 5 7" xfId="16798"/>
    <cellStyle name="Вычисление 3 2 2 10 6" xfId="16799"/>
    <cellStyle name="Ввод  3 7 5 7" xfId="16800"/>
    <cellStyle name="Примечание 2 5 2 5 7" xfId="16801"/>
    <cellStyle name="Примечание 2 2 4 10 6" xfId="16802"/>
    <cellStyle name="Итог 2 4 10 6" xfId="16803"/>
    <cellStyle name="Ввод  2 2 2 3 5 7" xfId="16804"/>
    <cellStyle name="Итог 3 5 2 5 7" xfId="16805"/>
    <cellStyle name="Вывод 2 5 2 5 7" xfId="16806"/>
    <cellStyle name="Итог 2 2 3 10 6" xfId="16807"/>
    <cellStyle name="Вывод 3 2 6 5 7" xfId="16808"/>
    <cellStyle name="Примечание 2 2 2 2 5 7" xfId="16809"/>
    <cellStyle name="Вычисление 2 7 5 7" xfId="16810"/>
    <cellStyle name="Примечание 2 3 10 6" xfId="16811"/>
    <cellStyle name="Итог 3 2 4 2 5 7" xfId="16812"/>
    <cellStyle name="Вычисление 2 3 2 5 7" xfId="16813"/>
    <cellStyle name="Вывод 2 2 4 10 6" xfId="16814"/>
    <cellStyle name="Вывод 2 5 10 6" xfId="16815"/>
    <cellStyle name="Вычисление 3 3 3 5 7" xfId="16816"/>
    <cellStyle name="Ввод  3 5 2 5 7" xfId="16817"/>
    <cellStyle name="Вычисление 3 2 5 5 7" xfId="16818"/>
    <cellStyle name="Ввод  2 2 3 10 6" xfId="16819"/>
    <cellStyle name="Итог 2 2 6 5 7" xfId="16820"/>
    <cellStyle name="Вывод 2 2 2 2 5 7" xfId="16821"/>
    <cellStyle name="Вычисление 2 5 10 6" xfId="16822"/>
    <cellStyle name="Ввод  3 2 4 2 5 7" xfId="16823"/>
    <cellStyle name="Вывод 2 4 2 5 7" xfId="16824"/>
    <cellStyle name="Итог 3 5 10 6" xfId="16825"/>
    <cellStyle name="Вычисление 3 2 14 6" xfId="16826"/>
    <cellStyle name="Примечание 2 3 3 5 7" xfId="16827"/>
    <cellStyle name="Вычисление 3 2 3 2 5 7" xfId="16828"/>
    <cellStyle name="Примечание 2 2 5 5 7" xfId="16829"/>
    <cellStyle name="Вычисление 3 4 10 6" xfId="16830"/>
    <cellStyle name="Ввод  2 2 6 5 7" xfId="16831"/>
    <cellStyle name="Итог 3 3 2 5 7" xfId="16832"/>
    <cellStyle name="Примечание 3 2 4 10 6" xfId="16833"/>
    <cellStyle name="Ввод  2 3 10 6" xfId="16834"/>
    <cellStyle name="Ввод  2 15 6" xfId="16835"/>
    <cellStyle name="Вычисление 3 3 10 6" xfId="16836"/>
    <cellStyle name="Ввод  2 6 5 7" xfId="16837"/>
    <cellStyle name="Вычисление 3 2 2 2 5 7" xfId="16838"/>
    <cellStyle name="Примечание 3 2 6 5 7" xfId="16839"/>
    <cellStyle name="Вывод 2 5 3 5 7" xfId="16840"/>
    <cellStyle name="Итог 3 2 2 2 5 7" xfId="16841"/>
    <cellStyle name="Вывод 2 6 5 7" xfId="16842"/>
    <cellStyle name="Итог 3 3 10 6" xfId="16843"/>
    <cellStyle name="Вычисление 2 2 4 2 5 7" xfId="16844"/>
    <cellStyle name="Ввод  2 5 2 5 7" xfId="16845"/>
    <cellStyle name="Ввод  3 5 10 6" xfId="16846"/>
    <cellStyle name="Примечание 2 2 14 6" xfId="16847"/>
    <cellStyle name="Вычисление 2 5 3 5 7" xfId="16848"/>
    <cellStyle name="Примечание 2 2 3 2 5 7" xfId="16849"/>
    <cellStyle name="Вывод 2 2 5 5 7" xfId="16850"/>
    <cellStyle name="Примечание 3 2 2 10 6" xfId="16851"/>
    <cellStyle name="Вычисление 3 7 5 7" xfId="16852"/>
    <cellStyle name="Ввод  3 3 2 5 7" xfId="16853"/>
    <cellStyle name="Вывод 3 2 4 10 6" xfId="16854"/>
    <cellStyle name="Примечание 2 4 10 6" xfId="16855"/>
    <cellStyle name="Ввод  3 4 2 5 7" xfId="16856"/>
    <cellStyle name="Примечание 2 4 3 5 7" xfId="16857"/>
    <cellStyle name="Ввод  2 2 2 10 6" xfId="16858"/>
    <cellStyle name="Итог 2 2 2 10 6" xfId="16859"/>
    <cellStyle name="Итог 2 5 3 5 7" xfId="16860"/>
    <cellStyle name="Вывод 3 6 5 7" xfId="16861"/>
    <cellStyle name="Итог 3 4 2 5 7" xfId="16862"/>
    <cellStyle name="Ввод  2 3 3 5 7" xfId="16863"/>
    <cellStyle name="Вывод 2 2 3 2 5 7" xfId="16864"/>
    <cellStyle name="Примечание 3 6 5 7" xfId="16865"/>
    <cellStyle name="Итог 2 6 5 7" xfId="16866"/>
    <cellStyle name="Вывод 3 2 2 10 6" xfId="16867"/>
    <cellStyle name="Итог 2 3 2 5 7" xfId="16868"/>
    <cellStyle name="Итог 2 2 4 10 6" xfId="16869"/>
    <cellStyle name="Итог 2 5 10 6" xfId="16870"/>
    <cellStyle name="Примечание 3 3 3 5 7" xfId="16871"/>
    <cellStyle name="Вычисление 3 5 2 5 7" xfId="16872"/>
    <cellStyle name="Примечание 3 2 5 5 7" xfId="16873"/>
    <cellStyle name="Вычисление 2 2 3 10 6" xfId="16874"/>
    <cellStyle name="Ввод  3 2 6 5 7" xfId="16875"/>
    <cellStyle name="Итог 2 2 2 2 5 7" xfId="16876"/>
    <cellStyle name="Итог 2 7 5 7" xfId="16877"/>
    <cellStyle name="Примечание 2 5 10 6" xfId="16878"/>
    <cellStyle name="Вычисление 3 2 4 2 5 7" xfId="16879"/>
    <cellStyle name="Вывод 2 3 2 5 7" xfId="16880"/>
    <cellStyle name="Ввод  2 2 4 10 6" xfId="16881"/>
    <cellStyle name="Примечание 3 2 14 6" xfId="16882"/>
    <cellStyle name="Вывод 3 3 3 5 7" xfId="16883"/>
    <cellStyle name="Примечание 3 2 3 2 5 7" xfId="16884"/>
    <cellStyle name="Вывод 3 2 5 5 7" xfId="16885"/>
    <cellStyle name="Примечание 3 4 10 6" xfId="16886"/>
    <cellStyle name="Вычисление 2 2 6 5 7" xfId="16887"/>
    <cellStyle name="Ввод  2 2 2 2 5 7" xfId="16888"/>
    <cellStyle name="Вычисление 2 3 10 6" xfId="16889"/>
    <cellStyle name="Вычисление 2 15 6" xfId="16890"/>
    <cellStyle name="Примечание 2 2 4 2 5 7" xfId="16891"/>
    <cellStyle name="Вычисление 2 4 2 5 7" xfId="16892"/>
    <cellStyle name="Вычисление 3 5 10 6" xfId="16893"/>
    <cellStyle name="Вывод 3 2 14 6" xfId="16894"/>
    <cellStyle name="Примечание 2 5 3 5 7" xfId="16895"/>
    <cellStyle name="Вывод 3 2 3 2 5 7" xfId="16896"/>
    <cellStyle name="Итог 2 2 5 5 7" xfId="16897"/>
    <cellStyle name="Вывод 3 4 10 6" xfId="16898"/>
    <cellStyle name="Примечание 3 7 5 7" xfId="16899"/>
    <cellStyle name="Вычисление 3 3 2 5 7" xfId="16900"/>
    <cellStyle name="Итог 3 2 4 10 6" xfId="16901"/>
    <cellStyle name="Вывод 2 4 10 6" xfId="16902"/>
    <cellStyle name="Вывод 2 2 4 2 5 7" xfId="16903"/>
    <cellStyle name="Итог 2 4 2 5 7" xfId="16904"/>
    <cellStyle name="Примечание 3 2 3 10 6" xfId="16905"/>
    <cellStyle name="Итог 2 2 14 6" xfId="16906"/>
    <cellStyle name="Вычисление 2 3 3 5 7" xfId="16907"/>
    <cellStyle name="Итог 2 2 3 2 5 7" xfId="16908"/>
    <cellStyle name="Ввод  2 2 5 5 7" xfId="16909"/>
    <cellStyle name="Итог 3 2 2 10 6" xfId="16910"/>
    <cellStyle name="Вывод 3 7 5 7" xfId="16911"/>
    <cellStyle name="Примечание 2 3 2 5 7" xfId="16912"/>
    <cellStyle name="Ввод  3 2 4 10 6" xfId="16913"/>
    <cellStyle name="Ввод  2 5 10 6" xfId="16914"/>
    <cellStyle name="Примечание 3 2 2 2 5 7" xfId="16915"/>
    <cellStyle name="Ввод  2 5 3 5 7" xfId="16916"/>
    <cellStyle name="Примечание 3 3 10 6" xfId="16917"/>
    <cellStyle name="Вычисление 2 2 2 10 6" xfId="16918"/>
    <cellStyle name="Ввод  2 4 3 5 7" xfId="16919"/>
    <cellStyle name="Примечание 2 15 6" xfId="16920"/>
    <cellStyle name="Ввод  3 6 5 7" xfId="16921"/>
    <cellStyle name="Вычисление 3 4 2 5 7" xfId="16922"/>
    <cellStyle name="Вывод 2 4 3 5 7" xfId="16923"/>
    <cellStyle name="Ввод  2 2 3 2 5 7" xfId="16924"/>
    <cellStyle name="Итог 3 6 5 7" xfId="16925"/>
    <cellStyle name="Вычисление 2 6 5 7" xfId="16926"/>
    <cellStyle name="Ввод  3 2 2 10 6" xfId="16927"/>
    <cellStyle name="Примечание 3 2 4 2 5 7" xfId="16928"/>
    <cellStyle name="Вычисление 2 5 2 5 7" xfId="16929"/>
    <cellStyle name="Вычисление 2 2 4 10 6" xfId="16930"/>
    <cellStyle name="Ввод  2 4 10 6" xfId="16931"/>
    <cellStyle name="Итог 3 3 3 5 7" xfId="16932"/>
    <cellStyle name="Вывод 3 5 2 5 7" xfId="16933"/>
    <cellStyle name="Итог 3 2 5 5 7" xfId="16934"/>
    <cellStyle name="Вывод 2 2 3 10 6" xfId="16935"/>
    <cellStyle name="Примечание 2 2 6 5 7" xfId="16936"/>
    <cellStyle name="Вычисление 2 2 2 2 5 7" xfId="16937"/>
    <cellStyle name="Примечание 2 7 5 7" xfId="16938"/>
    <cellStyle name="Итог 2 3 10 6" xfId="16939"/>
    <cellStyle name="Вывод 3 2 4 2 5 7" xfId="16940"/>
    <cellStyle name="Ввод  2 3 2 5 7" xfId="16941"/>
    <cellStyle name="Примечание 3 5 10 6" xfId="16942"/>
    <cellStyle name="Итог 3 2 14 6" xfId="16943"/>
    <cellStyle name="Ввод  3 3 3 5 7" xfId="16944"/>
    <cellStyle name="Итог 3 2 3 2 5 7" xfId="16945"/>
    <cellStyle name="Ввод  3 2 5 5 7" xfId="16946"/>
    <cellStyle name="Итог 3 4 10 6" xfId="16947"/>
    <cellStyle name="Вывод 2 2 6 5 7" xfId="16948"/>
    <cellStyle name="Примечание 3 3 2 5 7" xfId="16949"/>
    <cellStyle name="Вывод 2 3 10 6" xfId="16950"/>
    <cellStyle name="Вывод 2 15 6" xfId="16951"/>
    <cellStyle name="Итог 2 2 4 2 5 7" xfId="16952"/>
    <cellStyle name="Примечание 2 4 2 5 7" xfId="16953"/>
    <cellStyle name="Вывод 3 5 10 6" xfId="16954"/>
    <cellStyle name="Ввод  3 2 14 6" xfId="16955"/>
    <cellStyle name="Итог 2 3 3 5 7" xfId="16956"/>
    <cellStyle name="Ввод  3 2 3 2 5 7" xfId="16957"/>
    <cellStyle name="Вычисление 2 2 5 5 7" xfId="16958"/>
    <cellStyle name="Ввод  3 4 10 6" xfId="16959"/>
    <cellStyle name="Итог 3 7 5 7" xfId="16960"/>
    <cellStyle name="Вывод 3 3 2 5 7" xfId="16961"/>
    <cellStyle name="Вычисление 3 2 4 10 6" xfId="16962"/>
    <cellStyle name="Вычисление 2 4 10 6" xfId="16963"/>
    <cellStyle name="Примечание 3 5 3 5 7" xfId="16964"/>
    <cellStyle name="Ввод  2 2 4 3 5 7" xfId="16965"/>
    <cellStyle name="Вывод 2 2 4 3 5 7" xfId="16966"/>
    <cellStyle name="Вычисление 2 2 4 3 5 7" xfId="16967"/>
    <cellStyle name="Итог 2 2 4 3 5 7" xfId="16968"/>
    <cellStyle name="Примечание 2 2 4 3 5 7" xfId="16969"/>
    <cellStyle name="Ввод  3 2 4 3 5 7" xfId="16970"/>
    <cellStyle name="Вывод 3 2 4 3 5 7" xfId="16971"/>
    <cellStyle name="Вычисление 3 2 4 3 5 7" xfId="16972"/>
    <cellStyle name="Итог 3 2 4 3 5 7" xfId="16973"/>
    <cellStyle name="Примечание 3 2 4 3 5 7" xfId="16974"/>
    <cellStyle name="Вывод 2 16 6" xfId="16975"/>
    <cellStyle name="Вычисление 2 16 6" xfId="16976"/>
    <cellStyle name="Итог 2 16 6" xfId="16977"/>
    <cellStyle name="Примечание 2 16 6" xfId="16978"/>
    <cellStyle name="Ввод  3 16 6" xfId="16979"/>
    <cellStyle name="Вывод 3 16 6" xfId="16980"/>
    <cellStyle name="Вычисление 3 16 6" xfId="16981"/>
    <cellStyle name="Итог 3 16 6" xfId="16982"/>
    <cellStyle name="Примечание 3 16 6" xfId="16983"/>
    <cellStyle name="Ввод  2 2 15 6" xfId="16984"/>
    <cellStyle name="Вывод 2 2 15 6" xfId="16985"/>
    <cellStyle name="Вычисление 2 2 15 6" xfId="16986"/>
    <cellStyle name="Итог 2 2 15 6" xfId="16987"/>
    <cellStyle name="Примечание 2 2 15 6" xfId="16988"/>
    <cellStyle name="Ввод  3 2 15 6" xfId="16989"/>
    <cellStyle name="Вывод 3 2 15 6" xfId="16990"/>
    <cellStyle name="Вычисление 3 2 15 6" xfId="16991"/>
    <cellStyle name="Итог 3 2 15 6" xfId="16992"/>
    <cellStyle name="Примечание 3 2 15 6" xfId="16993"/>
    <cellStyle name="Вывод 2 5 11 6" xfId="16994"/>
    <cellStyle name="Ввод  2 4 11 6" xfId="16995"/>
    <cellStyle name="Итог 2 5 11 6" xfId="16996"/>
    <cellStyle name="Итог 2 4 11 6" xfId="16997"/>
    <cellStyle name="Ввод  2 5 11 6" xfId="16998"/>
    <cellStyle name="Примечание 2 4 11 6" xfId="16999"/>
    <cellStyle name="Вычисление 2 4 11 6" xfId="17000"/>
    <cellStyle name="Вывод 2 4 11 6" xfId="17001"/>
    <cellStyle name="Ввод  2 3 11 6" xfId="17002"/>
    <cellStyle name="Вывод 2 3 11 6" xfId="17003"/>
    <cellStyle name="Вычисление 2 3 11 6" xfId="17004"/>
    <cellStyle name="Вычисление 2 5 11 6" xfId="17005"/>
    <cellStyle name="Итог 2 3 11 6" xfId="17006"/>
    <cellStyle name="Примечание 2 5 11 6" xfId="17007"/>
    <cellStyle name="Примечание 2 3 11 6" xfId="17008"/>
    <cellStyle name="Ввод  3 3 11 6" xfId="17009"/>
    <cellStyle name="Вывод 3 3 11 6" xfId="17010"/>
    <cellStyle name="Вычисление 3 3 11 6" xfId="17011"/>
    <cellStyle name="Итог 3 3 11 6" xfId="17012"/>
    <cellStyle name="Примечание 3 3 11 6" xfId="17013"/>
    <cellStyle name="Ввод  2 2 2 11 6" xfId="17014"/>
    <cellStyle name="Вывод 2 2 2 11 6" xfId="17015"/>
    <cellStyle name="Вычисление 2 2 2 11 6" xfId="17016"/>
    <cellStyle name="Итог 2 2 2 11 6" xfId="17017"/>
    <cellStyle name="Примечание 2 2 2 11 6" xfId="17018"/>
    <cellStyle name="Ввод  3 2 2 11 6" xfId="17019"/>
    <cellStyle name="Вывод 3 2 2 11 6" xfId="17020"/>
    <cellStyle name="Вычисление 3 2 2 11 6" xfId="17021"/>
    <cellStyle name="Итог 3 2 2 11 6" xfId="17022"/>
    <cellStyle name="Примечание 3 2 2 11 6" xfId="17023"/>
    <cellStyle name="Ввод  3 4 11 6" xfId="17024"/>
    <cellStyle name="Вывод 3 4 11 6" xfId="17025"/>
    <cellStyle name="Вычисление 3 4 11 6" xfId="17026"/>
    <cellStyle name="Итог 3 4 11 6" xfId="17027"/>
    <cellStyle name="Примечание 3 4 11 6" xfId="17028"/>
    <cellStyle name="Ввод  2 2 3 11 6" xfId="17029"/>
    <cellStyle name="Вывод 2 2 3 11 6" xfId="17030"/>
    <cellStyle name="Вычисление 2 2 3 11 6" xfId="17031"/>
    <cellStyle name="Итог 2 2 3 11 6" xfId="17032"/>
    <cellStyle name="Примечание 2 2 3 11 6" xfId="17033"/>
    <cellStyle name="Ввод  3 2 3 11 6" xfId="17034"/>
    <cellStyle name="Вывод 3 2 3 11 6" xfId="17035"/>
    <cellStyle name="Вычисление 3 2 3 11 6" xfId="17036"/>
    <cellStyle name="Итог 3 2 3 11 6" xfId="17037"/>
    <cellStyle name="Примечание 3 2 3 11 6" xfId="17038"/>
    <cellStyle name="Ввод  3 5 11 6" xfId="17039"/>
    <cellStyle name="Вывод 3 5 11 6" xfId="17040"/>
    <cellStyle name="Вычисление 3 5 11 6" xfId="17041"/>
    <cellStyle name="Итог 3 5 11 6" xfId="17042"/>
    <cellStyle name="Примечание 3 5 11 6" xfId="17043"/>
    <cellStyle name="Ввод  2 2 4 11 6" xfId="17044"/>
    <cellStyle name="Вывод 2 2 4 11 6" xfId="17045"/>
    <cellStyle name="Вычисление 2 2 4 11 6" xfId="17046"/>
    <cellStyle name="Итог 2 2 4 11 6" xfId="17047"/>
    <cellStyle name="Примечание 2 2 4 11 6" xfId="17048"/>
    <cellStyle name="Ввод  3 2 4 11 6" xfId="17049"/>
    <cellStyle name="Вывод 3 2 4 11 6" xfId="17050"/>
    <cellStyle name="Вычисление 3 2 4 11 6" xfId="17051"/>
    <cellStyle name="Итог 3 2 4 11 6" xfId="17052"/>
    <cellStyle name="Примечание 3 2 4 11 6" xfId="17053"/>
    <cellStyle name="Примечание 2 7 6 7" xfId="17054"/>
    <cellStyle name="Итог 2 7 6 7" xfId="17055"/>
    <cellStyle name="Вычисление 2 7 6 7" xfId="17056"/>
    <cellStyle name="Вывод 2 7 6 7" xfId="17057"/>
    <cellStyle name="Ввод  2 7 6 7" xfId="17058"/>
    <cellStyle name="Ввод  2 6 6 7" xfId="17059"/>
    <cellStyle name="Вывод 2 6 6 7" xfId="17060"/>
    <cellStyle name="Вычисление 2 6 6 7" xfId="17061"/>
    <cellStyle name="Итог 2 6 6 7" xfId="17062"/>
    <cellStyle name="Примечание 2 6 6 7" xfId="17063"/>
    <cellStyle name="Ввод  3 6 6 7" xfId="17064"/>
    <cellStyle name="Вывод 3 6 6 7" xfId="17065"/>
    <cellStyle name="Вычисление 3 6 6 7" xfId="17066"/>
    <cellStyle name="Итог 3 6 6 7" xfId="17067"/>
    <cellStyle name="Примечание 3 6 6 7" xfId="17068"/>
    <cellStyle name="Ввод  2 2 5 6 7" xfId="17069"/>
    <cellStyle name="Вывод 2 2 5 6 7" xfId="17070"/>
    <cellStyle name="Вычисление 2 2 5 6 7" xfId="17071"/>
    <cellStyle name="Итог 2 2 5 6 7" xfId="17072"/>
    <cellStyle name="Примечание 2 2 5 6 7" xfId="17073"/>
    <cellStyle name="Ввод  3 2 5 6 7" xfId="17074"/>
    <cellStyle name="Вывод 3 2 5 6 7" xfId="17075"/>
    <cellStyle name="Вычисление 3 2 5 6 7" xfId="17076"/>
    <cellStyle name="Итог 3 2 5 6 7" xfId="17077"/>
    <cellStyle name="Примечание 3 2 5 6 7" xfId="17078"/>
    <cellStyle name="Вывод 2 5 2 6 7" xfId="17079"/>
    <cellStyle name="Ввод  2 4 2 6 7" xfId="17080"/>
    <cellStyle name="Итог 2 5 2 6 7" xfId="17081"/>
    <cellStyle name="Итог 2 4 2 6 7" xfId="17082"/>
    <cellStyle name="Ввод  2 5 2 6 7" xfId="17083"/>
    <cellStyle name="Примечание 2 4 2 6 7" xfId="17084"/>
    <cellStyle name="Вычисление 2 4 2 6 7" xfId="17085"/>
    <cellStyle name="Вывод 2 4 2 6 7" xfId="17086"/>
    <cellStyle name="Ввод  2 3 2 6 7" xfId="17087"/>
    <cellStyle name="Вывод 2 3 2 6 7" xfId="17088"/>
    <cellStyle name="Вычисление 2 3 2 6 7" xfId="17089"/>
    <cellStyle name="Вычисление 2 5 2 6 7" xfId="17090"/>
    <cellStyle name="Итог 2 3 2 6 7" xfId="17091"/>
    <cellStyle name="Примечание 2 5 2 6 7" xfId="17092"/>
    <cellStyle name="Примечание 2 3 2 6 7" xfId="17093"/>
    <cellStyle name="Ввод  3 3 2 6 7" xfId="17094"/>
    <cellStyle name="Вывод 3 3 2 6 7" xfId="17095"/>
    <cellStyle name="Вычисление 3 3 2 6 7" xfId="17096"/>
    <cellStyle name="Итог 3 3 2 6 7" xfId="17097"/>
    <cellStyle name="Примечание 3 3 2 6 7" xfId="17098"/>
    <cellStyle name="Ввод  2 2 2 2 6 7" xfId="17099"/>
    <cellStyle name="Вывод 2 2 2 2 6 7" xfId="17100"/>
    <cellStyle name="Вычисление 2 2 2 2 6 7" xfId="17101"/>
    <cellStyle name="Итог 2 2 2 2 6 7" xfId="17102"/>
    <cellStyle name="Примечание 2 2 2 2 6 7" xfId="17103"/>
    <cellStyle name="Ввод  3 2 2 2 6 7" xfId="17104"/>
    <cellStyle name="Вывод 3 2 2 2 6 7" xfId="17105"/>
    <cellStyle name="Вычисление 3 2 2 2 6 7" xfId="17106"/>
    <cellStyle name="Итог 3 2 2 2 6 7" xfId="17107"/>
    <cellStyle name="Примечание 3 2 2 2 6 7" xfId="17108"/>
    <cellStyle name="Ввод  3 4 2 6 7" xfId="17109"/>
    <cellStyle name="Вывод 3 4 2 6 7" xfId="17110"/>
    <cellStyle name="Вычисление 3 4 2 6 7" xfId="17111"/>
    <cellStyle name="Итог 3 4 2 6 7" xfId="17112"/>
    <cellStyle name="Примечание 3 4 2 6 7" xfId="17113"/>
    <cellStyle name="Ввод  2 2 3 2 6 7" xfId="17114"/>
    <cellStyle name="Вывод 2 2 3 2 6 7" xfId="17115"/>
    <cellStyle name="Вычисление 2 2 3 2 6 7" xfId="17116"/>
    <cellStyle name="Итог 2 2 3 2 6 7" xfId="17117"/>
    <cellStyle name="Примечание 2 2 3 2 6 7" xfId="17118"/>
    <cellStyle name="Ввод  3 2 3 2 6 7" xfId="17119"/>
    <cellStyle name="Вывод 3 2 3 2 6 7" xfId="17120"/>
    <cellStyle name="Вычисление 3 2 3 2 6 7" xfId="17121"/>
    <cellStyle name="Итог 3 2 3 2 6 7" xfId="17122"/>
    <cellStyle name="Примечание 3 2 3 2 6 7" xfId="17123"/>
    <cellStyle name="Ввод  3 5 2 6 7" xfId="17124"/>
    <cellStyle name="Вывод 3 5 2 6 7" xfId="17125"/>
    <cellStyle name="Вычисление 3 5 2 6 7" xfId="17126"/>
    <cellStyle name="Итог 3 5 2 6 7" xfId="17127"/>
    <cellStyle name="Примечание 3 5 2 6 7" xfId="17128"/>
    <cellStyle name="Ввод  2 2 4 2 6 7" xfId="17129"/>
    <cellStyle name="Вывод 2 2 4 2 6 7" xfId="17130"/>
    <cellStyle name="Вычисление 2 2 4 2 6 7" xfId="17131"/>
    <cellStyle name="Итог 2 2 4 2 6 7" xfId="17132"/>
    <cellStyle name="Примечание 2 2 4 2 6 7" xfId="17133"/>
    <cellStyle name="Ввод  3 2 4 2 6 7" xfId="17134"/>
    <cellStyle name="Вывод 3 2 4 2 6 7" xfId="17135"/>
    <cellStyle name="Вычисление 3 2 4 2 6 7" xfId="17136"/>
    <cellStyle name="Итог 3 2 4 2 6 7" xfId="17137"/>
    <cellStyle name="Примечание 3 2 4 2 6 7" xfId="17138"/>
    <cellStyle name="Ввод  3 7 6 7" xfId="17139"/>
    <cellStyle name="Вывод 3 7 6 7" xfId="17140"/>
    <cellStyle name="Вычисление 3 7 6 7" xfId="17141"/>
    <cellStyle name="Итог 3 7 6 7" xfId="17142"/>
    <cellStyle name="Примечание 3 7 6 7" xfId="17143"/>
    <cellStyle name="Ввод  2 2 6 6 7" xfId="17144"/>
    <cellStyle name="Вывод 2 2 6 6 7" xfId="17145"/>
    <cellStyle name="Вычисление 2 2 6 6 7" xfId="17146"/>
    <cellStyle name="Итог 2 2 6 6 7" xfId="17147"/>
    <cellStyle name="Примечание 2 2 6 6 7" xfId="17148"/>
    <cellStyle name="Ввод  3 2 6 6 7" xfId="17149"/>
    <cellStyle name="Вывод 3 2 6 6 7" xfId="17150"/>
    <cellStyle name="Вычисление 3 2 6 6 7" xfId="17151"/>
    <cellStyle name="Итог 3 2 6 6 7" xfId="17152"/>
    <cellStyle name="Примечание 3 2 6 6 7" xfId="17153"/>
    <cellStyle name="Вывод 2 5 3 6 7" xfId="17154"/>
    <cellStyle name="Ввод  2 4 3 6 7" xfId="17155"/>
    <cellStyle name="Итог 2 5 3 6 7" xfId="17156"/>
    <cellStyle name="Итог 2 4 3 6 7" xfId="17157"/>
    <cellStyle name="Ввод  2 5 3 6 7" xfId="17158"/>
    <cellStyle name="Примечание 2 4 3 6 7" xfId="17159"/>
    <cellStyle name="Вычисление 2 4 3 6 7" xfId="17160"/>
    <cellStyle name="Вывод 2 4 3 6 7" xfId="17161"/>
    <cellStyle name="Ввод  2 3 3 6 7" xfId="17162"/>
    <cellStyle name="Вывод 2 3 3 6 7" xfId="17163"/>
    <cellStyle name="Вычисление 2 3 3 6 7" xfId="17164"/>
    <cellStyle name="Вычисление 2 5 3 6 7" xfId="17165"/>
    <cellStyle name="Итог 2 3 3 6 7" xfId="17166"/>
    <cellStyle name="Примечание 2 5 3 6 7" xfId="17167"/>
    <cellStyle name="Примечание 2 3 3 6 7" xfId="17168"/>
    <cellStyle name="Ввод  3 3 3 6 7" xfId="17169"/>
    <cellStyle name="Вывод 3 3 3 6 7" xfId="17170"/>
    <cellStyle name="Вычисление 3 3 3 6 7" xfId="17171"/>
    <cellStyle name="Итог 3 3 3 6 7" xfId="17172"/>
    <cellStyle name="Примечание 3 3 3 6 7" xfId="17173"/>
    <cellStyle name="Ввод  2 2 2 3 6 7" xfId="17174"/>
    <cellStyle name="Вывод 2 2 2 3 6 7" xfId="17175"/>
    <cellStyle name="Вычисление 2 2 2 3 6 7" xfId="17176"/>
    <cellStyle name="Итог 2 2 2 3 6 7" xfId="17177"/>
    <cellStyle name="Примечание 2 2 2 3 6 7" xfId="17178"/>
    <cellStyle name="Ввод  3 2 2 3 6 7" xfId="17179"/>
    <cellStyle name="Вывод 3 2 2 3 6 7" xfId="17180"/>
    <cellStyle name="Вычисление 3 2 2 3 6 7" xfId="17181"/>
    <cellStyle name="Итог 3 2 2 3 6 7" xfId="17182"/>
    <cellStyle name="Примечание 3 2 2 3 6 7" xfId="17183"/>
    <cellStyle name="Ввод  3 4 3 6 7" xfId="17184"/>
    <cellStyle name="Вывод 3 4 3 6 7" xfId="17185"/>
    <cellStyle name="Вычисление 3 4 3 6 7" xfId="17186"/>
    <cellStyle name="Итог 3 4 3 6 7" xfId="17187"/>
    <cellStyle name="Примечание 3 4 3 6 7" xfId="17188"/>
    <cellStyle name="Ввод  2 2 3 3 6 7" xfId="17189"/>
    <cellStyle name="Вывод 2 2 3 3 6 7" xfId="17190"/>
    <cellStyle name="Вычисление 2 2 3 3 6 7" xfId="17191"/>
    <cellStyle name="Итог 2 2 3 3 6 7" xfId="17192"/>
    <cellStyle name="Примечание 2 2 3 3 6 7" xfId="17193"/>
    <cellStyle name="Ввод  3 2 3 3 6 7" xfId="17194"/>
    <cellStyle name="Вывод 3 2 3 3 6 7" xfId="17195"/>
    <cellStyle name="Вычисление 3 2 3 3 6 7" xfId="17196"/>
    <cellStyle name="Итог 3 2 3 3 6 7" xfId="17197"/>
    <cellStyle name="Примечание 3 2 3 3 6 7" xfId="17198"/>
    <cellStyle name="Ввод  3 5 3 6 7" xfId="17199"/>
    <cellStyle name="Вывод 3 5 3 6 7" xfId="17200"/>
    <cellStyle name="Вычисление 3 5 3 6 7" xfId="17201"/>
    <cellStyle name="Итог 3 5 3 6 7" xfId="17202"/>
    <cellStyle name="Примечание 3 5 3 6 7" xfId="17203"/>
    <cellStyle name="Ввод  2 2 4 3 6 7" xfId="17204"/>
    <cellStyle name="Вывод 2 2 4 3 6 7" xfId="17205"/>
    <cellStyle name="Вычисление 2 2 4 3 6 7" xfId="17206"/>
    <cellStyle name="Итог 2 2 4 3 6 7" xfId="17207"/>
    <cellStyle name="Примечание 2 2 4 3 6 7" xfId="17208"/>
    <cellStyle name="Ввод  3 2 4 3 6 7" xfId="17209"/>
    <cellStyle name="Вывод 3 2 4 3 6 7" xfId="17210"/>
    <cellStyle name="Вычисление 3 2 4 3 6 7" xfId="17211"/>
    <cellStyle name="Итог 3 2 4 3 6 7" xfId="17212"/>
    <cellStyle name="Примечание 3 2 4 3 6 7" xfId="17213"/>
    <cellStyle name="Примечание 2 18 5" xfId="17214"/>
    <cellStyle name="Ввод  3 18 5" xfId="17215"/>
    <cellStyle name="Итог 2 2 3 3 7 6" xfId="17216"/>
    <cellStyle name="Вывод 3 2 16 6" xfId="17217"/>
    <cellStyle name="Вычисление 3 2 4 3 7 6" xfId="17218"/>
    <cellStyle name="Вывод 3 2 4 3 7 6" xfId="17219"/>
    <cellStyle name="Ввод  3 2 4 3 7 6" xfId="17220"/>
    <cellStyle name="Примечание 2 2 4 3 7 6" xfId="17221"/>
    <cellStyle name="Итог 2 2 4 3 7 6" xfId="17222"/>
    <cellStyle name="Вычисление 2 2 4 3 7 6" xfId="17223"/>
    <cellStyle name="Вывод 2 2 4 3 7 6" xfId="17224"/>
    <cellStyle name="Ввод  2 2 4 3 7 6" xfId="17225"/>
    <cellStyle name="Примечание 3 5 3 7 6" xfId="17226"/>
    <cellStyle name="Итог 3 5 3 7 6" xfId="17227"/>
    <cellStyle name="Вычисление 3 5 3 7 6" xfId="17228"/>
    <cellStyle name="Вывод 3 5 3 7 6" xfId="17229"/>
    <cellStyle name="Ввод  3 5 3 7 6" xfId="17230"/>
    <cellStyle name="Примечание 3 2 3 3 7 6" xfId="17231"/>
    <cellStyle name="Итог 3 2 3 3 7 6" xfId="17232"/>
    <cellStyle name="Вычисление 3 2 3 3 7 6" xfId="17233"/>
    <cellStyle name="Вывод 3 2 3 3 7 6" xfId="17234"/>
    <cellStyle name="Ввод  3 2 3 3 7 6" xfId="17235"/>
    <cellStyle name="Примечание 2 2 3 3 7 6" xfId="17236"/>
    <cellStyle name="Вычисление 2 2 3 3 7 6" xfId="17237"/>
    <cellStyle name="Вывод 2 2 3 3 7 6" xfId="17238"/>
    <cellStyle name="Ввод  2 2 3 3 7 6" xfId="17239"/>
    <cellStyle name="Примечание 3 4 3 7 6" xfId="17240"/>
    <cellStyle name="Итог 3 4 3 7 6" xfId="17241"/>
    <cellStyle name="Вычисление 3 4 3 7 6" xfId="17242"/>
    <cellStyle name="Вывод 3 4 3 7 6" xfId="17243"/>
    <cellStyle name="Примечание 3 2 4 2 7 6" xfId="17244"/>
    <cellStyle name="Вычисление 2 5 2 7 6" xfId="17245"/>
    <cellStyle name="Вычисление 2 2 4 12 6" xfId="17246"/>
    <cellStyle name="Вывод 2 2 4 12 6" xfId="17247"/>
    <cellStyle name="Ввод  2 2 4 12 6" xfId="17248"/>
    <cellStyle name="Примечание 3 5 12 6" xfId="17249"/>
    <cellStyle name="Итог 3 5 12 6" xfId="17250"/>
    <cellStyle name="Вывод 2 5 12 6" xfId="17251"/>
    <cellStyle name="Примечание 3 2 16 6" xfId="17252"/>
    <cellStyle name="Итог 3 2 16 6" xfId="17253"/>
    <cellStyle name="Вычисление 3 2 16 6" xfId="17254"/>
    <cellStyle name="Итог 2 2 16 6" xfId="17255"/>
    <cellStyle name="Вычисление 2 2 16 6" xfId="17256"/>
    <cellStyle name="Вывод 2 2 16 6" xfId="17257"/>
    <cellStyle name="Вывод 3 18 5" xfId="17258"/>
    <cellStyle name="Вывод 2 4 3 7 6" xfId="17259"/>
    <cellStyle name="Ввод  2 2 3 2 7 6" xfId="17260"/>
    <cellStyle name="Итог 3 6 7 6" xfId="17261"/>
    <cellStyle name="Примечание 2 2 2 12 6" xfId="17262"/>
    <cellStyle name="Примечание 2 17 6" xfId="17263"/>
    <cellStyle name="Вычисление 3 18 5" xfId="17264"/>
    <cellStyle name="Ввод  3 4 3 7 6" xfId="17265"/>
    <cellStyle name="Итог 3 2 4 2 7 6" xfId="17266"/>
    <cellStyle name="Вычисление 2 3 2 7 6" xfId="17267"/>
    <cellStyle name="Вычисление 3 5 12 6" xfId="17268"/>
    <cellStyle name="Ввод  2 2 16 6" xfId="17269"/>
    <cellStyle name="Вычисление 2 4 3 7 6" xfId="17270"/>
    <cellStyle name="Примечание 3 4 2 7 6" xfId="17271"/>
    <cellStyle name="Вычисление 3 6 7 6" xfId="17272"/>
    <cellStyle name="Итог 2 2 2 12 6" xfId="17273"/>
    <cellStyle name="Ввод  3 2 3 2 7 6" xfId="17274"/>
    <cellStyle name="Ввод  3 3 3 7 6" xfId="17275"/>
    <cellStyle name="Примечание 3 2 2 12 6" xfId="17276"/>
    <cellStyle name="Вычисление 3 4 12 6" xfId="17277"/>
    <cellStyle name="Итог 2 3 3 7 6" xfId="17278"/>
    <cellStyle name="Ввод  3 2 5 7 6" xfId="17279"/>
    <cellStyle name="Итог 3 2 3 2 7 6" xfId="17280"/>
    <cellStyle name="Итог 3 3 3 7 6" xfId="17281"/>
    <cellStyle name="Вывод 3 5 2 7 6" xfId="17282"/>
    <cellStyle name="Итог 3 2 5 7 6" xfId="17283"/>
    <cellStyle name="Вычисление 2 2 5 7 6" xfId="17284"/>
    <cellStyle name="Ввод  2 2 3 12 6" xfId="17285"/>
    <cellStyle name="Примечание 2 2 6 7 6" xfId="17286"/>
    <cellStyle name="Вычисление 2 2 2 2 7 6" xfId="17287"/>
    <cellStyle name="Примечание 2 7 7 6" xfId="17288"/>
    <cellStyle name="Вычисление 2 5 12 6" xfId="17289"/>
    <cellStyle name="Вывод 2 17 6" xfId="17290"/>
    <cellStyle name="Примечание 3 2 2 3 7 6" xfId="17291"/>
    <cellStyle name="Вычисление 3 2 4 2 7 6" xfId="17292"/>
    <cellStyle name="Вывод 2 3 2 7 6" xfId="17293"/>
    <cellStyle name="Вывод 3 5 12 6" xfId="17294"/>
    <cellStyle name="Примечание 2 4 3 7 6" xfId="17295"/>
    <cellStyle name="Итог 3 4 2 7 6" xfId="17296"/>
    <cellStyle name="Вывод 3 6 7 6" xfId="17297"/>
    <cellStyle name="Вычисление 2 2 2 12 6" xfId="17298"/>
    <cellStyle name="Вывод 2 2 6 7 6" xfId="17299"/>
    <cellStyle name="Примечание 3 3 2 7 6" xfId="17300"/>
    <cellStyle name="Ввод  2 3 12 6" xfId="17301"/>
    <cellStyle name="Вывод 3 2 2 3 7 6" xfId="17302"/>
    <cellStyle name="Примечание 2 2 4 2 7 6" xfId="17303"/>
    <cellStyle name="Вычисление 2 4 2 7 6" xfId="17304"/>
    <cellStyle name="Итог 3 2 3 12 6" xfId="17305"/>
    <cellStyle name="Вычисление 3 17 6" xfId="17306"/>
    <cellStyle name="Итог 2 5 3 7 6" xfId="17307"/>
    <cellStyle name="Ввод  3 4 2 7 6" xfId="17308"/>
    <cellStyle name="Итог 2 6 7 6" xfId="17309"/>
    <cellStyle name="Примечание 3 3 12 6" xfId="17310"/>
    <cellStyle name="Вычисление 2 18 5" xfId="17311"/>
    <cellStyle name="Итог 3 7 7 6" xfId="17312"/>
    <cellStyle name="Вывод 3 3 2 7 6" xfId="17313"/>
    <cellStyle name="Вычисление 3 2 4 12 6" xfId="17314"/>
    <cellStyle name="Примечание 2 4 12 6" xfId="17315"/>
    <cellStyle name="Итог 2 2 2 3 7 6" xfId="17316"/>
    <cellStyle name="Вывод 2 2 4 2 7 6" xfId="17317"/>
    <cellStyle name="Итог 2 4 2 7 6" xfId="17318"/>
    <cellStyle name="Ввод  3 2 3 12 6" xfId="17319"/>
    <cellStyle name="Примечание 3 2 6 7 6" xfId="17320"/>
    <cellStyle name="Вычисление 3 2 2 2 7 6" xfId="17321"/>
    <cellStyle name="Ввод  2 6 7 6" xfId="17322"/>
    <cellStyle name="Вывод 3 3 12 6" xfId="17323"/>
    <cellStyle name="Ввод  3 2 16 6" xfId="17324"/>
    <cellStyle name="Ввод  3 2 2 12 6" xfId="17325"/>
    <cellStyle name="Примечание 3 6 7 6" xfId="17326"/>
    <cellStyle name="Вывод 2 2 3 2 7 6" xfId="17327"/>
    <cellStyle name="Ввод  2 3 3 7 6" xfId="17328"/>
    <cellStyle name="Вывод 2 3 3 7 6" xfId="17329"/>
    <cellStyle name="Вычисление 2 2 3 2 7 6" xfId="17330"/>
    <cellStyle name="Вывод 3 2 2 12 6" xfId="17331"/>
    <cellStyle name="Ввод  3 7 7 6" xfId="17332"/>
    <cellStyle name="Примечание 2 5 2 7 6" xfId="17333"/>
    <cellStyle name="Примечание 2 2 4 12 6" xfId="17334"/>
    <cellStyle name="Итог 2 5 12 6" xfId="17335"/>
    <cellStyle name="Ввод  2 2 2 3 7 6" xfId="17336"/>
    <cellStyle name="Итог 3 5 2 7 6" xfId="17337"/>
    <cellStyle name="Вывод 2 5 2 7 6" xfId="17338"/>
    <cellStyle name="Вычисление 2 2 3 12 6" xfId="17339"/>
    <cellStyle name="Вывод 3 2 6 7 6" xfId="17340"/>
    <cellStyle name="Примечание 2 2 2 2 7 6" xfId="17341"/>
    <cellStyle name="Вычисление 2 7 7 6" xfId="17342"/>
    <cellStyle name="Примечание 2 5 12 6" xfId="17343"/>
    <cellStyle name="Итог 2 18 5" xfId="17344"/>
    <cellStyle name="Примечание 2 2 3 2 7 6" xfId="17345"/>
    <cellStyle name="Примечание 2 3 3 7 6" xfId="17346"/>
    <cellStyle name="Итог 3 2 2 12 6" xfId="17347"/>
    <cellStyle name="Вывод 3 4 12 6" xfId="17348"/>
    <cellStyle name="Вычисление 2 5 3 7 6" xfId="17349"/>
    <cellStyle name="Примечание 2 2 5 7 6" xfId="17350"/>
    <cellStyle name="Вычисление 3 2 3 2 7 6" xfId="17351"/>
    <cellStyle name="Вычисление 3 3 3 7 6" xfId="17352"/>
    <cellStyle name="Ввод  3 5 2 7 6" xfId="17353"/>
    <cellStyle name="Вычисление 3 2 5 7 6" xfId="17354"/>
    <cellStyle name="Вывод 2 2 5 7 6" xfId="17355"/>
    <cellStyle name="Примечание 3 4 12 6" xfId="17356"/>
    <cellStyle name="Итог 2 2 6 7 6" xfId="17357"/>
    <cellStyle name="Вывод 2 2 2 2 7 6" xfId="17358"/>
    <cellStyle name="Вычисление 2 3 12 6" xfId="17359"/>
    <cellStyle name="Ввод  2 17 6" xfId="17360"/>
    <cellStyle name="Итог 3 2 2 3 7 6" xfId="17361"/>
    <cellStyle name="Вывод 3 2 4 2 7 6" xfId="17362"/>
    <cellStyle name="Ввод  2 3 2 7 6" xfId="17363"/>
    <cellStyle name="Ввод  3 5 12 6" xfId="17364"/>
    <cellStyle name="Примечание 3 17 6" xfId="17365"/>
    <cellStyle name="Ввод  2 5 3 7 6" xfId="17366"/>
    <cellStyle name="Вычисление 3 4 2 7 6" xfId="17367"/>
    <cellStyle name="Ввод  3 6 7 6" xfId="17368"/>
    <cellStyle name="Вывод 2 2 2 12 6" xfId="17369"/>
    <cellStyle name="Ввод  2 18 5" xfId="17370"/>
    <cellStyle name="Ввод  2 2 6 7 6" xfId="17371"/>
    <cellStyle name="Итог 3 3 2 7 6" xfId="17372"/>
    <cellStyle name="Примечание 3 2 4 12 6" xfId="17373"/>
    <cellStyle name="Вывод 2 4 12 6" xfId="17374"/>
    <cellStyle name="Ввод  3 2 2 3 7 6" xfId="17375"/>
    <cellStyle name="Итог 2 2 4 2 7 6" xfId="17376"/>
    <cellStyle name="Примечание 2 4 2 7 6" xfId="17377"/>
    <cellStyle name="Вычисление 3 2 3 12 6" xfId="17378"/>
    <cellStyle name="Вывод 3 17 6" xfId="17379"/>
    <cellStyle name="Ввод  2 4 3 7 6" xfId="17380"/>
    <cellStyle name="Примечание 3 2 2 2 7 6" xfId="17381"/>
    <cellStyle name="Вычисление 2 6 7 6" xfId="17382"/>
    <cellStyle name="Итог 3 3 12 6" xfId="17383"/>
    <cellStyle name="Вычисление 3 7 7 6" xfId="17384"/>
    <cellStyle name="Ввод  3 3 2 7 6" xfId="17385"/>
    <cellStyle name="Вывод 3 2 4 12 6" xfId="17386"/>
    <cellStyle name="Ввод  2 5 12 6" xfId="17387"/>
    <cellStyle name="Вычисление 2 2 2 3 7 6" xfId="17388"/>
    <cellStyle name="Ввод  2 2 4 2 7 6" xfId="17389"/>
    <cellStyle name="Итог 2 5 2 7 6" xfId="17390"/>
    <cellStyle name="Примечание 2 2 3 12 6" xfId="17391"/>
    <cellStyle name="Итог 3 2 6 7 6" xfId="17392"/>
    <cellStyle name="Вывод 3 2 2 2 7 6" xfId="17393"/>
    <cellStyle name="Ввод  2 7 7 6" xfId="17394"/>
    <cellStyle name="Ввод  3 3 12 6" xfId="17395"/>
    <cellStyle name="Примечание 2 2 16 6" xfId="17396"/>
    <cellStyle name="Итог 2 3 2 7 6" xfId="17397"/>
    <cellStyle name="Итог 2 2 4 12 6" xfId="17398"/>
    <cellStyle name="Ввод  2 4 12 6" xfId="17399"/>
    <cellStyle name="Примечание 3 3 3 7 6" xfId="17400"/>
    <cellStyle name="Вычисление 3 5 2 7 6" xfId="17401"/>
    <cellStyle name="Примечание 3 2 5 7 6" xfId="17402"/>
    <cellStyle name="Вывод 2 2 3 12 6" xfId="17403"/>
    <cellStyle name="Ввод  3 2 6 7 6" xfId="17404"/>
    <cellStyle name="Итог 2 2 2 2 7 6" xfId="17405"/>
    <cellStyle name="Итог 2 7 7 6" xfId="17406"/>
    <cellStyle name="Итог 2 3 12 6" xfId="17407"/>
    <cellStyle name="Вычисление 2 17 6" xfId="17408"/>
    <cellStyle name="Итог 2 2 3 2 7 6" xfId="17409"/>
    <cellStyle name="Примечание 2 5 3 7 6" xfId="17410"/>
    <cellStyle name="Вычисление 3 2 2 12 6" xfId="17411"/>
    <cellStyle name="Ввод  3 4 12 6" xfId="17412"/>
    <cellStyle name="Вычисление 2 3 3 7 6" xfId="17413"/>
    <cellStyle name="Итог 2 2 5 7 6" xfId="17414"/>
    <cellStyle name="Вывод 3 2 3 2 7 6" xfId="17415"/>
    <cellStyle name="Вывод 3 3 3 7 6" xfId="17416"/>
    <cellStyle name="Примечание 3 2 3 2 7 6" xfId="17417"/>
    <cellStyle name="Вывод 3 2 5 7 6" xfId="17418"/>
    <cellStyle name="Ввод  2 2 5 7 6" xfId="17419"/>
    <cellStyle name="Итог 3 4 12 6" xfId="17420"/>
    <cellStyle name="Вычисление 2 2 6 7 6" xfId="17421"/>
    <cellStyle name="Ввод  2 2 2 2 7 6" xfId="17422"/>
    <cellStyle name="Вывод 2 3 12 6" xfId="17423"/>
    <cellStyle name="Вычисление 3 2 2 3 7 6" xfId="17424"/>
    <cellStyle name="Ввод  3 2 4 2 7 6" xfId="17425"/>
    <cellStyle name="Вывод 2 4 2 7 6" xfId="17426"/>
    <cellStyle name="Примечание 3 2 3 12 6" xfId="17427"/>
    <cellStyle name="Итог 3 17 6" xfId="17428"/>
    <cellStyle name="Итог 2 4 3 7 6" xfId="17429"/>
    <cellStyle name="Вывод 3 4 2 7 6" xfId="17430"/>
    <cellStyle name="Примечание 2 6 7 6" xfId="17431"/>
    <cellStyle name="Ввод  2 2 2 12 6" xfId="17432"/>
    <cellStyle name="Вывод 2 18 5" xfId="17433"/>
    <cellStyle name="Примечание 3 7 7 6" xfId="17434"/>
    <cellStyle name="Вычисление 3 3 2 7 6" xfId="17435"/>
    <cellStyle name="Итог 3 2 4 12 6" xfId="17436"/>
    <cellStyle name="Вычисление 2 4 12 6" xfId="17437"/>
    <cellStyle name="Примечание 2 2 2 3 7 6" xfId="17438"/>
    <cellStyle name="Вычисление 2 2 4 2 7 6" xfId="17439"/>
    <cellStyle name="Ввод  2 5 2 7 6" xfId="17440"/>
    <cellStyle name="Вывод 3 2 3 12 6" xfId="17441"/>
    <cellStyle name="Ввод  3 17 6" xfId="17442"/>
    <cellStyle name="Вывод 2 5 3 7 6" xfId="17443"/>
    <cellStyle name="Итог 3 2 2 2 7 6" xfId="17444"/>
    <cellStyle name="Вывод 2 6 7 6" xfId="17445"/>
    <cellStyle name="Вычисление 3 3 12 6" xfId="17446"/>
    <cellStyle name="Итог 2 17 6" xfId="17447"/>
    <cellStyle name="Вывод 3 7 7 6" xfId="17448"/>
    <cellStyle name="Примечание 2 3 2 7 6" xfId="17449"/>
    <cellStyle name="Ввод  3 2 4 12 6" xfId="17450"/>
    <cellStyle name="Итог 2 4 12 6" xfId="17451"/>
    <cellStyle name="Вывод 2 2 2 3 7 6" xfId="17452"/>
    <cellStyle name="Примечание 3 5 2 7 6" xfId="17453"/>
    <cellStyle name="Ввод  2 4 2 7 6" xfId="17454"/>
    <cellStyle name="Итог 2 2 3 12 6" xfId="17455"/>
    <cellStyle name="Вычисление 3 2 6 7 6" xfId="17456"/>
    <cellStyle name="Ввод  3 2 2 2 7 6" xfId="17457"/>
    <cellStyle name="Вывод 2 7 7 6" xfId="17458"/>
    <cellStyle name="Примечание 2 3 12 6" xfId="17459"/>
    <cellStyle name="Итог 3 2 4 3 7 6" xfId="17460"/>
    <cellStyle name="Примечание 3 2 4 3 7 6" xfId="17461"/>
    <cellStyle name="Итог 3 18 5" xfId="17462"/>
    <cellStyle name="Примечание 3 18 5" xfId="17463"/>
    <cellStyle name="Ввод  2 2 17 5" xfId="17464"/>
    <cellStyle name="Вывод 2 2 17 5" xfId="17465"/>
    <cellStyle name="Вычисление 2 2 17 5" xfId="17466"/>
    <cellStyle name="Итог 2 2 17 5" xfId="17467"/>
    <cellStyle name="Примечание 2 2 17 5" xfId="17468"/>
    <cellStyle name="Ввод  3 2 17 5" xfId="17469"/>
    <cellStyle name="Вывод 3 2 17 5" xfId="17470"/>
    <cellStyle name="Вычисление 3 2 17 5" xfId="17471"/>
    <cellStyle name="Итог 3 2 17 5" xfId="17472"/>
    <cellStyle name="Примечание 3 2 17 5" xfId="17473"/>
    <cellStyle name="Вывод 2 5 13 5" xfId="17474"/>
    <cellStyle name="Ввод  2 4 13 5" xfId="17475"/>
    <cellStyle name="Итог 2 5 13 5" xfId="17476"/>
    <cellStyle name="Итог 2 4 13 5" xfId="17477"/>
    <cellStyle name="Ввод  2 5 13 5" xfId="17478"/>
    <cellStyle name="Примечание 2 4 13 5" xfId="17479"/>
    <cellStyle name="Вычисление 2 4 13 5" xfId="17480"/>
    <cellStyle name="Вывод 2 4 13 5" xfId="17481"/>
    <cellStyle name="Ввод  2 3 13 5" xfId="17482"/>
    <cellStyle name="Вывод 2 3 13 5" xfId="17483"/>
    <cellStyle name="Вычисление 2 3 13 5" xfId="17484"/>
    <cellStyle name="Вычисление 2 5 13 5" xfId="17485"/>
    <cellStyle name="Итог 2 3 13 5" xfId="17486"/>
    <cellStyle name="Примечание 2 5 13 5" xfId="17487"/>
    <cellStyle name="Примечание 2 3 13 5" xfId="17488"/>
    <cellStyle name="Ввод  3 3 13 5" xfId="17489"/>
    <cellStyle name="Вывод 3 3 13 5" xfId="17490"/>
    <cellStyle name="Вычисление 3 3 13 5" xfId="17491"/>
    <cellStyle name="Итог 3 3 13 5" xfId="17492"/>
    <cellStyle name="Примечание 3 3 13 5" xfId="17493"/>
    <cellStyle name="Ввод  2 2 2 13 5" xfId="17494"/>
    <cellStyle name="Вывод 2 2 2 13 5" xfId="17495"/>
    <cellStyle name="Вычисление 2 2 2 13 5" xfId="17496"/>
    <cellStyle name="Итог 2 2 2 13 5" xfId="17497"/>
    <cellStyle name="Примечание 2 2 2 13 5" xfId="17498"/>
    <cellStyle name="Ввод  3 2 2 13 5" xfId="17499"/>
    <cellStyle name="Вывод 3 2 2 13 5" xfId="17500"/>
    <cellStyle name="Вычисление 3 2 2 13 5" xfId="17501"/>
    <cellStyle name="Итог 3 2 2 13 5" xfId="17502"/>
    <cellStyle name="Примечание 3 2 2 13 5" xfId="17503"/>
    <cellStyle name="Ввод  3 4 13 5" xfId="17504"/>
    <cellStyle name="Вывод 3 4 13 5" xfId="17505"/>
    <cellStyle name="Вычисление 3 4 13 5" xfId="17506"/>
    <cellStyle name="Итог 3 4 13 5" xfId="17507"/>
    <cellStyle name="Примечание 3 4 13 5" xfId="17508"/>
    <cellStyle name="Ввод  2 2 3 13 5" xfId="17509"/>
    <cellStyle name="Вывод 2 2 3 13 5" xfId="17510"/>
    <cellStyle name="Вычисление 2 2 3 13 5" xfId="17511"/>
    <cellStyle name="Итог 2 2 3 13 5" xfId="17512"/>
    <cellStyle name="Примечание 2 2 3 13 5" xfId="17513"/>
    <cellStyle name="Ввод  3 2 3 13 5" xfId="17514"/>
    <cellStyle name="Вывод 3 2 3 13 5" xfId="17515"/>
    <cellStyle name="Вычисление 3 2 3 13 5" xfId="17516"/>
    <cellStyle name="Итог 3 2 3 13 5" xfId="17517"/>
    <cellStyle name="Примечание 3 2 3 13 5" xfId="17518"/>
    <cellStyle name="Ввод  3 5 13 5" xfId="17519"/>
    <cellStyle name="Вывод 3 5 13 5" xfId="17520"/>
    <cellStyle name="Вычисление 3 5 13 5" xfId="17521"/>
    <cellStyle name="Итог 3 5 13 5" xfId="17522"/>
    <cellStyle name="Примечание 3 5 13 5" xfId="17523"/>
    <cellStyle name="Ввод  2 2 4 13 5" xfId="17524"/>
    <cellStyle name="Вывод 2 2 4 13 5" xfId="17525"/>
    <cellStyle name="Вычисление 2 2 4 13 5" xfId="17526"/>
    <cellStyle name="Итог 2 2 4 13 5" xfId="17527"/>
    <cellStyle name="Примечание 2 2 4 13 5" xfId="17528"/>
    <cellStyle name="Ввод  3 2 4 13 5" xfId="17529"/>
    <cellStyle name="Вывод 3 2 4 13 5" xfId="17530"/>
    <cellStyle name="Вычисление 3 2 4 13 5" xfId="17531"/>
    <cellStyle name="Итог 3 2 4 13 5" xfId="17532"/>
    <cellStyle name="Примечание 3 2 4 13 5" xfId="17533"/>
    <cellStyle name="Примечание 2 7 8 5" xfId="17534"/>
    <cellStyle name="Итог 2 7 8 5" xfId="17535"/>
    <cellStyle name="Вычисление 2 7 8 5" xfId="17536"/>
    <cellStyle name="Вывод 2 7 8 5" xfId="17537"/>
    <cellStyle name="Ввод  2 7 8 5" xfId="17538"/>
    <cellStyle name="Ввод  2 6 8 5" xfId="17539"/>
    <cellStyle name="Вывод 2 6 8 5" xfId="17540"/>
    <cellStyle name="Вычисление 2 6 8 5" xfId="17541"/>
    <cellStyle name="Итог 2 6 8 5" xfId="17542"/>
    <cellStyle name="Примечание 2 6 8 5" xfId="17543"/>
    <cellStyle name="Ввод  3 6 8 5" xfId="17544"/>
    <cellStyle name="Вывод 3 6 8 5" xfId="17545"/>
    <cellStyle name="Вычисление 3 6 8 5" xfId="17546"/>
    <cellStyle name="Итог 3 6 8 5" xfId="17547"/>
    <cellStyle name="Примечание 3 6 8 5" xfId="17548"/>
    <cellStyle name="Ввод  2 2 5 8 5" xfId="17549"/>
    <cellStyle name="Вывод 2 2 5 8 5" xfId="17550"/>
    <cellStyle name="Вычисление 2 2 5 8 5" xfId="17551"/>
    <cellStyle name="Итог 2 2 5 8 5" xfId="17552"/>
    <cellStyle name="Примечание 2 2 5 8 5" xfId="17553"/>
    <cellStyle name="Ввод  3 2 5 8 5" xfId="17554"/>
    <cellStyle name="Вывод 3 2 5 8 5" xfId="17555"/>
    <cellStyle name="Вычисление 3 2 5 8 5" xfId="17556"/>
    <cellStyle name="Итог 3 2 5 8 5" xfId="17557"/>
    <cellStyle name="Примечание 3 2 5 8 5" xfId="17558"/>
    <cellStyle name="Вывод 2 5 2 8 5" xfId="17559"/>
    <cellStyle name="Ввод  2 4 2 8 5" xfId="17560"/>
    <cellStyle name="Итог 2 5 2 8 5" xfId="17561"/>
    <cellStyle name="Итог 2 4 2 8 5" xfId="17562"/>
    <cellStyle name="Ввод  2 5 2 8 5" xfId="17563"/>
    <cellStyle name="Примечание 2 4 2 8 5" xfId="17564"/>
    <cellStyle name="Вычисление 2 4 2 8 5" xfId="17565"/>
    <cellStyle name="Вывод 2 4 2 8 5" xfId="17566"/>
    <cellStyle name="Ввод  2 3 2 8 5" xfId="17567"/>
    <cellStyle name="Вывод 2 3 2 8 5" xfId="17568"/>
    <cellStyle name="Вычисление 2 3 2 8 5" xfId="17569"/>
    <cellStyle name="Вычисление 2 5 2 8 5" xfId="17570"/>
    <cellStyle name="Итог 2 3 2 8 5" xfId="17571"/>
    <cellStyle name="Примечание 2 5 2 8 5" xfId="17572"/>
    <cellStyle name="Примечание 2 3 2 8 5" xfId="17573"/>
    <cellStyle name="Ввод  3 3 2 8 5" xfId="17574"/>
    <cellStyle name="Вывод 3 3 2 8 5" xfId="17575"/>
    <cellStyle name="Вычисление 3 3 2 8 5" xfId="17576"/>
    <cellStyle name="Итог 3 3 2 8 5" xfId="17577"/>
    <cellStyle name="Примечание 3 3 2 8 5" xfId="17578"/>
    <cellStyle name="Ввод  2 2 2 2 8 5" xfId="17579"/>
    <cellStyle name="Вывод 2 2 2 2 8 5" xfId="17580"/>
    <cellStyle name="Вычисление 2 2 2 2 8 5" xfId="17581"/>
    <cellStyle name="Итог 2 2 2 2 8 5" xfId="17582"/>
    <cellStyle name="Примечание 2 2 2 2 8 5" xfId="17583"/>
    <cellStyle name="Ввод  3 2 2 2 8 5" xfId="17584"/>
    <cellStyle name="Вывод 3 2 2 2 8 5" xfId="17585"/>
    <cellStyle name="Вычисление 3 2 2 2 8 5" xfId="17586"/>
    <cellStyle name="Итог 3 2 2 2 8 5" xfId="17587"/>
    <cellStyle name="Примечание 3 2 2 2 8 5" xfId="17588"/>
    <cellStyle name="Ввод  3 4 2 8 5" xfId="17589"/>
    <cellStyle name="Вывод 3 4 2 8 5" xfId="17590"/>
    <cellStyle name="Вычисление 3 4 2 8 5" xfId="17591"/>
    <cellStyle name="Итог 3 4 2 8 5" xfId="17592"/>
    <cellStyle name="Примечание 3 4 2 8 5" xfId="17593"/>
    <cellStyle name="Ввод  2 2 3 2 8 5" xfId="17594"/>
    <cellStyle name="Вывод 2 2 3 2 8 5" xfId="17595"/>
    <cellStyle name="Вычисление 2 2 3 2 8 5" xfId="17596"/>
    <cellStyle name="Итог 2 2 3 2 8 5" xfId="17597"/>
    <cellStyle name="Примечание 2 2 3 2 8 5" xfId="17598"/>
    <cellStyle name="Ввод  3 2 3 2 8 5" xfId="17599"/>
    <cellStyle name="Вывод 3 2 3 2 8 5" xfId="17600"/>
    <cellStyle name="Вычисление 3 2 3 2 8 5" xfId="17601"/>
    <cellStyle name="Итог 3 2 3 2 8 5" xfId="17602"/>
    <cellStyle name="Примечание 3 2 3 2 8 5" xfId="17603"/>
    <cellStyle name="Ввод  3 5 2 8 5" xfId="17604"/>
    <cellStyle name="Вывод 3 5 2 8 5" xfId="17605"/>
    <cellStyle name="Вычисление 3 5 2 8 5" xfId="17606"/>
    <cellStyle name="Итог 3 5 2 8 5" xfId="17607"/>
    <cellStyle name="Примечание 3 5 2 8 5" xfId="17608"/>
    <cellStyle name="Ввод  2 2 4 2 8 5" xfId="17609"/>
    <cellStyle name="Вывод 2 2 4 2 8 5" xfId="17610"/>
    <cellStyle name="Вычисление 2 2 4 2 8 5" xfId="17611"/>
    <cellStyle name="Итог 2 2 4 2 8 5" xfId="17612"/>
    <cellStyle name="Примечание 2 2 4 2 8 5" xfId="17613"/>
    <cellStyle name="Ввод  3 2 4 2 8 5" xfId="17614"/>
    <cellStyle name="Вывод 3 2 4 2 8 5" xfId="17615"/>
    <cellStyle name="Вычисление 3 2 4 2 8 5" xfId="17616"/>
    <cellStyle name="Итог 3 2 4 2 8 5" xfId="17617"/>
    <cellStyle name="Примечание 3 2 4 2 8 5" xfId="17618"/>
    <cellStyle name="Ввод  3 7 8 5" xfId="17619"/>
    <cellStyle name="Вывод 3 7 8 5" xfId="17620"/>
    <cellStyle name="Вычисление 3 7 8 5" xfId="17621"/>
    <cellStyle name="Итог 3 7 8 5" xfId="17622"/>
    <cellStyle name="Примечание 3 7 8 5" xfId="17623"/>
    <cellStyle name="Ввод  2 2 6 8 5" xfId="17624"/>
    <cellStyle name="Вывод 2 2 6 8 5" xfId="17625"/>
    <cellStyle name="Вычисление 2 2 6 8 5" xfId="17626"/>
    <cellStyle name="Итог 2 2 6 8 5" xfId="17627"/>
    <cellStyle name="Примечание 2 2 6 8 5" xfId="17628"/>
    <cellStyle name="Ввод  3 2 6 8 5" xfId="17629"/>
    <cellStyle name="Вывод 3 2 6 8 5" xfId="17630"/>
    <cellStyle name="Вычисление 3 2 6 8 5" xfId="17631"/>
    <cellStyle name="Итог 3 2 6 8 5" xfId="17632"/>
    <cellStyle name="Примечание 3 2 6 8 5" xfId="17633"/>
    <cellStyle name="Вывод 2 5 3 8 5" xfId="17634"/>
    <cellStyle name="Ввод  2 4 3 8 5" xfId="17635"/>
    <cellStyle name="Итог 2 5 3 8 5" xfId="17636"/>
    <cellStyle name="Итог 2 4 3 8 5" xfId="17637"/>
    <cellStyle name="Ввод  2 5 3 8 5" xfId="17638"/>
    <cellStyle name="Примечание 2 4 3 8 5" xfId="17639"/>
    <cellStyle name="Вычисление 2 4 3 8 5" xfId="17640"/>
    <cellStyle name="Вывод 2 4 3 8 5" xfId="17641"/>
    <cellStyle name="Ввод  2 3 3 8 5" xfId="17642"/>
    <cellStyle name="Вывод 2 3 3 8 5" xfId="17643"/>
    <cellStyle name="Вычисление 2 3 3 8 5" xfId="17644"/>
    <cellStyle name="Вычисление 2 5 3 8 5" xfId="17645"/>
    <cellStyle name="Итог 2 3 3 8 5" xfId="17646"/>
    <cellStyle name="Примечание 2 5 3 8 5" xfId="17647"/>
    <cellStyle name="Примечание 2 3 3 8 5" xfId="17648"/>
    <cellStyle name="Ввод  3 3 3 8 5" xfId="17649"/>
    <cellStyle name="Вывод 3 3 3 8 5" xfId="17650"/>
    <cellStyle name="Вычисление 3 3 3 8 5" xfId="17651"/>
    <cellStyle name="Итог 3 3 3 8 5" xfId="17652"/>
    <cellStyle name="Примечание 3 3 3 8 5" xfId="17653"/>
    <cellStyle name="Ввод  2 2 2 3 8 5" xfId="17654"/>
    <cellStyle name="Вывод 2 2 2 3 8 5" xfId="17655"/>
    <cellStyle name="Вычисление 2 2 2 3 8 5" xfId="17656"/>
    <cellStyle name="Итог 2 2 2 3 8 5" xfId="17657"/>
    <cellStyle name="Примечание 2 2 2 3 8 5" xfId="17658"/>
    <cellStyle name="Ввод  3 2 2 3 8 5" xfId="17659"/>
    <cellStyle name="Вывод 3 2 2 3 8 5" xfId="17660"/>
    <cellStyle name="Вычисление 3 2 2 3 8 5" xfId="17661"/>
    <cellStyle name="Итог 3 2 2 3 8 5" xfId="17662"/>
    <cellStyle name="Примечание 3 2 2 3 8 5" xfId="17663"/>
    <cellStyle name="Ввод  3 4 3 8 5" xfId="17664"/>
    <cellStyle name="Вывод 3 4 3 8 5" xfId="17665"/>
    <cellStyle name="Вычисление 3 4 3 8 5" xfId="17666"/>
    <cellStyle name="Итог 3 4 3 8 5" xfId="17667"/>
    <cellStyle name="Примечание 3 4 3 8 5" xfId="17668"/>
    <cellStyle name="Ввод  2 2 3 3 8 5" xfId="17669"/>
    <cellStyle name="Вывод 2 2 3 3 8 5" xfId="17670"/>
    <cellStyle name="Вычисление 2 2 3 3 8 5" xfId="17671"/>
    <cellStyle name="Итог 2 2 3 3 8 5" xfId="17672"/>
    <cellStyle name="Примечание 2 2 3 3 8 5" xfId="17673"/>
    <cellStyle name="Ввод  3 2 3 3 8 5" xfId="17674"/>
    <cellStyle name="Вывод 3 2 3 3 8 5" xfId="17675"/>
    <cellStyle name="Вычисление 3 2 3 3 8 5" xfId="17676"/>
    <cellStyle name="Итог 3 2 3 3 8 5" xfId="17677"/>
    <cellStyle name="Примечание 3 2 3 3 8 5" xfId="17678"/>
    <cellStyle name="Ввод  3 5 3 8 5" xfId="17679"/>
    <cellStyle name="Вывод 3 5 3 8 5" xfId="17680"/>
    <cellStyle name="Вычисление 3 5 3 8 5" xfId="17681"/>
    <cellStyle name="Итог 3 5 3 8 5" xfId="17682"/>
    <cellStyle name="Примечание 3 5 3 8 5" xfId="17683"/>
    <cellStyle name="Ввод  2 2 4 3 8 5" xfId="17684"/>
    <cellStyle name="Вывод 2 2 4 3 8 5" xfId="17685"/>
    <cellStyle name="Вычисление 2 2 4 3 8 5" xfId="17686"/>
    <cellStyle name="Итог 2 2 4 3 8 5" xfId="17687"/>
    <cellStyle name="Примечание 2 2 4 3 8 5" xfId="17688"/>
    <cellStyle name="Ввод  3 2 4 3 8 5" xfId="17689"/>
    <cellStyle name="Вывод 3 2 4 3 8 5" xfId="17690"/>
    <cellStyle name="Вычисление 3 2 4 3 8 5" xfId="17691"/>
    <cellStyle name="Итог 3 2 4 3 8 5" xfId="17692"/>
    <cellStyle name="Примечание 3 2 4 3 8 5" xfId="17693"/>
    <cellStyle name="Excel Built-in Normal 1" xfId="17694"/>
    <cellStyle name="桁区切り 3 4" xfId="17695"/>
    <cellStyle name="標準 3 4" xfId="17696"/>
    <cellStyle name="標準 2 2 5" xfId="17697"/>
    <cellStyle name="桁区切り 2 2 4" xfId="17698"/>
    <cellStyle name="通貨 10" xfId="17699"/>
    <cellStyle name="Примечание 2 25" xfId="17700"/>
    <cellStyle name="Итог 2 25" xfId="17701"/>
    <cellStyle name="Вычисление 2 25" xfId="17702"/>
    <cellStyle name="Вывод 2 25" xfId="17703"/>
    <cellStyle name="Ввод  2 25" xfId="17704"/>
    <cellStyle name="Ввод  2 24" xfId="17705"/>
    <cellStyle name="Вывод 2 24" xfId="17706"/>
    <cellStyle name="Вычисление 2 24" xfId="17707"/>
    <cellStyle name="Итог 2 24" xfId="17708"/>
    <cellStyle name="Примечание 2 24" xfId="17709"/>
    <cellStyle name="Ввод  3 24" xfId="17710"/>
    <cellStyle name="Вывод 3 24" xfId="17711"/>
    <cellStyle name="Вычисление 3 24" xfId="17712"/>
    <cellStyle name="Итог 3 24" xfId="17713"/>
    <cellStyle name="Примечание 3 24" xfId="17714"/>
    <cellStyle name="通貨 3 7" xfId="17715"/>
    <cellStyle name="Ввод  2 2 23" xfId="17716"/>
    <cellStyle name="Вывод 2 2 23" xfId="17717"/>
    <cellStyle name="Вычисление 2 2 23" xfId="17718"/>
    <cellStyle name="Итог 2 2 23" xfId="17719"/>
    <cellStyle name="Примечание 2 2 23" xfId="17720"/>
    <cellStyle name="Ввод  3 2 23" xfId="17721"/>
    <cellStyle name="Вывод 3 2 23" xfId="17722"/>
    <cellStyle name="Вычисление 3 2 23" xfId="17723"/>
    <cellStyle name="Итог 3 2 23" xfId="17724"/>
    <cellStyle name="Примечание 3 2 23" xfId="17725"/>
    <cellStyle name="Вывод 2 5 19" xfId="17726"/>
    <cellStyle name="Ввод  2 4 19" xfId="17727"/>
    <cellStyle name="Итог 2 5 19" xfId="17728"/>
    <cellStyle name="Итог 2 4 19" xfId="17729"/>
    <cellStyle name="Ввод  2 5 19" xfId="17730"/>
    <cellStyle name="Примечание 2 4 19" xfId="17731"/>
    <cellStyle name="Вычисление 2 4 19" xfId="17732"/>
    <cellStyle name="Вывод 2 4 19" xfId="17733"/>
    <cellStyle name="Ввод  2 3 19" xfId="17734"/>
    <cellStyle name="Вывод 2 3 19" xfId="17735"/>
    <cellStyle name="Вычисление 2 3 19" xfId="17736"/>
    <cellStyle name="Вычисление 2 5 19" xfId="17737"/>
    <cellStyle name="Итог 2 3 19" xfId="17738"/>
    <cellStyle name="Примечание 2 5 19" xfId="17739"/>
    <cellStyle name="Примечание 2 3 19" xfId="17740"/>
    <cellStyle name="Ввод  3 3 19" xfId="17741"/>
    <cellStyle name="Вывод 3 3 19" xfId="17742"/>
    <cellStyle name="Вычисление 3 3 19" xfId="17743"/>
    <cellStyle name="Итог 3 3 19" xfId="17744"/>
    <cellStyle name="Примечание 3 3 19" xfId="17745"/>
    <cellStyle name="Ввод  2 2 2 19" xfId="17746"/>
    <cellStyle name="Вывод 2 2 2 19" xfId="17747"/>
    <cellStyle name="Вычисление 2 2 2 19" xfId="17748"/>
    <cellStyle name="Итог 2 2 2 19" xfId="17749"/>
    <cellStyle name="Примечание 2 2 2 19" xfId="17750"/>
    <cellStyle name="Ввод  3 2 2 19" xfId="17751"/>
    <cellStyle name="Вывод 3 2 2 19" xfId="17752"/>
    <cellStyle name="Вычисление 3 2 2 19" xfId="17753"/>
    <cellStyle name="Итог 3 2 2 19" xfId="17754"/>
    <cellStyle name="Примечание 3 2 2 19" xfId="17755"/>
    <cellStyle name="Ввод  3 4 19" xfId="17756"/>
    <cellStyle name="Вывод 3 4 19" xfId="17757"/>
    <cellStyle name="Вычисление 3 4 19" xfId="17758"/>
    <cellStyle name="Итог 3 4 19" xfId="17759"/>
    <cellStyle name="Примечание 3 4 19" xfId="17760"/>
    <cellStyle name="Ввод  2 2 3 19" xfId="17761"/>
    <cellStyle name="Вывод 2 2 3 19" xfId="17762"/>
    <cellStyle name="Вычисление 2 2 3 19" xfId="17763"/>
    <cellStyle name="Итог 2 2 3 19" xfId="17764"/>
    <cellStyle name="Примечание 2 2 3 19" xfId="17765"/>
    <cellStyle name="Ввод  3 2 3 19" xfId="17766"/>
    <cellStyle name="Вывод 3 2 3 19" xfId="17767"/>
    <cellStyle name="Вычисление 3 2 3 19" xfId="17768"/>
    <cellStyle name="Итог 3 2 3 19" xfId="17769"/>
    <cellStyle name="Примечание 3 2 3 19" xfId="17770"/>
    <cellStyle name="Ввод  3 5 19" xfId="17771"/>
    <cellStyle name="Вывод 3 5 19" xfId="17772"/>
    <cellStyle name="Вычисление 3 5 19" xfId="17773"/>
    <cellStyle name="Итог 3 5 19" xfId="17774"/>
    <cellStyle name="Примечание 3 5 19" xfId="17775"/>
    <cellStyle name="Ввод  2 2 4 19" xfId="17776"/>
    <cellStyle name="Вывод 2 2 4 19" xfId="17777"/>
    <cellStyle name="Вычисление 2 2 4 19" xfId="17778"/>
    <cellStyle name="Итог 2 2 4 19" xfId="17779"/>
    <cellStyle name="Примечание 2 2 4 19" xfId="17780"/>
    <cellStyle name="Ввод  3 2 4 19" xfId="17781"/>
    <cellStyle name="Вывод 3 2 4 19" xfId="17782"/>
    <cellStyle name="Вычисление 3 2 4 19" xfId="17783"/>
    <cellStyle name="Итог 3 2 4 19" xfId="17784"/>
    <cellStyle name="Примечание 3 2 4 19" xfId="17785"/>
    <cellStyle name="Обычный 5 5" xfId="17786"/>
    <cellStyle name="通貨 4 8" xfId="17787"/>
    <cellStyle name="Примечание 2 7 14" xfId="17788"/>
    <cellStyle name="Итог 2 7 14" xfId="17789"/>
    <cellStyle name="Вычисление 2 7 14" xfId="17790"/>
    <cellStyle name="Вывод 2 7 14" xfId="17791"/>
    <cellStyle name="Ввод  2 7 14" xfId="17792"/>
    <cellStyle name="Ввод  2 6 14" xfId="17793"/>
    <cellStyle name="Вывод 2 6 14" xfId="17794"/>
    <cellStyle name="Вычисление 2 6 14" xfId="17795"/>
    <cellStyle name="Итог 2 6 14" xfId="17796"/>
    <cellStyle name="Примечание 2 6 14" xfId="17797"/>
    <cellStyle name="Ввод  3 6 14" xfId="17798"/>
    <cellStyle name="Вывод 3 6 14" xfId="17799"/>
    <cellStyle name="Вычисление 3 6 14" xfId="17800"/>
    <cellStyle name="Итог 3 6 14" xfId="17801"/>
    <cellStyle name="Примечание 3 6 14" xfId="17802"/>
    <cellStyle name="通貨 3 2 7" xfId="17803"/>
    <cellStyle name="Ввод  2 2 5 14" xfId="17804"/>
    <cellStyle name="Вывод 2 2 5 14" xfId="17805"/>
    <cellStyle name="Вычисление 2 2 5 14" xfId="17806"/>
    <cellStyle name="Итог 2 2 5 14" xfId="17807"/>
    <cellStyle name="Примечание 2 2 5 14" xfId="17808"/>
    <cellStyle name="Ввод  3 2 5 14" xfId="17809"/>
    <cellStyle name="Вывод 3 2 5 14" xfId="17810"/>
    <cellStyle name="Вычисление 3 2 5 14" xfId="17811"/>
    <cellStyle name="Итог 3 2 5 14" xfId="17812"/>
    <cellStyle name="Примечание 3 2 5 14" xfId="17813"/>
    <cellStyle name="Вывод 2 5 2 14" xfId="17814"/>
    <cellStyle name="Ввод  2 4 2 14" xfId="17815"/>
    <cellStyle name="Итог 2 5 2 14" xfId="17816"/>
    <cellStyle name="Итог 2 4 2 14" xfId="17817"/>
    <cellStyle name="Ввод  2 5 2 14" xfId="17818"/>
    <cellStyle name="Примечание 2 4 2 14" xfId="17819"/>
    <cellStyle name="Вычисление 2 4 2 14" xfId="17820"/>
    <cellStyle name="Вывод 2 4 2 14" xfId="17821"/>
    <cellStyle name="Ввод  2 3 2 14" xfId="17822"/>
    <cellStyle name="Вывод 2 3 2 14" xfId="17823"/>
    <cellStyle name="Вычисление 2 3 2 14" xfId="17824"/>
    <cellStyle name="Вычисление 2 5 2 14" xfId="17825"/>
    <cellStyle name="Итог 2 3 2 14" xfId="17826"/>
    <cellStyle name="Примечание 2 5 2 14" xfId="17827"/>
    <cellStyle name="Примечание 2 3 2 14" xfId="17828"/>
    <cellStyle name="Ввод  3 3 2 14" xfId="17829"/>
    <cellStyle name="Вывод 3 3 2 14" xfId="17830"/>
    <cellStyle name="Вычисление 3 3 2 14" xfId="17831"/>
    <cellStyle name="Итог 3 3 2 14" xfId="17832"/>
    <cellStyle name="Примечание 3 3 2 14" xfId="17833"/>
    <cellStyle name="Ввод  2 2 2 2 14" xfId="17834"/>
    <cellStyle name="Вывод 2 2 2 2 14" xfId="17835"/>
    <cellStyle name="Вычисление 2 2 2 2 14" xfId="17836"/>
    <cellStyle name="Итог 2 2 2 2 14" xfId="17837"/>
    <cellStyle name="Примечание 2 2 2 2 14" xfId="17838"/>
    <cellStyle name="Ввод  3 2 2 2 14" xfId="17839"/>
    <cellStyle name="Вывод 3 2 2 2 14" xfId="17840"/>
    <cellStyle name="Вычисление 3 2 2 2 14" xfId="17841"/>
    <cellStyle name="Итог 3 2 2 2 14" xfId="17842"/>
    <cellStyle name="Примечание 3 2 2 2 14" xfId="17843"/>
    <cellStyle name="Ввод  3 4 2 14" xfId="17844"/>
    <cellStyle name="Вывод 3 4 2 14" xfId="17845"/>
    <cellStyle name="Вычисление 3 4 2 14" xfId="17846"/>
    <cellStyle name="Итог 3 4 2 14" xfId="17847"/>
    <cellStyle name="Примечание 3 4 2 14" xfId="17848"/>
    <cellStyle name="Ввод  2 2 3 2 14" xfId="17849"/>
    <cellStyle name="Вывод 2 2 3 2 14" xfId="17850"/>
    <cellStyle name="Вычисление 2 2 3 2 14" xfId="17851"/>
    <cellStyle name="Итог 2 2 3 2 14" xfId="17852"/>
    <cellStyle name="Примечание 2 2 3 2 14" xfId="17853"/>
    <cellStyle name="Ввод  3 2 3 2 14" xfId="17854"/>
    <cellStyle name="Вывод 3 2 3 2 14" xfId="17855"/>
    <cellStyle name="Вычисление 3 2 3 2 14" xfId="17856"/>
    <cellStyle name="Итог 3 2 3 2 14" xfId="17857"/>
    <cellStyle name="Примечание 3 2 3 2 14" xfId="17858"/>
    <cellStyle name="Ввод  3 5 2 14" xfId="17859"/>
    <cellStyle name="Вывод 3 5 2 14" xfId="17860"/>
    <cellStyle name="Вычисление 3 5 2 14" xfId="17861"/>
    <cellStyle name="Итог 3 5 2 14" xfId="17862"/>
    <cellStyle name="Примечание 3 5 2 14" xfId="17863"/>
    <cellStyle name="Ввод  2 2 4 2 14" xfId="17864"/>
    <cellStyle name="Вывод 2 2 4 2 14" xfId="17865"/>
    <cellStyle name="Вычисление 2 2 4 2 14" xfId="17866"/>
    <cellStyle name="Итог 2 2 4 2 14" xfId="17867"/>
    <cellStyle name="Примечание 2 2 4 2 14" xfId="17868"/>
    <cellStyle name="Ввод  3 2 4 2 14" xfId="17869"/>
    <cellStyle name="Вывод 3 2 4 2 14" xfId="17870"/>
    <cellStyle name="Вычисление 3 2 4 2 14" xfId="17871"/>
    <cellStyle name="Итог 3 2 4 2 14" xfId="17872"/>
    <cellStyle name="Примечание 3 2 4 2 14" xfId="17873"/>
    <cellStyle name="Обычный 5 2 4" xfId="17874"/>
    <cellStyle name="Ввод  3 7 14" xfId="17875"/>
    <cellStyle name="Вывод 3 7 14" xfId="17876"/>
    <cellStyle name="Вычисление 3 7 14" xfId="17877"/>
    <cellStyle name="Итог 3 7 14" xfId="17878"/>
    <cellStyle name="Примечание 3 7 14" xfId="17879"/>
    <cellStyle name="Ввод  2 2 6 14" xfId="17880"/>
    <cellStyle name="Вывод 2 2 6 14" xfId="17881"/>
    <cellStyle name="Вычисление 2 2 6 14" xfId="17882"/>
    <cellStyle name="Итог 2 2 6 14" xfId="17883"/>
    <cellStyle name="Примечание 2 2 6 14" xfId="17884"/>
    <cellStyle name="Ввод  3 2 6 14" xfId="17885"/>
    <cellStyle name="Вывод 3 2 6 14" xfId="17886"/>
    <cellStyle name="Вычисление 3 2 6 14" xfId="17887"/>
    <cellStyle name="Итог 3 2 6 14" xfId="17888"/>
    <cellStyle name="Примечание 3 2 6 14" xfId="17889"/>
    <cellStyle name="Вывод 2 5 3 14" xfId="17890"/>
    <cellStyle name="Ввод  2 4 3 14" xfId="17891"/>
    <cellStyle name="Итог 2 5 3 14" xfId="17892"/>
    <cellStyle name="Итог 2 4 3 14" xfId="17893"/>
    <cellStyle name="Ввод  2 5 3 14" xfId="17894"/>
    <cellStyle name="Примечание 2 4 3 14" xfId="17895"/>
    <cellStyle name="Вычисление 2 4 3 14" xfId="17896"/>
    <cellStyle name="Вывод 2 4 3 14" xfId="17897"/>
    <cellStyle name="Ввод  2 3 3 14" xfId="17898"/>
    <cellStyle name="Вывод 2 3 3 14" xfId="17899"/>
    <cellStyle name="Вычисление 2 3 3 14" xfId="17900"/>
    <cellStyle name="Вычисление 2 5 3 14" xfId="17901"/>
    <cellStyle name="Итог 2 3 3 14" xfId="17902"/>
    <cellStyle name="Примечание 2 5 3 14" xfId="17903"/>
    <cellStyle name="Примечание 2 3 3 14" xfId="17904"/>
    <cellStyle name="Ввод  3 3 3 14" xfId="17905"/>
    <cellStyle name="Вывод 3 3 3 14" xfId="17906"/>
    <cellStyle name="Вычисление 3 3 3 14" xfId="17907"/>
    <cellStyle name="Итог 3 3 3 14" xfId="17908"/>
    <cellStyle name="Примечание 3 3 3 14" xfId="17909"/>
    <cellStyle name="Ввод  2 2 2 3 14" xfId="17910"/>
    <cellStyle name="Вывод 2 2 2 3 14" xfId="17911"/>
    <cellStyle name="Вычисление 2 2 2 3 14" xfId="17912"/>
    <cellStyle name="Итог 2 2 2 3 14" xfId="17913"/>
    <cellStyle name="Примечание 2 2 2 3 14" xfId="17914"/>
    <cellStyle name="Ввод  3 2 2 3 14" xfId="17915"/>
    <cellStyle name="Вывод 3 2 2 3 14" xfId="17916"/>
    <cellStyle name="Вычисление 3 2 2 3 14" xfId="17917"/>
    <cellStyle name="Итог 3 2 2 3 14" xfId="17918"/>
    <cellStyle name="Примечание 3 2 2 3 14" xfId="17919"/>
    <cellStyle name="Ввод  3 4 3 14" xfId="17920"/>
    <cellStyle name="Вывод 3 4 3 14" xfId="17921"/>
    <cellStyle name="Вычисление 3 4 3 14" xfId="17922"/>
    <cellStyle name="Итог 3 4 3 14" xfId="17923"/>
    <cellStyle name="Примечание 3 4 3 14" xfId="17924"/>
    <cellStyle name="Ввод  2 2 3 3 14" xfId="17925"/>
    <cellStyle name="Вывод 2 2 3 3 14" xfId="17926"/>
    <cellStyle name="Вычисление 2 2 3 3 14" xfId="17927"/>
    <cellStyle name="Итог 2 2 3 3 14" xfId="17928"/>
    <cellStyle name="Примечание 2 2 3 3 14" xfId="17929"/>
    <cellStyle name="Ввод  3 2 3 3 14" xfId="17930"/>
    <cellStyle name="Вывод 3 2 3 3 14" xfId="17931"/>
    <cellStyle name="Вычисление 3 2 3 3 14" xfId="17932"/>
    <cellStyle name="Итог 3 2 3 3 14" xfId="17933"/>
    <cellStyle name="Примечание 3 2 3 3 14" xfId="17934"/>
    <cellStyle name="Ввод  3 5 3 14" xfId="17935"/>
    <cellStyle name="Вывод 3 5 3 14" xfId="17936"/>
    <cellStyle name="Вычисление 3 5 3 14" xfId="17937"/>
    <cellStyle name="Итог 3 5 3 14" xfId="17938"/>
    <cellStyle name="Примечание 3 5 3 14" xfId="17939"/>
    <cellStyle name="Ввод  2 2 4 3 14" xfId="17940"/>
    <cellStyle name="Вывод 2 2 4 3 14" xfId="17941"/>
    <cellStyle name="Вычисление 2 2 4 3 14" xfId="17942"/>
    <cellStyle name="Итог 2 2 4 3 14" xfId="17943"/>
    <cellStyle name="Примечание 2 2 4 3 14" xfId="17944"/>
    <cellStyle name="Ввод  3 2 4 3 14" xfId="17945"/>
    <cellStyle name="Вывод 3 2 4 3 14" xfId="17946"/>
    <cellStyle name="Вычисление 3 2 4 3 14" xfId="17947"/>
    <cellStyle name="Итог 3 2 4 3 14" xfId="17948"/>
    <cellStyle name="Примечание 3 2 4 3 14" xfId="17949"/>
    <cellStyle name="Ввод  3 25" xfId="17950"/>
    <cellStyle name="Вывод 3 25" xfId="17951"/>
    <cellStyle name="Вычисление 3 25" xfId="17952"/>
    <cellStyle name="Итог 3 25" xfId="17953"/>
    <cellStyle name="Примечание 3 25" xfId="17954"/>
    <cellStyle name="Ввод  2 2 24" xfId="17955"/>
    <cellStyle name="Вывод 2 2 24" xfId="17956"/>
    <cellStyle name="Вычисление 2 2 24" xfId="17957"/>
    <cellStyle name="Итог 2 2 24" xfId="17958"/>
    <cellStyle name="Примечание 2 2 24" xfId="17959"/>
    <cellStyle name="Ввод  3 2 24" xfId="17960"/>
    <cellStyle name="Вывод 3 2 24" xfId="17961"/>
    <cellStyle name="Вычисление 3 2 24" xfId="17962"/>
    <cellStyle name="Итог 3 2 24" xfId="17963"/>
    <cellStyle name="Примечание 3 2 24" xfId="17964"/>
    <cellStyle name="Вывод 2 5 20" xfId="17965"/>
    <cellStyle name="Ввод  2 4 20" xfId="17966"/>
    <cellStyle name="Итог 2 5 20" xfId="17967"/>
    <cellStyle name="Итог 2 4 20" xfId="17968"/>
    <cellStyle name="Ввод  2 5 20" xfId="17969"/>
    <cellStyle name="Примечание 2 4 20" xfId="17970"/>
    <cellStyle name="Вычисление 2 4 20" xfId="17971"/>
    <cellStyle name="Вывод 2 4 20" xfId="17972"/>
    <cellStyle name="Ввод  2 3 20" xfId="17973"/>
    <cellStyle name="Вывод 2 3 20" xfId="17974"/>
    <cellStyle name="Вычисление 2 3 20" xfId="17975"/>
    <cellStyle name="Вычисление 2 5 20" xfId="17976"/>
    <cellStyle name="Итог 2 3 20" xfId="17977"/>
    <cellStyle name="Примечание 2 5 20" xfId="17978"/>
    <cellStyle name="Примечание 2 3 20" xfId="17979"/>
    <cellStyle name="Ввод  3 3 20" xfId="17980"/>
    <cellStyle name="Вывод 3 3 20" xfId="17981"/>
    <cellStyle name="Вычисление 3 3 20" xfId="17982"/>
    <cellStyle name="Итог 3 3 20" xfId="17983"/>
    <cellStyle name="Примечание 3 3 20" xfId="17984"/>
    <cellStyle name="Ввод  2 2 2 20" xfId="17985"/>
    <cellStyle name="Вывод 2 2 2 20" xfId="17986"/>
    <cellStyle name="Вычисление 2 2 2 20" xfId="17987"/>
    <cellStyle name="Итог 2 2 2 20" xfId="17988"/>
    <cellStyle name="Примечание 2 2 2 20" xfId="17989"/>
    <cellStyle name="Ввод  3 2 2 20" xfId="17990"/>
    <cellStyle name="Вывод 3 2 2 20" xfId="17991"/>
    <cellStyle name="Вычисление 3 2 2 20" xfId="17992"/>
    <cellStyle name="Итог 3 2 2 20" xfId="17993"/>
    <cellStyle name="Примечание 3 2 2 20" xfId="17994"/>
    <cellStyle name="Ввод  3 4 20" xfId="17995"/>
    <cellStyle name="Вывод 3 4 20" xfId="17996"/>
    <cellStyle name="Вычисление 3 4 20" xfId="17997"/>
    <cellStyle name="Итог 3 4 20" xfId="17998"/>
    <cellStyle name="Примечание 3 4 20" xfId="17999"/>
    <cellStyle name="Ввод  2 2 3 20" xfId="18000"/>
    <cellStyle name="Вывод 2 2 3 20" xfId="18001"/>
    <cellStyle name="Вычисление 2 2 3 20" xfId="18002"/>
    <cellStyle name="Итог 2 2 3 20" xfId="18003"/>
    <cellStyle name="Примечание 2 2 3 20" xfId="18004"/>
    <cellStyle name="Ввод  3 2 3 20" xfId="18005"/>
    <cellStyle name="Вывод 3 2 3 20" xfId="18006"/>
    <cellStyle name="Вычисление 3 2 3 20" xfId="18007"/>
    <cellStyle name="Итог 3 2 3 20" xfId="18008"/>
    <cellStyle name="Примечание 3 2 3 20" xfId="18009"/>
    <cellStyle name="Ввод  3 5 20" xfId="18010"/>
    <cellStyle name="Вывод 3 5 20" xfId="18011"/>
    <cellStyle name="Вычисление 3 5 20" xfId="18012"/>
    <cellStyle name="Итог 3 5 20" xfId="18013"/>
    <cellStyle name="Примечание 3 5 20" xfId="18014"/>
    <cellStyle name="Ввод  2 2 4 20" xfId="18015"/>
    <cellStyle name="Вывод 2 2 4 20" xfId="18016"/>
    <cellStyle name="Вычисление 2 2 4 20" xfId="18017"/>
    <cellStyle name="Итог 2 2 4 20" xfId="18018"/>
    <cellStyle name="Примечание 2 2 4 20" xfId="18019"/>
    <cellStyle name="Ввод  3 2 4 20" xfId="18020"/>
    <cellStyle name="Вывод 3 2 4 20" xfId="18021"/>
    <cellStyle name="Вычисление 3 2 4 20" xfId="18022"/>
    <cellStyle name="Итог 3 2 4 20" xfId="18023"/>
    <cellStyle name="Примечание 3 2 4 20" xfId="18024"/>
    <cellStyle name="Примечание 2 7 15" xfId="18025"/>
    <cellStyle name="Итог 2 7 15" xfId="18026"/>
    <cellStyle name="Вычисление 2 7 15" xfId="18027"/>
    <cellStyle name="Вывод 2 7 15" xfId="18028"/>
    <cellStyle name="Ввод  2 7 15" xfId="18029"/>
    <cellStyle name="Ввод  2 6 15" xfId="18030"/>
    <cellStyle name="Вывод 2 6 15" xfId="18031"/>
    <cellStyle name="Вычисление 2 6 15" xfId="18032"/>
    <cellStyle name="Итог 2 6 15" xfId="18033"/>
    <cellStyle name="Примечание 2 6 15" xfId="18034"/>
    <cellStyle name="Ввод  3 6 15" xfId="18035"/>
    <cellStyle name="Вывод 3 6 15" xfId="18036"/>
    <cellStyle name="Вычисление 3 6 15" xfId="18037"/>
    <cellStyle name="Итог 3 6 15" xfId="18038"/>
    <cellStyle name="Примечание 3 6 15" xfId="18039"/>
    <cellStyle name="Ввод  2 2 5 15" xfId="18040"/>
    <cellStyle name="Вывод 2 2 5 15" xfId="18041"/>
    <cellStyle name="Вычисление 2 2 5 15" xfId="18042"/>
    <cellStyle name="Итог 2 2 5 15" xfId="18043"/>
    <cellStyle name="Примечание 2 2 5 15" xfId="18044"/>
    <cellStyle name="Ввод  3 2 5 15" xfId="18045"/>
    <cellStyle name="Вывод 3 2 5 15" xfId="18046"/>
    <cellStyle name="Вычисление 3 2 5 15" xfId="18047"/>
    <cellStyle name="Итог 3 2 5 15" xfId="18048"/>
    <cellStyle name="Примечание 3 2 5 15" xfId="18049"/>
    <cellStyle name="Вывод 2 5 2 15" xfId="18050"/>
    <cellStyle name="Ввод  2 4 2 15" xfId="18051"/>
    <cellStyle name="Итог 2 5 2 15" xfId="18052"/>
    <cellStyle name="Итог 2 4 2 15" xfId="18053"/>
    <cellStyle name="Ввод  2 5 2 15" xfId="18054"/>
    <cellStyle name="Примечание 2 4 2 15" xfId="18055"/>
    <cellStyle name="Вычисление 2 4 2 15" xfId="18056"/>
    <cellStyle name="Вывод 2 4 2 15" xfId="18057"/>
    <cellStyle name="Ввод  2 3 2 15" xfId="18058"/>
    <cellStyle name="Вывод 2 3 2 15" xfId="18059"/>
    <cellStyle name="Вычисление 2 3 2 15" xfId="18060"/>
    <cellStyle name="Вычисление 2 5 2 15" xfId="18061"/>
    <cellStyle name="Итог 2 3 2 15" xfId="18062"/>
    <cellStyle name="Примечание 2 5 2 15" xfId="18063"/>
    <cellStyle name="Примечание 2 3 2 15" xfId="18064"/>
    <cellStyle name="Ввод  3 3 2 15" xfId="18065"/>
    <cellStyle name="Вывод 3 3 2 15" xfId="18066"/>
    <cellStyle name="Вычисление 3 3 2 15" xfId="18067"/>
    <cellStyle name="Итог 3 3 2 15" xfId="18068"/>
    <cellStyle name="Примечание 3 3 2 15" xfId="18069"/>
    <cellStyle name="Ввод  2 2 2 2 15" xfId="18070"/>
    <cellStyle name="Вывод 2 2 2 2 15" xfId="18071"/>
    <cellStyle name="Вычисление 2 2 2 2 15" xfId="18072"/>
    <cellStyle name="Итог 2 2 2 2 15" xfId="18073"/>
    <cellStyle name="Примечание 2 2 2 2 15" xfId="18074"/>
    <cellStyle name="Ввод  3 2 2 2 15" xfId="18075"/>
    <cellStyle name="Вывод 3 2 2 2 15" xfId="18076"/>
    <cellStyle name="Вычисление 3 2 2 2 15" xfId="18077"/>
    <cellStyle name="Итог 3 2 2 2 15" xfId="18078"/>
    <cellStyle name="Примечание 3 2 2 2 15" xfId="18079"/>
    <cellStyle name="Ввод  3 4 2 15" xfId="18080"/>
    <cellStyle name="Вывод 3 4 2 15" xfId="18081"/>
    <cellStyle name="Вычисление 3 4 2 15" xfId="18082"/>
    <cellStyle name="Итог 3 4 2 15" xfId="18083"/>
    <cellStyle name="Примечание 3 4 2 15" xfId="18084"/>
    <cellStyle name="Ввод  2 2 3 2 15" xfId="18085"/>
    <cellStyle name="Вывод 2 2 3 2 15" xfId="18086"/>
    <cellStyle name="Вычисление 2 2 3 2 15" xfId="18087"/>
    <cellStyle name="Итог 2 2 3 2 15" xfId="18088"/>
    <cellStyle name="Примечание 2 2 3 2 15" xfId="18089"/>
    <cellStyle name="Ввод  3 2 3 2 15" xfId="18090"/>
    <cellStyle name="Вывод 3 2 3 2 15" xfId="18091"/>
    <cellStyle name="Вычисление 3 2 3 2 15" xfId="18092"/>
    <cellStyle name="Итог 3 2 3 2 15" xfId="18093"/>
    <cellStyle name="Примечание 3 2 3 2 15" xfId="18094"/>
    <cellStyle name="Ввод  3 5 2 15" xfId="18095"/>
    <cellStyle name="Вывод 3 5 2 15" xfId="18096"/>
    <cellStyle name="Вычисление 3 5 2 15" xfId="18097"/>
    <cellStyle name="Итог 3 5 2 15" xfId="18098"/>
    <cellStyle name="Примечание 3 5 2 15" xfId="18099"/>
    <cellStyle name="Ввод  2 2 4 2 15" xfId="18100"/>
    <cellStyle name="Вывод 2 2 4 2 15" xfId="18101"/>
    <cellStyle name="Вычисление 2 2 4 2 15" xfId="18102"/>
    <cellStyle name="Итог 2 2 4 2 15" xfId="18103"/>
    <cellStyle name="Примечание 2 2 4 2 15" xfId="18104"/>
    <cellStyle name="Ввод  3 2 4 2 15" xfId="18105"/>
    <cellStyle name="Вывод 3 2 4 2 15" xfId="18106"/>
    <cellStyle name="Вычисление 3 2 4 2 15" xfId="18107"/>
    <cellStyle name="Итог 3 2 4 2 15" xfId="18108"/>
    <cellStyle name="Примечание 3 2 4 2 15" xfId="18109"/>
    <cellStyle name="Ввод  3 7 15" xfId="18110"/>
    <cellStyle name="Вывод 3 7 15" xfId="18111"/>
    <cellStyle name="Вычисление 3 7 15" xfId="18112"/>
    <cellStyle name="Итог 3 7 15" xfId="18113"/>
    <cellStyle name="Примечание 3 7 15" xfId="18114"/>
    <cellStyle name="Ввод  2 2 6 15" xfId="18115"/>
    <cellStyle name="Вывод 2 2 6 15" xfId="18116"/>
    <cellStyle name="Вычисление 2 2 6 15" xfId="18117"/>
    <cellStyle name="Итог 2 2 6 15" xfId="18118"/>
    <cellStyle name="Примечание 2 2 6 15" xfId="18119"/>
    <cellStyle name="Ввод  3 2 6 15" xfId="18120"/>
    <cellStyle name="Вывод 3 2 6 15" xfId="18121"/>
    <cellStyle name="Вычисление 3 2 6 15" xfId="18122"/>
    <cellStyle name="Итог 3 2 6 15" xfId="18123"/>
    <cellStyle name="Примечание 3 2 6 15" xfId="18124"/>
    <cellStyle name="Вывод 2 5 3 15" xfId="18125"/>
    <cellStyle name="Ввод  2 4 3 15" xfId="18126"/>
    <cellStyle name="Итог 2 5 3 15" xfId="18127"/>
    <cellStyle name="Итог 2 4 3 15" xfId="18128"/>
    <cellStyle name="Ввод  2 5 3 15" xfId="18129"/>
    <cellStyle name="Примечание 2 4 3 15" xfId="18130"/>
    <cellStyle name="Вычисление 2 4 3 15" xfId="18131"/>
    <cellStyle name="Вывод 2 4 3 15" xfId="18132"/>
    <cellStyle name="Ввод  2 3 3 15" xfId="18133"/>
    <cellStyle name="Вывод 2 3 3 15" xfId="18134"/>
    <cellStyle name="Вычисление 2 3 3 15" xfId="18135"/>
    <cellStyle name="Вычисление 2 5 3 15" xfId="18136"/>
    <cellStyle name="Итог 2 3 3 15" xfId="18137"/>
    <cellStyle name="Примечание 2 5 3 15" xfId="18138"/>
    <cellStyle name="Примечание 2 3 3 15" xfId="18139"/>
    <cellStyle name="Ввод  3 3 3 15" xfId="18140"/>
    <cellStyle name="Вывод 3 3 3 15" xfId="18141"/>
    <cellStyle name="Вычисление 3 3 3 15" xfId="18142"/>
    <cellStyle name="Итог 3 3 3 15" xfId="18143"/>
    <cellStyle name="Примечание 3 3 3 15" xfId="18144"/>
    <cellStyle name="Ввод  2 2 2 3 15" xfId="18145"/>
    <cellStyle name="Вывод 2 2 2 3 15" xfId="18146"/>
    <cellStyle name="Вычисление 2 2 2 3 15" xfId="18147"/>
    <cellStyle name="Итог 2 2 2 3 15" xfId="18148"/>
    <cellStyle name="Примечание 2 2 2 3 15" xfId="18149"/>
    <cellStyle name="Ввод  3 2 2 3 15" xfId="18150"/>
    <cellStyle name="Вывод 3 2 2 3 15" xfId="18151"/>
    <cellStyle name="Вычисление 3 2 2 3 15" xfId="18152"/>
    <cellStyle name="Итог 3 2 2 3 15" xfId="18153"/>
    <cellStyle name="Примечание 3 2 2 3 15" xfId="18154"/>
    <cellStyle name="Ввод  3 4 3 15" xfId="18155"/>
    <cellStyle name="Вывод 3 4 3 15" xfId="18156"/>
    <cellStyle name="Вычисление 3 4 3 15" xfId="18157"/>
    <cellStyle name="Итог 3 4 3 15" xfId="18158"/>
    <cellStyle name="Примечание 3 4 3 15" xfId="18159"/>
    <cellStyle name="Ввод  2 2 3 3 15" xfId="18160"/>
    <cellStyle name="Вывод 2 2 3 3 15" xfId="18161"/>
    <cellStyle name="Вычисление 2 2 3 3 15" xfId="18162"/>
    <cellStyle name="Итог 2 2 3 3 15" xfId="18163"/>
    <cellStyle name="Примечание 2 2 3 3 15" xfId="18164"/>
    <cellStyle name="Ввод  3 2 3 3 15" xfId="18165"/>
    <cellStyle name="Вывод 3 2 3 3 15" xfId="18166"/>
    <cellStyle name="Вычисление 3 2 3 3 15" xfId="18167"/>
    <cellStyle name="Итог 3 2 3 3 15" xfId="18168"/>
    <cellStyle name="Примечание 3 2 3 3 15" xfId="18169"/>
    <cellStyle name="Ввод  3 5 3 15" xfId="18170"/>
    <cellStyle name="Вывод 3 5 3 15" xfId="18171"/>
    <cellStyle name="Вычисление 3 5 3 15" xfId="18172"/>
    <cellStyle name="Итог 3 5 3 15" xfId="18173"/>
    <cellStyle name="Примечание 3 5 3 15" xfId="18174"/>
    <cellStyle name="Ввод  2 2 4 3 15" xfId="18175"/>
    <cellStyle name="Вывод 2 2 4 3 15" xfId="18176"/>
    <cellStyle name="Вычисление 2 2 4 3 15" xfId="18177"/>
    <cellStyle name="Итог 2 2 4 3 15" xfId="18178"/>
    <cellStyle name="Примечание 2 2 4 3 15" xfId="18179"/>
    <cellStyle name="Ввод  3 2 4 3 15" xfId="18180"/>
    <cellStyle name="Вывод 3 2 4 3 15" xfId="18181"/>
    <cellStyle name="Вычисление 3 2 4 3 15" xfId="18182"/>
    <cellStyle name="Итог 3 2 4 3 15" xfId="18183"/>
    <cellStyle name="Примечание 3 2 4 3 15" xfId="18184"/>
    <cellStyle name="Ввод  11" xfId="18185"/>
    <cellStyle name="Вывод 11" xfId="18186"/>
    <cellStyle name="Вычисление 11" xfId="18187"/>
    <cellStyle name="Итог 11" xfId="18188"/>
    <cellStyle name="Ввод  2 8 10" xfId="18189"/>
    <cellStyle name="Вывод 2 8 10" xfId="18190"/>
    <cellStyle name="Вычисление 2 8 10" xfId="18191"/>
    <cellStyle name="Итог 2 8 10" xfId="18192"/>
    <cellStyle name="Примечание 2 8 10" xfId="18193"/>
    <cellStyle name="Ввод  3 8 10" xfId="18194"/>
    <cellStyle name="Вывод 3 8 10" xfId="18195"/>
    <cellStyle name="Вычисление 3 8 10" xfId="18196"/>
    <cellStyle name="Итог 3 8 10" xfId="18197"/>
    <cellStyle name="Примечание 3 8 10" xfId="18198"/>
    <cellStyle name="Ввод  2 2 7 10" xfId="18199"/>
    <cellStyle name="Вывод 2 2 7 10" xfId="18200"/>
    <cellStyle name="Вычисление 2 2 7 10" xfId="18201"/>
    <cellStyle name="Итог 2 2 7 10" xfId="18202"/>
    <cellStyle name="Примечание 2 2 7 10" xfId="18203"/>
    <cellStyle name="Ввод  3 2 7 10" xfId="18204"/>
    <cellStyle name="Вывод 3 2 7 10" xfId="18205"/>
    <cellStyle name="Вычисление 3 2 7 10" xfId="18206"/>
    <cellStyle name="Итог 3 2 7 10" xfId="18207"/>
    <cellStyle name="Примечание 3 2 7 10" xfId="18208"/>
    <cellStyle name="Вывод 2 5 4 10" xfId="18209"/>
    <cellStyle name="Ввод  2 4 4 10" xfId="18210"/>
    <cellStyle name="Итог 2 5 4 10" xfId="18211"/>
    <cellStyle name="Итог 2 4 4 10" xfId="18212"/>
    <cellStyle name="Ввод  2 5 4 10" xfId="18213"/>
    <cellStyle name="Примечание 2 4 4 10" xfId="18214"/>
    <cellStyle name="Вычисление 2 4 4 10" xfId="18215"/>
    <cellStyle name="Вывод 2 4 4 10" xfId="18216"/>
    <cellStyle name="Ввод  2 3 4 10" xfId="18217"/>
    <cellStyle name="Вывод 2 3 4 10" xfId="18218"/>
    <cellStyle name="Вычисление 2 3 4 10" xfId="18219"/>
    <cellStyle name="Вычисление 2 5 4 10" xfId="18220"/>
    <cellStyle name="Итог 2 3 4 10" xfId="18221"/>
    <cellStyle name="Примечание 2 5 4 10" xfId="18222"/>
    <cellStyle name="Примечание 2 3 4 10" xfId="18223"/>
    <cellStyle name="Ввод  3 3 4 10" xfId="18224"/>
    <cellStyle name="Вывод 3 3 4 10" xfId="18225"/>
    <cellStyle name="Вычисление 3 3 4 10" xfId="18226"/>
    <cellStyle name="Итог 3 3 4 10" xfId="18227"/>
    <cellStyle name="Примечание 3 3 4 10" xfId="18228"/>
    <cellStyle name="Ввод  2 2 2 4 10" xfId="18229"/>
    <cellStyle name="Вывод 2 2 2 4 10" xfId="18230"/>
    <cellStyle name="Вычисление 2 2 2 4 10" xfId="18231"/>
    <cellStyle name="Итог 2 2 2 4 10" xfId="18232"/>
    <cellStyle name="Примечание 2 2 2 4 10" xfId="18233"/>
    <cellStyle name="Ввод  3 2 2 4 10" xfId="18234"/>
    <cellStyle name="Вывод 3 2 2 4 10" xfId="18235"/>
    <cellStyle name="Вычисление 3 2 2 4 10" xfId="18236"/>
    <cellStyle name="Итог 3 2 2 4 10" xfId="18237"/>
    <cellStyle name="Примечание 3 2 2 4 10" xfId="18238"/>
    <cellStyle name="Ввод  3 4 4 10" xfId="18239"/>
    <cellStyle name="Вывод 3 4 4 10" xfId="18240"/>
    <cellStyle name="Вычисление 3 4 4 10" xfId="18241"/>
    <cellStyle name="Итог 3 4 4 10" xfId="18242"/>
    <cellStyle name="Примечание 3 4 4 10" xfId="18243"/>
    <cellStyle name="Ввод  2 2 3 4 10" xfId="18244"/>
    <cellStyle name="Вывод 2 2 3 4 10" xfId="18245"/>
    <cellStyle name="Вычисление 2 2 3 4 10" xfId="18246"/>
    <cellStyle name="Итог 2 2 3 4 10" xfId="18247"/>
    <cellStyle name="Примечание 2 2 3 4 10" xfId="18248"/>
    <cellStyle name="Ввод  3 2 3 4 10" xfId="18249"/>
    <cellStyle name="Вывод 3 2 3 4 10" xfId="18250"/>
    <cellStyle name="Вычисление 3 2 3 4 10" xfId="18251"/>
    <cellStyle name="Итог 3 2 3 4 10" xfId="18252"/>
    <cellStyle name="Примечание 3 2 3 4 10" xfId="18253"/>
    <cellStyle name="Ввод  3 5 4 10" xfId="18254"/>
    <cellStyle name="Вывод 3 5 4 10" xfId="18255"/>
    <cellStyle name="Вычисление 3 5 4 10" xfId="18256"/>
    <cellStyle name="Итог 3 5 4 10" xfId="18257"/>
    <cellStyle name="Примечание 3 5 4 10" xfId="18258"/>
    <cellStyle name="Ввод  2 2 4 4 10" xfId="18259"/>
    <cellStyle name="Вывод 2 2 4 4 10" xfId="18260"/>
    <cellStyle name="Вычисление 2 2 4 4 10" xfId="18261"/>
    <cellStyle name="Итог 2 2 4 4 10" xfId="18262"/>
    <cellStyle name="Примечание 2 2 4 4 10" xfId="18263"/>
    <cellStyle name="Ввод  3 2 4 4 10" xfId="18264"/>
    <cellStyle name="Вывод 3 2 4 4 10" xfId="18265"/>
    <cellStyle name="Вычисление 3 2 4 4 10" xfId="18266"/>
    <cellStyle name="Итог 3 2 4 4 10" xfId="18267"/>
    <cellStyle name="Примечание 3 2 4 4 10" xfId="18268"/>
    <cellStyle name="Вычисление 2 12 10" xfId="18269"/>
    <cellStyle name="Вычисление 2 11 10" xfId="18270"/>
    <cellStyle name="Вывод 2 11 10" xfId="18271"/>
    <cellStyle name="Вывод 2 2 3 7 10" xfId="18272"/>
    <cellStyle name="Итог 3 3 7 10" xfId="18273"/>
    <cellStyle name="Итог 3 2 2 7 10" xfId="18274"/>
    <cellStyle name="Вывод 2 13 9" xfId="18275"/>
    <cellStyle name="Ввод  2 13 9" xfId="18276"/>
    <cellStyle name="Вывод 2 12 10" xfId="18277"/>
    <cellStyle name="Примечание 2 2 3 7 10" xfId="18278"/>
    <cellStyle name="Вычисление 2 2 3 7 10" xfId="18279"/>
    <cellStyle name="Итог 2 2 3 7 10" xfId="18280"/>
    <cellStyle name="Ввод  2 2 3 7 10" xfId="18281"/>
    <cellStyle name="Примечание 3 4 7 10" xfId="18282"/>
    <cellStyle name="Итог 3 4 7 10" xfId="18283"/>
    <cellStyle name="Вычисление 3 4 7 10" xfId="18284"/>
    <cellStyle name="Ввод  3 4 7 10" xfId="18285"/>
    <cellStyle name="Примечание 3 2 2 7 10" xfId="18286"/>
    <cellStyle name="Примечание 2 10 10" xfId="18287"/>
    <cellStyle name="Вычисление 3 2 2 7 10" xfId="18288"/>
    <cellStyle name="Вывод 3 2 2 7 10" xfId="18289"/>
    <cellStyle name="Примечание 2 2 2 7 10" xfId="18290"/>
    <cellStyle name="Вычисление 2 2 2 7 10" xfId="18291"/>
    <cellStyle name="Вывод 2 2 2 7 10" xfId="18292"/>
    <cellStyle name="Примечание 3 3 7 10" xfId="18293"/>
    <cellStyle name="Итог 2 10 10" xfId="18294"/>
    <cellStyle name="Вычисление 3 3 7 10" xfId="18295"/>
    <cellStyle name="Вывод 3 3 7 10" xfId="18296"/>
    <cellStyle name="Ввод  3 3 7 10" xfId="18297"/>
    <cellStyle name="Вычисление 2 10 10" xfId="18298"/>
    <cellStyle name="Вывод 2 10 10" xfId="18299"/>
    <cellStyle name="Ввод  2 10 10" xfId="18300"/>
    <cellStyle name="Ввод  2 9 10" xfId="18301"/>
    <cellStyle name="Вывод 2 9 10" xfId="18302"/>
    <cellStyle name="Вычисление 2 9 10" xfId="18303"/>
    <cellStyle name="Итог 2 9 10" xfId="18304"/>
    <cellStyle name="Ввод  2 12 10" xfId="18305"/>
    <cellStyle name="Примечание 2 11 10" xfId="18306"/>
    <cellStyle name="Примечание 2 9 10" xfId="18307"/>
    <cellStyle name="Ввод  3 2 2 7 10" xfId="18308"/>
    <cellStyle name="Итог 2 11 10" xfId="18309"/>
    <cellStyle name="Итог 2 2 2 7 10" xfId="18310"/>
    <cellStyle name="Ввод  2 2 2 7 10" xfId="18311"/>
    <cellStyle name="Вывод 3 4 7 10" xfId="18312"/>
    <cellStyle name="Ввод  2 11 10" xfId="18313"/>
    <cellStyle name="Примечание 2 3 7 10" xfId="18314"/>
    <cellStyle name="Ввод  3 9 10" xfId="18315"/>
    <cellStyle name="Вывод 3 9 10" xfId="18316"/>
    <cellStyle name="Вычисление 3 9 10" xfId="18317"/>
    <cellStyle name="Итог 3 9 10" xfId="18318"/>
    <cellStyle name="Примечание 3 9 10" xfId="18319"/>
    <cellStyle name="Ввод  2 2 8 10" xfId="18320"/>
    <cellStyle name="Вывод 2 2 8 10" xfId="18321"/>
    <cellStyle name="Вычисление 2 2 8 10" xfId="18322"/>
    <cellStyle name="Итог 2 2 8 10" xfId="18323"/>
    <cellStyle name="Примечание 2 2 8 10" xfId="18324"/>
    <cellStyle name="Ввод  3 2 8 10" xfId="18325"/>
    <cellStyle name="Вывод 3 2 8 10" xfId="18326"/>
    <cellStyle name="Вычисление 3 2 8 10" xfId="18327"/>
    <cellStyle name="Итог 3 2 8 10" xfId="18328"/>
    <cellStyle name="Примечание 3 2 8 10" xfId="18329"/>
    <cellStyle name="Вывод 2 5 5 10" xfId="18330"/>
    <cellStyle name="Ввод  2 4 5 10" xfId="18331"/>
    <cellStyle name="Итог 2 5 5 10" xfId="18332"/>
    <cellStyle name="Итог 2 4 5 10" xfId="18333"/>
    <cellStyle name="Ввод  2 5 5 10" xfId="18334"/>
    <cellStyle name="Примечание 2 4 5 10" xfId="18335"/>
    <cellStyle name="Вычисление 2 4 5 10" xfId="18336"/>
    <cellStyle name="Вывод 2 4 5 10" xfId="18337"/>
    <cellStyle name="Ввод  2 3 5 10" xfId="18338"/>
    <cellStyle name="Вывод 2 3 5 10" xfId="18339"/>
    <cellStyle name="Вычисление 2 3 5 10" xfId="18340"/>
    <cellStyle name="Вычисление 2 5 5 10" xfId="18341"/>
    <cellStyle name="Итог 2 3 5 10" xfId="18342"/>
    <cellStyle name="Примечание 2 5 5 10" xfId="18343"/>
    <cellStyle name="Примечание 2 3 5 10" xfId="18344"/>
    <cellStyle name="Ввод  3 3 5 10" xfId="18345"/>
    <cellStyle name="Вывод 3 3 5 10" xfId="18346"/>
    <cellStyle name="Вычисление 3 3 5 10" xfId="18347"/>
    <cellStyle name="Итог 3 3 5 10" xfId="18348"/>
    <cellStyle name="Примечание 3 3 5 10" xfId="18349"/>
    <cellStyle name="Ввод  2 2 2 5 10" xfId="18350"/>
    <cellStyle name="Вывод 2 2 2 5 10" xfId="18351"/>
    <cellStyle name="Вычисление 2 2 2 5 10" xfId="18352"/>
    <cellStyle name="Итог 2 2 2 5 10" xfId="18353"/>
    <cellStyle name="Примечание 2 2 2 5 10" xfId="18354"/>
    <cellStyle name="Ввод  3 2 2 5 10" xfId="18355"/>
    <cellStyle name="Вывод 3 2 2 5 10" xfId="18356"/>
    <cellStyle name="Вычисление 3 2 2 5 10" xfId="18357"/>
    <cellStyle name="Итог 3 2 2 5 10" xfId="18358"/>
    <cellStyle name="Примечание 3 2 2 5 10" xfId="18359"/>
    <cellStyle name="Ввод  3 4 5 10" xfId="18360"/>
    <cellStyle name="Вывод 3 4 5 10" xfId="18361"/>
    <cellStyle name="Вычисление 3 4 5 10" xfId="18362"/>
    <cellStyle name="Итог 3 4 5 10" xfId="18363"/>
    <cellStyle name="Примечание 3 4 5 10" xfId="18364"/>
    <cellStyle name="Ввод  2 2 3 5 10" xfId="18365"/>
    <cellStyle name="Вывод 2 2 3 5 10" xfId="18366"/>
    <cellStyle name="Вычисление 2 2 3 5 10" xfId="18367"/>
    <cellStyle name="Итог 2 2 3 5 10" xfId="18368"/>
    <cellStyle name="Примечание 2 2 3 5 10" xfId="18369"/>
    <cellStyle name="Ввод  3 2 3 5 10" xfId="18370"/>
    <cellStyle name="Вывод 3 2 3 5 10" xfId="18371"/>
    <cellStyle name="Вычисление 3 2 3 5 10" xfId="18372"/>
    <cellStyle name="Итог 3 2 3 5 10" xfId="18373"/>
    <cellStyle name="Примечание 3 2 3 5 10" xfId="18374"/>
    <cellStyle name="Ввод  3 5 5 10" xfId="18375"/>
    <cellStyle name="Вывод 3 5 5 10" xfId="18376"/>
    <cellStyle name="Вычисление 3 5 5 10" xfId="18377"/>
    <cellStyle name="Итог 3 5 5 10" xfId="18378"/>
    <cellStyle name="Примечание 3 5 5 10" xfId="18379"/>
    <cellStyle name="Ввод  2 2 4 5 10" xfId="18380"/>
    <cellStyle name="Вывод 2 2 4 5 10" xfId="18381"/>
    <cellStyle name="Вычисление 2 2 4 5 10" xfId="18382"/>
    <cellStyle name="Итог 2 2 4 5 10" xfId="18383"/>
    <cellStyle name="Примечание 2 2 4 5 10" xfId="18384"/>
    <cellStyle name="Ввод  3 2 4 5 10" xfId="18385"/>
    <cellStyle name="Вывод 3 2 4 5 10" xfId="18386"/>
    <cellStyle name="Вычисление 3 2 4 5 10" xfId="18387"/>
    <cellStyle name="Итог 3 2 4 5 10" xfId="18388"/>
    <cellStyle name="Примечание 3 2 4 5 10" xfId="18389"/>
    <cellStyle name="Итог 2 13 9" xfId="18390"/>
    <cellStyle name="Ввод  3 10 10" xfId="18391"/>
    <cellStyle name="Вывод 3 10 10" xfId="18392"/>
    <cellStyle name="Вычисление 3 10 10" xfId="18393"/>
    <cellStyle name="Итог 3 10 10" xfId="18394"/>
    <cellStyle name="Примечание 3 10 10" xfId="18395"/>
    <cellStyle name="Ввод  2 2 9 10" xfId="18396"/>
    <cellStyle name="Вывод 2 2 9 10" xfId="18397"/>
    <cellStyle name="Вычисление 2 2 9 10" xfId="18398"/>
    <cellStyle name="Итог 2 2 9 10" xfId="18399"/>
    <cellStyle name="Примечание 2 2 9 10" xfId="18400"/>
    <cellStyle name="Ввод  3 2 9 10" xfId="18401"/>
    <cellStyle name="Вывод 3 2 9 10" xfId="18402"/>
    <cellStyle name="Вычисление 3 2 9 10" xfId="18403"/>
    <cellStyle name="Итог 3 2 9 10" xfId="18404"/>
    <cellStyle name="Примечание 3 2 9 10" xfId="18405"/>
    <cellStyle name="Вывод 2 5 6 10" xfId="18406"/>
    <cellStyle name="Ввод  2 4 6 10" xfId="18407"/>
    <cellStyle name="Итог 2 5 6 10" xfId="18408"/>
    <cellStyle name="Итог 2 4 6 10" xfId="18409"/>
    <cellStyle name="Ввод  2 5 6 10" xfId="18410"/>
    <cellStyle name="Примечание 2 4 6 10" xfId="18411"/>
    <cellStyle name="Вычисление 2 4 6 10" xfId="18412"/>
    <cellStyle name="Вывод 2 4 6 10" xfId="18413"/>
    <cellStyle name="Ввод  2 3 6 10" xfId="18414"/>
    <cellStyle name="Вывод 2 3 6 10" xfId="18415"/>
    <cellStyle name="Вычисление 2 3 6 10" xfId="18416"/>
    <cellStyle name="Вычисление 2 5 6 10" xfId="18417"/>
    <cellStyle name="Итог 2 3 6 10" xfId="18418"/>
    <cellStyle name="Примечание 2 5 6 10" xfId="18419"/>
    <cellStyle name="Примечание 2 3 6 10" xfId="18420"/>
    <cellStyle name="Ввод  3 3 6 10" xfId="18421"/>
    <cellStyle name="Вывод 3 3 6 10" xfId="18422"/>
    <cellStyle name="Вычисление 3 3 6 10" xfId="18423"/>
    <cellStyle name="Итог 3 3 6 10" xfId="18424"/>
    <cellStyle name="Примечание 3 3 6 10" xfId="18425"/>
    <cellStyle name="Ввод  2 2 2 6 10" xfId="18426"/>
    <cellStyle name="Вывод 2 2 2 6 10" xfId="18427"/>
    <cellStyle name="Вычисление 2 2 2 6 10" xfId="18428"/>
    <cellStyle name="Итог 2 2 2 6 10" xfId="18429"/>
    <cellStyle name="Примечание 2 2 2 6 10" xfId="18430"/>
    <cellStyle name="Ввод  3 2 2 6 10" xfId="18431"/>
    <cellStyle name="Вывод 3 2 2 6 10" xfId="18432"/>
    <cellStyle name="Вычисление 3 2 2 6 10" xfId="18433"/>
    <cellStyle name="Итог 3 2 2 6 10" xfId="18434"/>
    <cellStyle name="Примечание 3 2 2 6 10" xfId="18435"/>
    <cellStyle name="Ввод  3 4 6 10" xfId="18436"/>
    <cellStyle name="Вывод 3 4 6 10" xfId="18437"/>
    <cellStyle name="Вычисление 3 4 6 10" xfId="18438"/>
    <cellStyle name="Итог 3 4 6 10" xfId="18439"/>
    <cellStyle name="Примечание 3 4 6 10" xfId="18440"/>
    <cellStyle name="Ввод  2 2 3 6 10" xfId="18441"/>
    <cellStyle name="Вывод 2 2 3 6 10" xfId="18442"/>
    <cellStyle name="Вычисление 2 2 3 6 10" xfId="18443"/>
    <cellStyle name="Итог 2 2 3 6 10" xfId="18444"/>
    <cellStyle name="Примечание 2 2 3 6 10" xfId="18445"/>
    <cellStyle name="Ввод  3 2 3 6 10" xfId="18446"/>
    <cellStyle name="Вывод 3 2 3 6 10" xfId="18447"/>
    <cellStyle name="Вычисление 3 2 3 6 10" xfId="18448"/>
    <cellStyle name="Итог 3 2 3 6 10" xfId="18449"/>
    <cellStyle name="Примечание 3 2 3 6 10" xfId="18450"/>
    <cellStyle name="Ввод  3 5 6 10" xfId="18451"/>
    <cellStyle name="Вывод 3 5 6 10" xfId="18452"/>
    <cellStyle name="Вычисление 3 5 6 10" xfId="18453"/>
    <cellStyle name="Итог 3 5 6 10" xfId="18454"/>
    <cellStyle name="Примечание 3 5 6 10" xfId="18455"/>
    <cellStyle name="Ввод  2 2 4 6 10" xfId="18456"/>
    <cellStyle name="Вывод 2 2 4 6 10" xfId="18457"/>
    <cellStyle name="Вычисление 2 2 4 6 10" xfId="18458"/>
    <cellStyle name="Итог 2 2 4 6 10" xfId="18459"/>
    <cellStyle name="Примечание 2 2 4 6 10" xfId="18460"/>
    <cellStyle name="Ввод  3 2 4 6 10" xfId="18461"/>
    <cellStyle name="Вывод 3 2 4 6 10" xfId="18462"/>
    <cellStyle name="Вычисление 3 2 4 6 10" xfId="18463"/>
    <cellStyle name="Итог 3 2 4 6 10" xfId="18464"/>
    <cellStyle name="Примечание 3 2 4 6 10" xfId="18465"/>
    <cellStyle name="Ввод  3 11 10" xfId="18466"/>
    <cellStyle name="Вывод 3 11 10" xfId="18467"/>
    <cellStyle name="Вычисление 3 11 10" xfId="18468"/>
    <cellStyle name="Итог 3 11 10" xfId="18469"/>
    <cellStyle name="Примечание 3 11 10" xfId="18470"/>
    <cellStyle name="Ввод  2 2 10 10" xfId="18471"/>
    <cellStyle name="Вывод 2 2 10 10" xfId="18472"/>
    <cellStyle name="Вычисление 2 2 10 10" xfId="18473"/>
    <cellStyle name="Итог 2 2 10 10" xfId="18474"/>
    <cellStyle name="Примечание 2 2 10 10" xfId="18475"/>
    <cellStyle name="Ввод  3 2 10 10" xfId="18476"/>
    <cellStyle name="Вывод 3 2 10 10" xfId="18477"/>
    <cellStyle name="Вычисление 3 2 10 10" xfId="18478"/>
    <cellStyle name="Итог 3 2 10 10" xfId="18479"/>
    <cellStyle name="Примечание 3 2 10 10" xfId="18480"/>
    <cellStyle name="Вывод 3 2 11 10" xfId="18481"/>
    <cellStyle name="Вывод 2 3 7 10" xfId="18482"/>
    <cellStyle name="Примечание 2 12 10" xfId="18483"/>
    <cellStyle name="Ввод  2 3 7 10" xfId="18484"/>
    <cellStyle name="Вывод 3 12 10" xfId="18485"/>
    <cellStyle name="Вычисление 3 2 11 10" xfId="18486"/>
    <cellStyle name="Вычисление 2 3 7 10" xfId="18487"/>
    <cellStyle name="Итог 3 2 11 10" xfId="18488"/>
    <cellStyle name="Вычисление 3 12 10" xfId="18489"/>
    <cellStyle name="Ввод  3 12 10" xfId="18490"/>
    <cellStyle name="Ввод  2 5 7 10" xfId="18491"/>
    <cellStyle name="Вычисление 2 2 11 10" xfId="18492"/>
    <cellStyle name="Примечание 2 5 7 10" xfId="18493"/>
    <cellStyle name="Ввод  2 4 7 10" xfId="18494"/>
    <cellStyle name="Вычисление 2 13 9" xfId="18495"/>
    <cellStyle name="Вывод 2 4 7 10" xfId="18496"/>
    <cellStyle name="Ввод  3 2 11 10" xfId="18497"/>
    <cellStyle name="Итог 2 4 7 10" xfId="18498"/>
    <cellStyle name="Вывод 2 2 11 10" xfId="18499"/>
    <cellStyle name="Итог 2 3 7 10" xfId="18500"/>
    <cellStyle name="Вывод 2 5 7 10" xfId="18501"/>
    <cellStyle name="Примечание 3 12 10" xfId="18502"/>
    <cellStyle name="Вычисление 2 4 7 10" xfId="18503"/>
    <cellStyle name="Примечание 2 2 11 10" xfId="18504"/>
    <cellStyle name="Итог 2 5 7 10" xfId="18505"/>
    <cellStyle name="Ввод  2 2 11 10" xfId="18506"/>
    <cellStyle name="Итог 2 12 10" xfId="18507"/>
    <cellStyle name="Примечание 2 13 9" xfId="18508"/>
    <cellStyle name="Вычисление 2 5 7 10" xfId="18509"/>
    <cellStyle name="Примечание 3 2 11 10" xfId="18510"/>
    <cellStyle name="Итог 3 12 10" xfId="18511"/>
    <cellStyle name="Примечание 2 4 7 10" xfId="18512"/>
    <cellStyle name="Итог 2 2 11 10" xfId="18513"/>
    <cellStyle name="Ввод  3 2 3 7 10" xfId="18514"/>
    <cellStyle name="Вывод 3 2 3 7 10" xfId="18515"/>
    <cellStyle name="Вычисление 3 2 3 7 10" xfId="18516"/>
    <cellStyle name="Итог 3 2 3 7 10" xfId="18517"/>
    <cellStyle name="Примечание 3 2 3 7 10" xfId="18518"/>
    <cellStyle name="Ввод  3 5 7 10" xfId="18519"/>
    <cellStyle name="Вывод 3 5 7 10" xfId="18520"/>
    <cellStyle name="Вычисление 3 5 7 10" xfId="18521"/>
    <cellStyle name="Итог 3 5 7 10" xfId="18522"/>
    <cellStyle name="Примечание 3 5 7 10" xfId="18523"/>
    <cellStyle name="Ввод  2 2 4 7 10" xfId="18524"/>
    <cellStyle name="Вывод 2 2 4 7 10" xfId="18525"/>
    <cellStyle name="Вычисление 2 2 4 7 10" xfId="18526"/>
    <cellStyle name="Итог 2 2 4 7 10" xfId="18527"/>
    <cellStyle name="Примечание 2 2 4 7 10" xfId="18528"/>
    <cellStyle name="Ввод  3 2 4 7 10" xfId="18529"/>
    <cellStyle name="Вывод 3 2 4 7 10" xfId="18530"/>
    <cellStyle name="Вычисление 3 2 4 7 10" xfId="18531"/>
    <cellStyle name="Итог 3 2 4 7 10" xfId="18532"/>
    <cellStyle name="Примечание 3 2 4 7 10" xfId="18533"/>
    <cellStyle name="Ввод  3 13 9" xfId="18534"/>
    <cellStyle name="Вывод 3 13 9" xfId="18535"/>
    <cellStyle name="Вычисление 3 13 9" xfId="18536"/>
    <cellStyle name="Итог 3 13 9" xfId="18537"/>
    <cellStyle name="Примечание 3 13 9" xfId="18538"/>
    <cellStyle name="Ввод  2 2 12 9" xfId="18539"/>
    <cellStyle name="Вывод 2 2 12 9" xfId="18540"/>
    <cellStyle name="Вычисление 2 2 12 9" xfId="18541"/>
    <cellStyle name="Итог 2 2 12 9" xfId="18542"/>
    <cellStyle name="Примечание 2 2 12 9" xfId="18543"/>
    <cellStyle name="Ввод  3 2 12 9" xfId="18544"/>
    <cellStyle name="Вывод 3 2 12 9" xfId="18545"/>
    <cellStyle name="Вычисление 3 2 12 9" xfId="18546"/>
    <cellStyle name="Итог 3 2 12 9" xfId="18547"/>
    <cellStyle name="Примечание 3 2 12 9" xfId="18548"/>
    <cellStyle name="Вывод 2 5 8 8" xfId="18549"/>
    <cellStyle name="Ввод  2 4 8 8" xfId="18550"/>
    <cellStyle name="Итог 2 5 8 8" xfId="18551"/>
    <cellStyle name="Итог 2 4 8 8" xfId="18552"/>
    <cellStyle name="Ввод  2 5 8 8" xfId="18553"/>
    <cellStyle name="Примечание 2 4 8 8" xfId="18554"/>
    <cellStyle name="Вычисление 2 4 8 8" xfId="18555"/>
    <cellStyle name="Вывод 2 4 8 8" xfId="18556"/>
    <cellStyle name="Ввод  2 3 8 8" xfId="18557"/>
    <cellStyle name="Вывод 2 3 8 8" xfId="18558"/>
    <cellStyle name="Вычисление 2 3 8 8" xfId="18559"/>
    <cellStyle name="Вычисление 2 5 8 8" xfId="18560"/>
    <cellStyle name="Итог 2 3 8 8" xfId="18561"/>
    <cellStyle name="Примечание 2 5 8 8" xfId="18562"/>
    <cellStyle name="Примечание 2 3 8 8" xfId="18563"/>
    <cellStyle name="Ввод  3 3 8 8" xfId="18564"/>
    <cellStyle name="Вывод 3 3 8 8" xfId="18565"/>
    <cellStyle name="Вычисление 3 3 8 8" xfId="18566"/>
    <cellStyle name="Итог 3 3 8 8" xfId="18567"/>
    <cellStyle name="Примечание 3 3 8 8" xfId="18568"/>
    <cellStyle name="Ввод  2 2 2 8 8" xfId="18569"/>
    <cellStyle name="Вывод 2 2 2 8 8" xfId="18570"/>
    <cellStyle name="Вычисление 2 2 2 8 8" xfId="18571"/>
    <cellStyle name="Итог 2 2 2 8 8" xfId="18572"/>
    <cellStyle name="Примечание 2 2 2 8 8" xfId="18573"/>
    <cellStyle name="Ввод  3 2 2 8 8" xfId="18574"/>
    <cellStyle name="Вывод 3 2 2 8 8" xfId="18575"/>
    <cellStyle name="Вычисление 3 2 2 8 8" xfId="18576"/>
    <cellStyle name="Итог 3 2 2 8 8" xfId="18577"/>
    <cellStyle name="Примечание 3 2 2 8 8" xfId="18578"/>
    <cellStyle name="Ввод  3 4 8 8" xfId="18579"/>
    <cellStyle name="Вывод 3 4 8 8" xfId="18580"/>
    <cellStyle name="Вычисление 3 4 8 8" xfId="18581"/>
    <cellStyle name="Итог 3 4 8 8" xfId="18582"/>
    <cellStyle name="Примечание 3 4 8 8" xfId="18583"/>
    <cellStyle name="Ввод  2 2 3 8 8" xfId="18584"/>
    <cellStyle name="Вывод 2 2 3 8 8" xfId="18585"/>
    <cellStyle name="Вычисление 2 2 3 8 8" xfId="18586"/>
    <cellStyle name="Итог 2 2 3 8 8" xfId="18587"/>
    <cellStyle name="Примечание 2 2 3 8 8" xfId="18588"/>
    <cellStyle name="Ввод  3 2 3 8 8" xfId="18589"/>
    <cellStyle name="Вывод 3 2 3 8 8" xfId="18590"/>
    <cellStyle name="Вычисление 3 2 3 8 8" xfId="18591"/>
    <cellStyle name="Итог 3 2 3 8 8" xfId="18592"/>
    <cellStyle name="Примечание 3 2 3 8 8" xfId="18593"/>
    <cellStyle name="Ввод  3 5 8 8" xfId="18594"/>
    <cellStyle name="Вывод 3 5 8 8" xfId="18595"/>
    <cellStyle name="Вычисление 3 5 8 8" xfId="18596"/>
    <cellStyle name="Итог 3 5 8 8" xfId="18597"/>
    <cellStyle name="Примечание 3 5 8 8" xfId="18598"/>
    <cellStyle name="Ввод  2 2 4 8 8" xfId="18599"/>
    <cellStyle name="Вывод 2 2 4 8 8" xfId="18600"/>
    <cellStyle name="Вычисление 2 2 4 8 8" xfId="18601"/>
    <cellStyle name="Итог 2 2 4 8 8" xfId="18602"/>
    <cellStyle name="Примечание 2 2 4 8 8" xfId="18603"/>
    <cellStyle name="Ввод  3 2 4 8 8" xfId="18604"/>
    <cellStyle name="Вывод 3 2 4 8 8" xfId="18605"/>
    <cellStyle name="Вычисление 3 2 4 8 8" xfId="18606"/>
    <cellStyle name="Итог 3 2 4 8 8" xfId="18607"/>
    <cellStyle name="Примечание 3 2 4 8 8" xfId="18608"/>
    <cellStyle name="Ввод  5 6" xfId="18609"/>
    <cellStyle name="Вывод 5 6" xfId="18610"/>
    <cellStyle name="Вычисление 5 6" xfId="18611"/>
    <cellStyle name="Итог 5 6" xfId="18612"/>
    <cellStyle name="Примечание 2 6 4 7" xfId="18613"/>
    <cellStyle name="Итог 2 6 4 7" xfId="18614"/>
    <cellStyle name="Вычисление 2 6 4 7" xfId="18615"/>
    <cellStyle name="Вывод 2 6 4 7" xfId="18616"/>
    <cellStyle name="Ввод  2 6 4 7" xfId="18617"/>
    <cellStyle name="Ввод  3 6 4 7" xfId="18618"/>
    <cellStyle name="Вывод 3 6 4 7" xfId="18619"/>
    <cellStyle name="Вычисление 3 6 4 7" xfId="18620"/>
    <cellStyle name="Итог 3 6 4 7" xfId="18621"/>
    <cellStyle name="Примечание 3 6 4 7" xfId="18622"/>
    <cellStyle name="Ввод  2 2 5 4 7" xfId="18623"/>
    <cellStyle name="Вывод 2 2 5 4 7" xfId="18624"/>
    <cellStyle name="Вычисление 2 2 5 4 7" xfId="18625"/>
    <cellStyle name="Итог 2 2 5 4 7" xfId="18626"/>
    <cellStyle name="Примечание 2 2 5 4 7" xfId="18627"/>
    <cellStyle name="Ввод  3 2 5 4 7" xfId="18628"/>
    <cellStyle name="Вывод 3 2 5 4 7" xfId="18629"/>
    <cellStyle name="Вычисление 3 2 5 4 7" xfId="18630"/>
    <cellStyle name="Итог 3 2 5 4 7" xfId="18631"/>
    <cellStyle name="Примечание 3 2 5 4 7" xfId="18632"/>
    <cellStyle name="Вывод 2 5 2 4 7" xfId="18633"/>
    <cellStyle name="Ввод  2 4 2 4 7" xfId="18634"/>
    <cellStyle name="Итог 2 5 2 4 7" xfId="18635"/>
    <cellStyle name="Итог 2 4 2 4 7" xfId="18636"/>
    <cellStyle name="Ввод  2 5 2 4 7" xfId="18637"/>
    <cellStyle name="Примечание 2 4 2 4 7" xfId="18638"/>
    <cellStyle name="Вычисление 2 4 2 4 7" xfId="18639"/>
    <cellStyle name="Вывод 2 4 2 4 7" xfId="18640"/>
    <cellStyle name="Ввод  2 3 2 4 7" xfId="18641"/>
    <cellStyle name="Вывод 2 3 2 4 7" xfId="18642"/>
    <cellStyle name="Вычисление 2 3 2 4 7" xfId="18643"/>
    <cellStyle name="Вычисление 2 5 2 4 7" xfId="18644"/>
    <cellStyle name="Итог 2 3 2 4 7" xfId="18645"/>
    <cellStyle name="Примечание 2 5 2 4 7" xfId="18646"/>
    <cellStyle name="Примечание 2 3 2 4 7" xfId="18647"/>
    <cellStyle name="Ввод  3 3 2 4 7" xfId="18648"/>
    <cellStyle name="Вывод 3 3 2 4 7" xfId="18649"/>
    <cellStyle name="Вычисление 3 3 2 4 7" xfId="18650"/>
    <cellStyle name="Итог 3 3 2 4 7" xfId="18651"/>
    <cellStyle name="Примечание 3 3 2 4 7" xfId="18652"/>
    <cellStyle name="Ввод  2 2 2 2 4 7" xfId="18653"/>
    <cellStyle name="Вывод 2 2 2 2 4 7" xfId="18654"/>
    <cellStyle name="Вычисление 2 2 2 2 4 7" xfId="18655"/>
    <cellStyle name="Итог 2 2 2 2 4 7" xfId="18656"/>
    <cellStyle name="Примечание 2 2 2 2 4 7" xfId="18657"/>
    <cellStyle name="Ввод  3 2 2 2 4 7" xfId="18658"/>
    <cellStyle name="Вывод 3 2 2 2 4 7" xfId="18659"/>
    <cellStyle name="Вычисление 3 2 2 2 4 7" xfId="18660"/>
    <cellStyle name="Итог 3 2 2 2 4 7" xfId="18661"/>
    <cellStyle name="Примечание 3 2 2 2 4 7" xfId="18662"/>
    <cellStyle name="Ввод  3 4 2 4 7" xfId="18663"/>
    <cellStyle name="Вывод 3 4 2 4 7" xfId="18664"/>
    <cellStyle name="Вычисление 3 4 2 4 7" xfId="18665"/>
    <cellStyle name="Итог 3 4 2 4 7" xfId="18666"/>
    <cellStyle name="Примечание 3 4 2 4 7" xfId="18667"/>
    <cellStyle name="Ввод  2 2 3 2 4 7" xfId="18668"/>
    <cellStyle name="Вывод 2 2 3 2 4 7" xfId="18669"/>
    <cellStyle name="Вычисление 2 2 3 2 4 7" xfId="18670"/>
    <cellStyle name="Итог 2 2 3 2 4 7" xfId="18671"/>
    <cellStyle name="Примечание 2 2 3 2 4 7" xfId="18672"/>
    <cellStyle name="Ввод  3 2 3 2 4 7" xfId="18673"/>
    <cellStyle name="Вывод 3 2 3 2 4 7" xfId="18674"/>
    <cellStyle name="Вычисление 3 2 3 2 4 7" xfId="18675"/>
    <cellStyle name="Итог 3 2 3 2 4 7" xfId="18676"/>
    <cellStyle name="Примечание 3 2 3 2 4 7" xfId="18677"/>
    <cellStyle name="Ввод  3 5 2 4 7" xfId="18678"/>
    <cellStyle name="Вывод 3 5 2 4 7" xfId="18679"/>
    <cellStyle name="Вычисление 3 5 2 4 7" xfId="18680"/>
    <cellStyle name="Итог 3 5 2 4 7" xfId="18681"/>
    <cellStyle name="Примечание 3 5 2 4 7" xfId="18682"/>
    <cellStyle name="Ввод  2 2 4 2 4 7" xfId="18683"/>
    <cellStyle name="Вывод 2 2 4 2 4 7" xfId="18684"/>
    <cellStyle name="Вычисление 2 2 4 2 4 7" xfId="18685"/>
    <cellStyle name="Итог 2 2 4 2 4 7" xfId="18686"/>
    <cellStyle name="Примечание 2 2 4 2 4 7" xfId="18687"/>
    <cellStyle name="Ввод  3 2 4 2 4 7" xfId="18688"/>
    <cellStyle name="Вывод 3 2 4 2 4 7" xfId="18689"/>
    <cellStyle name="Вычисление 3 2 4 2 4 7" xfId="18690"/>
    <cellStyle name="Итог 3 2 4 2 4 7" xfId="18691"/>
    <cellStyle name="Примечание 3 2 4 2 4 7" xfId="18692"/>
    <cellStyle name="Ввод  2 7 4 7" xfId="18693"/>
    <cellStyle name="Вывод 2 7 4 7" xfId="18694"/>
    <cellStyle name="Вычисление 2 7 4 7" xfId="18695"/>
    <cellStyle name="Итог 2 7 4 7" xfId="18696"/>
    <cellStyle name="Примечание 2 7 4 7" xfId="18697"/>
    <cellStyle name="Ввод  3 7 4 7" xfId="18698"/>
    <cellStyle name="Вывод 3 7 4 7" xfId="18699"/>
    <cellStyle name="Вычисление 3 7 4 7" xfId="18700"/>
    <cellStyle name="Итог 3 7 4 7" xfId="18701"/>
    <cellStyle name="Примечание 3 7 4 7" xfId="18702"/>
    <cellStyle name="Ввод  2 2 6 4 7" xfId="18703"/>
    <cellStyle name="Вывод 2 2 6 4 7" xfId="18704"/>
    <cellStyle name="Вычисление 2 2 6 4 7" xfId="18705"/>
    <cellStyle name="Итог 2 2 6 4 7" xfId="18706"/>
    <cellStyle name="Примечание 2 2 6 4 7" xfId="18707"/>
    <cellStyle name="Ввод  3 2 6 4 7" xfId="18708"/>
    <cellStyle name="Вывод 3 2 6 4 7" xfId="18709"/>
    <cellStyle name="Вычисление 3 2 6 4 7" xfId="18710"/>
    <cellStyle name="Итог 3 2 6 4 7" xfId="18711"/>
    <cellStyle name="Примечание 3 2 6 4 7" xfId="18712"/>
    <cellStyle name="Вывод 2 5 3 4 7" xfId="18713"/>
    <cellStyle name="Ввод  2 4 3 4 7" xfId="18714"/>
    <cellStyle name="Итог 2 5 3 4 7" xfId="18715"/>
    <cellStyle name="Итог 2 4 3 4 7" xfId="18716"/>
    <cellStyle name="Ввод  2 5 3 4 7" xfId="18717"/>
    <cellStyle name="Примечание 2 4 3 4 7" xfId="18718"/>
    <cellStyle name="Вычисление 2 4 3 4 7" xfId="18719"/>
    <cellStyle name="Вывод 2 4 3 4 7" xfId="18720"/>
    <cellStyle name="Ввод  2 3 3 4 7" xfId="18721"/>
    <cellStyle name="Вывод 2 3 3 4 7" xfId="18722"/>
    <cellStyle name="Вычисление 2 3 3 4 7" xfId="18723"/>
    <cellStyle name="Вычисление 2 5 3 4 7" xfId="18724"/>
    <cellStyle name="Итог 2 3 3 4 7" xfId="18725"/>
    <cellStyle name="Примечание 2 5 3 4 7" xfId="18726"/>
    <cellStyle name="Примечание 2 3 3 4 7" xfId="18727"/>
    <cellStyle name="Ввод  3 3 3 4 7" xfId="18728"/>
    <cellStyle name="Вывод 3 3 3 4 7" xfId="18729"/>
    <cellStyle name="Вычисление 3 3 3 4 7" xfId="18730"/>
    <cellStyle name="Итог 3 3 3 4 7" xfId="18731"/>
    <cellStyle name="Примечание 3 3 3 4 7" xfId="18732"/>
    <cellStyle name="Ввод  2 2 2 3 4 7" xfId="18733"/>
    <cellStyle name="Вывод 2 2 2 3 4 7" xfId="18734"/>
    <cellStyle name="Вычисление 2 2 2 3 4 7" xfId="18735"/>
    <cellStyle name="Итог 2 2 2 3 4 7" xfId="18736"/>
    <cellStyle name="Примечание 2 2 2 3 4 7" xfId="18737"/>
    <cellStyle name="Ввод  3 2 2 3 4 7" xfId="18738"/>
    <cellStyle name="Вывод 3 2 2 3 4 7" xfId="18739"/>
    <cellStyle name="Вычисление 3 2 2 3 4 7" xfId="18740"/>
    <cellStyle name="Итог 3 2 2 3 4 7" xfId="18741"/>
    <cellStyle name="Примечание 3 2 2 3 4 7" xfId="18742"/>
    <cellStyle name="Ввод  3 4 3 4 7" xfId="18743"/>
    <cellStyle name="Вывод 3 4 3 4 7" xfId="18744"/>
    <cellStyle name="Вычисление 3 4 3 4 7" xfId="18745"/>
    <cellStyle name="Итог 3 4 3 4 7" xfId="18746"/>
    <cellStyle name="Примечание 3 4 3 4 7" xfId="18747"/>
    <cellStyle name="Ввод  2 2 3 3 4 7" xfId="18748"/>
    <cellStyle name="Вывод 2 2 3 3 4 7" xfId="18749"/>
    <cellStyle name="Вычисление 2 2 3 3 4 7" xfId="18750"/>
    <cellStyle name="Итог 2 2 3 3 4 7" xfId="18751"/>
    <cellStyle name="Примечание 2 2 3 3 4 7" xfId="18752"/>
    <cellStyle name="Ввод  3 2 3 3 4 7" xfId="18753"/>
    <cellStyle name="Вывод 3 2 3 3 4 7" xfId="18754"/>
    <cellStyle name="Вычисление 3 2 3 3 4 7" xfId="18755"/>
    <cellStyle name="Итог 3 2 3 3 4 7" xfId="18756"/>
    <cellStyle name="Примечание 3 2 3 3 4 7" xfId="18757"/>
    <cellStyle name="Ввод  3 5 3 4 7" xfId="18758"/>
    <cellStyle name="Вывод 3 5 3 4 7" xfId="18759"/>
    <cellStyle name="Вычисление 3 5 3 4 7" xfId="18760"/>
    <cellStyle name="Итог 3 5 3 4 7" xfId="18761"/>
    <cellStyle name="Примечание 3 5 3 4 7" xfId="18762"/>
    <cellStyle name="Ввод  2 2 4 3 4 7" xfId="18763"/>
    <cellStyle name="Вывод 2 2 4 3 4 7" xfId="18764"/>
    <cellStyle name="Вычисление 2 2 4 3 4 7" xfId="18765"/>
    <cellStyle name="Итог 2 2 4 3 4 7" xfId="18766"/>
    <cellStyle name="Примечание 2 2 4 3 4 7" xfId="18767"/>
    <cellStyle name="Ввод  3 2 4 3 4 7" xfId="18768"/>
    <cellStyle name="Вывод 3 2 4 3 4 7" xfId="18769"/>
    <cellStyle name="Вычисление 3 2 4 3 4 7" xfId="18770"/>
    <cellStyle name="Итог 3 2 4 3 4 7" xfId="18771"/>
    <cellStyle name="Примечание 3 2 4 3 4 7" xfId="18772"/>
    <cellStyle name="Ввод  2 8 3 6" xfId="18773"/>
    <cellStyle name="Вывод 2 8 3 6" xfId="18774"/>
    <cellStyle name="Вычисление 2 8 3 6" xfId="18775"/>
    <cellStyle name="Итог 2 8 3 6" xfId="18776"/>
    <cellStyle name="Примечание 2 8 3 6" xfId="18777"/>
    <cellStyle name="Ввод  3 8 3 6" xfId="18778"/>
    <cellStyle name="Вывод 3 8 3 6" xfId="18779"/>
    <cellStyle name="Вычисление 3 8 3 6" xfId="18780"/>
    <cellStyle name="Итог 3 8 3 6" xfId="18781"/>
    <cellStyle name="Примечание 3 8 3 6" xfId="18782"/>
    <cellStyle name="Ввод  2 2 7 3 6" xfId="18783"/>
    <cellStyle name="Вывод 2 2 7 3 6" xfId="18784"/>
    <cellStyle name="Вычисление 2 2 7 3 6" xfId="18785"/>
    <cellStyle name="Итог 2 2 7 3 6" xfId="18786"/>
    <cellStyle name="Примечание 2 2 7 3 6" xfId="18787"/>
    <cellStyle name="Ввод  3 2 7 3 6" xfId="18788"/>
    <cellStyle name="Вывод 3 2 7 3 6" xfId="18789"/>
    <cellStyle name="Вычисление 3 2 7 3 6" xfId="18790"/>
    <cellStyle name="Итог 3 2 7 3 6" xfId="18791"/>
    <cellStyle name="Примечание 3 2 7 3 6" xfId="18792"/>
    <cellStyle name="Вывод 2 5 4 3 6" xfId="18793"/>
    <cellStyle name="Ввод  2 4 4 3 6" xfId="18794"/>
    <cellStyle name="Итог 2 5 4 3 6" xfId="18795"/>
    <cellStyle name="Итог 2 4 4 3 6" xfId="18796"/>
    <cellStyle name="Ввод  2 5 4 3 6" xfId="18797"/>
    <cellStyle name="Примечание 2 4 4 3 6" xfId="18798"/>
    <cellStyle name="Вычисление 2 4 4 3 6" xfId="18799"/>
    <cellStyle name="Вывод 2 4 4 3 6" xfId="18800"/>
    <cellStyle name="Ввод  2 3 4 3 6" xfId="18801"/>
    <cellStyle name="Вывод 2 3 4 3 6" xfId="18802"/>
    <cellStyle name="Вычисление 2 3 4 3 6" xfId="18803"/>
    <cellStyle name="Вычисление 2 5 4 3 6" xfId="18804"/>
    <cellStyle name="Итог 2 3 4 3 6" xfId="18805"/>
    <cellStyle name="Примечание 2 5 4 3 6" xfId="18806"/>
    <cellStyle name="Примечание 2 3 4 3 6" xfId="18807"/>
    <cellStyle name="Ввод  3 3 4 3 6" xfId="18808"/>
    <cellStyle name="Вывод 3 3 4 3 6" xfId="18809"/>
    <cellStyle name="Вычисление 3 3 4 3 6" xfId="18810"/>
    <cellStyle name="Итог 3 3 4 3 6" xfId="18811"/>
    <cellStyle name="Примечание 3 3 4 3 6" xfId="18812"/>
    <cellStyle name="Ввод  2 2 2 4 3 6" xfId="18813"/>
    <cellStyle name="Вывод 2 2 2 4 3 6" xfId="18814"/>
    <cellStyle name="Вычисление 2 2 2 4 3 6" xfId="18815"/>
    <cellStyle name="Итог 2 2 2 4 3 6" xfId="18816"/>
    <cellStyle name="Примечание 2 2 2 4 3 6" xfId="18817"/>
    <cellStyle name="Ввод  3 2 2 4 3 6" xfId="18818"/>
    <cellStyle name="Вывод 3 2 2 4 3 6" xfId="18819"/>
    <cellStyle name="Вычисление 3 2 2 4 3 6" xfId="18820"/>
    <cellStyle name="Итог 3 2 2 4 3 6" xfId="18821"/>
    <cellStyle name="Примечание 3 2 2 4 3 6" xfId="18822"/>
    <cellStyle name="Ввод  3 4 4 3 6" xfId="18823"/>
    <cellStyle name="Вывод 3 4 4 3 6" xfId="18824"/>
    <cellStyle name="Вычисление 3 4 4 3 6" xfId="18825"/>
    <cellStyle name="Итог 3 4 4 3 6" xfId="18826"/>
    <cellStyle name="Примечание 3 4 4 3 6" xfId="18827"/>
    <cellStyle name="Ввод  2 2 3 4 3 6" xfId="18828"/>
    <cellStyle name="Вывод 2 2 3 4 3 6" xfId="18829"/>
    <cellStyle name="Вычисление 2 2 3 4 3 6" xfId="18830"/>
    <cellStyle name="Итог 2 2 3 4 3 6" xfId="18831"/>
    <cellStyle name="Примечание 2 2 3 4 3 6" xfId="18832"/>
    <cellStyle name="Ввод  3 2 3 4 3 6" xfId="18833"/>
    <cellStyle name="Вывод 3 2 3 4 3 6" xfId="18834"/>
    <cellStyle name="Вычисление 3 2 3 4 3 6" xfId="18835"/>
    <cellStyle name="Итог 3 2 3 4 3 6" xfId="18836"/>
    <cellStyle name="Примечание 3 2 3 4 3 6" xfId="18837"/>
    <cellStyle name="Ввод  3 5 4 3 6" xfId="18838"/>
    <cellStyle name="Вывод 3 5 4 3 6" xfId="18839"/>
    <cellStyle name="Вычисление 3 5 4 3 6" xfId="18840"/>
    <cellStyle name="Итог 3 5 4 3 6" xfId="18841"/>
    <cellStyle name="Примечание 3 5 4 3 6" xfId="18842"/>
    <cellStyle name="Ввод  2 2 4 4 3 6" xfId="18843"/>
    <cellStyle name="Вывод 2 2 4 4 3 6" xfId="18844"/>
    <cellStyle name="Вычисление 2 2 4 4 3 6" xfId="18845"/>
    <cellStyle name="Итог 2 2 4 4 3 6" xfId="18846"/>
    <cellStyle name="Примечание 2 2 4 4 3 6" xfId="18847"/>
    <cellStyle name="Ввод  3 2 4 4 3 6" xfId="18848"/>
    <cellStyle name="Вывод 3 2 4 4 3 6" xfId="18849"/>
    <cellStyle name="Вычисление 3 2 4 4 3 6" xfId="18850"/>
    <cellStyle name="Итог 3 2 4 4 3 6" xfId="18851"/>
    <cellStyle name="Примечание 3 2 4 4 3 6" xfId="18852"/>
    <cellStyle name="Вычисление 2 12 3 6" xfId="18853"/>
    <cellStyle name="Вычисление 2 11 3 6" xfId="18854"/>
    <cellStyle name="Вывод 2 11 3 6" xfId="18855"/>
    <cellStyle name="Вывод 2 2 3 7 3 6" xfId="18856"/>
    <cellStyle name="Итог 3 3 7 3 6" xfId="18857"/>
    <cellStyle name="Итог 3 2 2 7 3 6" xfId="18858"/>
    <cellStyle name="Вывод 2 13 3 6" xfId="18859"/>
    <cellStyle name="Ввод  2 13 3 6" xfId="18860"/>
    <cellStyle name="Вывод 2 12 3 6" xfId="18861"/>
    <cellStyle name="Примечание 2 2 3 7 3 6" xfId="18862"/>
    <cellStyle name="Вычисление 2 2 3 7 3 6" xfId="18863"/>
    <cellStyle name="Итог 2 2 3 7 3 6" xfId="18864"/>
    <cellStyle name="Ввод  2 2 3 7 3 6" xfId="18865"/>
    <cellStyle name="Примечание 3 4 7 3 6" xfId="18866"/>
    <cellStyle name="Итог 3 4 7 3 6" xfId="18867"/>
    <cellStyle name="Вычисление 3 4 7 3 6" xfId="18868"/>
    <cellStyle name="Ввод  3 4 7 3 6" xfId="18869"/>
    <cellStyle name="Примечание 3 2 2 7 3 6" xfId="18870"/>
    <cellStyle name="Примечание 2 10 3 6" xfId="18871"/>
    <cellStyle name="Вычисление 3 2 2 7 3 6" xfId="18872"/>
    <cellStyle name="Вывод 3 2 2 7 3 6" xfId="18873"/>
    <cellStyle name="Примечание 2 2 2 7 3 6" xfId="18874"/>
    <cellStyle name="Вычисление 2 2 2 7 3 6" xfId="18875"/>
    <cellStyle name="Вывод 2 2 2 7 3 6" xfId="18876"/>
    <cellStyle name="Примечание 3 3 7 3 6" xfId="18877"/>
    <cellStyle name="Итог 2 10 3 6" xfId="18878"/>
    <cellStyle name="Вычисление 3 3 7 3 6" xfId="18879"/>
    <cellStyle name="Вывод 3 3 7 3 6" xfId="18880"/>
    <cellStyle name="Ввод  3 3 7 3 6" xfId="18881"/>
    <cellStyle name="Вычисление 2 10 3 6" xfId="18882"/>
    <cellStyle name="Вывод 2 10 3 6" xfId="18883"/>
    <cellStyle name="Ввод  2 10 3 6" xfId="18884"/>
    <cellStyle name="Ввод  2 9 3 6" xfId="18885"/>
    <cellStyle name="Вывод 2 9 3 6" xfId="18886"/>
    <cellStyle name="Вычисление 2 9 3 6" xfId="18887"/>
    <cellStyle name="Итог 2 9 3 6" xfId="18888"/>
    <cellStyle name="Ввод  2 12 3 6" xfId="18889"/>
    <cellStyle name="Примечание 2 11 3 6" xfId="18890"/>
    <cellStyle name="Примечание 2 9 3 6" xfId="18891"/>
    <cellStyle name="Ввод  3 2 2 7 3 6" xfId="18892"/>
    <cellStyle name="Итог 2 11 3 6" xfId="18893"/>
    <cellStyle name="Итог 2 2 2 7 3 6" xfId="18894"/>
    <cellStyle name="Ввод  2 2 2 7 3 6" xfId="18895"/>
    <cellStyle name="Вывод 3 4 7 3 6" xfId="18896"/>
    <cellStyle name="Ввод  2 11 3 6" xfId="18897"/>
    <cellStyle name="Примечание 2 3 7 3 6" xfId="18898"/>
    <cellStyle name="Ввод  3 9 3 6" xfId="18899"/>
    <cellStyle name="Вывод 3 9 3 6" xfId="18900"/>
    <cellStyle name="Вычисление 3 9 3 6" xfId="18901"/>
    <cellStyle name="Итог 3 9 3 6" xfId="18902"/>
    <cellStyle name="Примечание 3 9 3 6" xfId="18903"/>
    <cellStyle name="Ввод  2 2 8 3 6" xfId="18904"/>
    <cellStyle name="Вывод 2 2 8 3 6" xfId="18905"/>
    <cellStyle name="Вычисление 2 2 8 3 6" xfId="18906"/>
    <cellStyle name="Итог 2 2 8 3 6" xfId="18907"/>
    <cellStyle name="Примечание 2 2 8 3 6" xfId="18908"/>
    <cellStyle name="Ввод  3 2 8 3 6" xfId="18909"/>
    <cellStyle name="Вывод 3 2 8 3 6" xfId="18910"/>
    <cellStyle name="Вычисление 3 2 8 3 6" xfId="18911"/>
    <cellStyle name="Итог 3 2 8 3 6" xfId="18912"/>
    <cellStyle name="Примечание 3 2 8 3 6" xfId="18913"/>
    <cellStyle name="Вывод 2 5 5 3 6" xfId="18914"/>
    <cellStyle name="Ввод  2 4 5 3 6" xfId="18915"/>
    <cellStyle name="Итог 2 5 5 3 6" xfId="18916"/>
    <cellStyle name="Итог 2 4 5 3 6" xfId="18917"/>
    <cellStyle name="Ввод  2 5 5 3 6" xfId="18918"/>
    <cellStyle name="Примечание 2 4 5 3 6" xfId="18919"/>
    <cellStyle name="Вычисление 2 4 5 3 6" xfId="18920"/>
    <cellStyle name="Вывод 2 4 5 3 6" xfId="18921"/>
    <cellStyle name="Ввод  2 3 5 3 6" xfId="18922"/>
    <cellStyle name="Вывод 2 3 5 3 6" xfId="18923"/>
    <cellStyle name="Вычисление 2 3 5 3 6" xfId="18924"/>
    <cellStyle name="Вычисление 2 5 5 3 6" xfId="18925"/>
    <cellStyle name="Итог 2 3 5 3 6" xfId="18926"/>
    <cellStyle name="Примечание 2 5 5 3 6" xfId="18927"/>
    <cellStyle name="Примечание 2 3 5 3 6" xfId="18928"/>
    <cellStyle name="Ввод  3 3 5 3 6" xfId="18929"/>
    <cellStyle name="Вывод 3 3 5 3 6" xfId="18930"/>
    <cellStyle name="Вычисление 3 3 5 3 6" xfId="18931"/>
    <cellStyle name="Итог 3 3 5 3 6" xfId="18932"/>
    <cellStyle name="Примечание 3 3 5 3 6" xfId="18933"/>
    <cellStyle name="Ввод  2 2 2 5 3 6" xfId="18934"/>
    <cellStyle name="Вывод 2 2 2 5 3 6" xfId="18935"/>
    <cellStyle name="Вычисление 2 2 2 5 3 6" xfId="18936"/>
    <cellStyle name="Итог 2 2 2 5 3 6" xfId="18937"/>
    <cellStyle name="Примечание 2 2 2 5 3 6" xfId="18938"/>
    <cellStyle name="Ввод  3 2 2 5 3 6" xfId="18939"/>
    <cellStyle name="Вывод 3 2 2 5 3 6" xfId="18940"/>
    <cellStyle name="Вычисление 3 2 2 5 3 6" xfId="18941"/>
    <cellStyle name="Итог 3 2 2 5 3 6" xfId="18942"/>
    <cellStyle name="Примечание 3 2 2 5 3 6" xfId="18943"/>
    <cellStyle name="Ввод  3 4 5 3 6" xfId="18944"/>
    <cellStyle name="Вывод 3 4 5 3 6" xfId="18945"/>
    <cellStyle name="Вычисление 3 4 5 3 6" xfId="18946"/>
    <cellStyle name="Итог 3 4 5 3 6" xfId="18947"/>
    <cellStyle name="Примечание 3 4 5 3 6" xfId="18948"/>
    <cellStyle name="Ввод  2 2 3 5 3 6" xfId="18949"/>
    <cellStyle name="Вывод 2 2 3 5 3 6" xfId="18950"/>
    <cellStyle name="Вычисление 2 2 3 5 3 6" xfId="18951"/>
    <cellStyle name="Итог 2 2 3 5 3 6" xfId="18952"/>
    <cellStyle name="Примечание 2 2 3 5 3 6" xfId="18953"/>
    <cellStyle name="Ввод  3 2 3 5 3 6" xfId="18954"/>
    <cellStyle name="Вывод 3 2 3 5 3 6" xfId="18955"/>
    <cellStyle name="Вычисление 3 2 3 5 3 6" xfId="18956"/>
    <cellStyle name="Итог 3 2 3 5 3 6" xfId="18957"/>
    <cellStyle name="Примечание 3 2 3 5 3 6" xfId="18958"/>
    <cellStyle name="Ввод  3 5 5 3 6" xfId="18959"/>
    <cellStyle name="Вывод 3 5 5 3 6" xfId="18960"/>
    <cellStyle name="Вычисление 3 5 5 3 6" xfId="18961"/>
    <cellStyle name="Итог 3 5 5 3 6" xfId="18962"/>
    <cellStyle name="Примечание 3 5 5 3 6" xfId="18963"/>
    <cellStyle name="Ввод  2 2 4 5 3 6" xfId="18964"/>
    <cellStyle name="Вывод 2 2 4 5 3 6" xfId="18965"/>
    <cellStyle name="Вычисление 2 2 4 5 3 6" xfId="18966"/>
    <cellStyle name="Итог 2 2 4 5 3 6" xfId="18967"/>
    <cellStyle name="Примечание 2 2 4 5 3 6" xfId="18968"/>
    <cellStyle name="Ввод  3 2 4 5 3 6" xfId="18969"/>
    <cellStyle name="Вывод 3 2 4 5 3 6" xfId="18970"/>
    <cellStyle name="Вычисление 3 2 4 5 3 6" xfId="18971"/>
    <cellStyle name="Итог 3 2 4 5 3 6" xfId="18972"/>
    <cellStyle name="Примечание 3 2 4 5 3 6" xfId="18973"/>
    <cellStyle name="Итог 2 13 3 6" xfId="18974"/>
    <cellStyle name="Ввод  3 10 3 6" xfId="18975"/>
    <cellStyle name="Вывод 3 10 3 6" xfId="18976"/>
    <cellStyle name="Вычисление 3 10 3 6" xfId="18977"/>
    <cellStyle name="Итог 3 10 3 6" xfId="18978"/>
    <cellStyle name="Примечание 3 10 3 6" xfId="18979"/>
    <cellStyle name="Ввод  2 2 9 3 6" xfId="18980"/>
    <cellStyle name="Вывод 2 2 9 3 6" xfId="18981"/>
    <cellStyle name="Вычисление 2 2 9 3 6" xfId="18982"/>
    <cellStyle name="Итог 2 2 9 3 6" xfId="18983"/>
    <cellStyle name="Примечание 2 2 9 3 6" xfId="18984"/>
    <cellStyle name="Ввод  3 2 9 3 6" xfId="18985"/>
    <cellStyle name="Вывод 3 2 9 3 6" xfId="18986"/>
    <cellStyle name="Вычисление 3 2 9 3 6" xfId="18987"/>
    <cellStyle name="Итог 3 2 9 3 6" xfId="18988"/>
    <cellStyle name="Примечание 3 2 9 3 6" xfId="18989"/>
    <cellStyle name="Вывод 2 5 6 3 6" xfId="18990"/>
    <cellStyle name="Ввод  2 4 6 3 6" xfId="18991"/>
    <cellStyle name="Итог 2 5 6 3 6" xfId="18992"/>
    <cellStyle name="Итог 2 4 6 3 6" xfId="18993"/>
    <cellStyle name="Ввод  2 5 6 3 6" xfId="18994"/>
    <cellStyle name="Примечание 2 4 6 3 6" xfId="18995"/>
    <cellStyle name="Вычисление 2 4 6 3 6" xfId="18996"/>
    <cellStyle name="Вывод 2 4 6 3 6" xfId="18997"/>
    <cellStyle name="Ввод  2 3 6 3 6" xfId="18998"/>
    <cellStyle name="Вывод 2 3 6 3 6" xfId="18999"/>
    <cellStyle name="Вычисление 2 3 6 3 6" xfId="19000"/>
    <cellStyle name="Вычисление 2 5 6 3 6" xfId="19001"/>
    <cellStyle name="Итог 2 3 6 3 6" xfId="19002"/>
    <cellStyle name="Примечание 2 5 6 3 6" xfId="19003"/>
    <cellStyle name="Примечание 2 3 6 3 6" xfId="19004"/>
    <cellStyle name="Ввод  3 3 6 3 6" xfId="19005"/>
    <cellStyle name="Вывод 3 3 6 3 6" xfId="19006"/>
    <cellStyle name="Вычисление 3 3 6 3 6" xfId="19007"/>
    <cellStyle name="Итог 3 3 6 3 6" xfId="19008"/>
    <cellStyle name="Примечание 3 3 6 3 6" xfId="19009"/>
    <cellStyle name="Ввод  2 2 2 6 3 6" xfId="19010"/>
    <cellStyle name="Вывод 2 2 2 6 3 6" xfId="19011"/>
    <cellStyle name="Вычисление 2 2 2 6 3 6" xfId="19012"/>
    <cellStyle name="Итог 2 2 2 6 3 6" xfId="19013"/>
    <cellStyle name="Примечание 2 2 2 6 3 6" xfId="19014"/>
    <cellStyle name="Ввод  3 2 2 6 3 6" xfId="19015"/>
    <cellStyle name="Вывод 3 2 2 6 3 6" xfId="19016"/>
    <cellStyle name="Вычисление 3 2 2 6 3 6" xfId="19017"/>
    <cellStyle name="Итог 3 2 2 6 3 6" xfId="19018"/>
    <cellStyle name="Примечание 3 2 2 6 3 6" xfId="19019"/>
    <cellStyle name="Ввод  3 4 6 3 6" xfId="19020"/>
    <cellStyle name="Вывод 3 4 6 3 6" xfId="19021"/>
    <cellStyle name="Вычисление 3 4 6 3 6" xfId="19022"/>
    <cellStyle name="Итог 3 4 6 3 6" xfId="19023"/>
    <cellStyle name="Примечание 3 4 6 3 6" xfId="19024"/>
    <cellStyle name="Ввод  2 2 3 6 3 6" xfId="19025"/>
    <cellStyle name="Вывод 2 2 3 6 3 6" xfId="19026"/>
    <cellStyle name="Вычисление 2 2 3 6 3 6" xfId="19027"/>
    <cellStyle name="Итог 2 2 3 6 3 6" xfId="19028"/>
    <cellStyle name="Примечание 2 2 3 6 3 6" xfId="19029"/>
    <cellStyle name="Ввод  3 2 3 6 3 6" xfId="19030"/>
    <cellStyle name="Вывод 3 2 3 6 3 6" xfId="19031"/>
    <cellStyle name="Вычисление 3 2 3 6 3 6" xfId="19032"/>
    <cellStyle name="Итог 3 2 3 6 3 6" xfId="19033"/>
    <cellStyle name="Примечание 3 2 3 6 3 6" xfId="19034"/>
    <cellStyle name="Ввод  3 5 6 3 6" xfId="19035"/>
    <cellStyle name="Вывод 3 5 6 3 6" xfId="19036"/>
    <cellStyle name="Вычисление 3 5 6 3 6" xfId="19037"/>
    <cellStyle name="Итог 3 5 6 3 6" xfId="19038"/>
    <cellStyle name="Примечание 3 5 6 3 6" xfId="19039"/>
    <cellStyle name="Ввод  2 2 4 6 3 6" xfId="19040"/>
    <cellStyle name="Вывод 2 2 4 6 3 6" xfId="19041"/>
    <cellStyle name="Вычисление 2 2 4 6 3 6" xfId="19042"/>
    <cellStyle name="Итог 2 2 4 6 3 6" xfId="19043"/>
    <cellStyle name="Примечание 2 2 4 6 3 6" xfId="19044"/>
    <cellStyle name="Ввод  3 2 4 6 3 6" xfId="19045"/>
    <cellStyle name="Вывод 3 2 4 6 3 6" xfId="19046"/>
    <cellStyle name="Вычисление 3 2 4 6 3 6" xfId="19047"/>
    <cellStyle name="Итог 3 2 4 6 3 6" xfId="19048"/>
    <cellStyle name="Примечание 3 2 4 6 3 6" xfId="19049"/>
    <cellStyle name="Ввод  3 11 3 6" xfId="19050"/>
    <cellStyle name="Вывод 3 11 3 6" xfId="19051"/>
    <cellStyle name="Вычисление 3 11 3 6" xfId="19052"/>
    <cellStyle name="Итог 3 11 3 6" xfId="19053"/>
    <cellStyle name="Примечание 3 11 3 6" xfId="19054"/>
    <cellStyle name="Ввод  2 2 10 3 6" xfId="19055"/>
    <cellStyle name="Вывод 2 2 10 3 6" xfId="19056"/>
    <cellStyle name="Вычисление 2 2 10 3 6" xfId="19057"/>
    <cellStyle name="Итог 2 2 10 3 6" xfId="19058"/>
    <cellStyle name="Примечание 2 2 10 3 6" xfId="19059"/>
    <cellStyle name="Ввод  3 2 10 3 6" xfId="19060"/>
    <cellStyle name="Вывод 3 2 10 3 6" xfId="19061"/>
    <cellStyle name="Вычисление 3 2 10 3 6" xfId="19062"/>
    <cellStyle name="Итог 3 2 10 3 6" xfId="19063"/>
    <cellStyle name="Примечание 3 2 10 3 6" xfId="19064"/>
    <cellStyle name="Вывод 3 2 11 3 6" xfId="19065"/>
    <cellStyle name="Вывод 2 3 7 3 6" xfId="19066"/>
    <cellStyle name="Примечание 2 12 3 6" xfId="19067"/>
    <cellStyle name="Ввод  2 3 7 3 6" xfId="19068"/>
    <cellStyle name="Вывод 3 12 3 6" xfId="19069"/>
    <cellStyle name="Вычисление 3 2 11 3 6" xfId="19070"/>
    <cellStyle name="Вычисление 2 3 7 3 6" xfId="19071"/>
    <cellStyle name="Итог 3 2 11 3 6" xfId="19072"/>
    <cellStyle name="Вычисление 3 12 3 6" xfId="19073"/>
    <cellStyle name="Ввод  3 12 3 6" xfId="19074"/>
    <cellStyle name="Ввод  2 5 7 3 6" xfId="19075"/>
    <cellStyle name="Вычисление 2 2 11 3 6" xfId="19076"/>
    <cellStyle name="Примечание 2 5 7 3 6" xfId="19077"/>
    <cellStyle name="Ввод  2 4 7 3 6" xfId="19078"/>
    <cellStyle name="Вычисление 2 13 3 6" xfId="19079"/>
    <cellStyle name="Вывод 2 4 7 3 6" xfId="19080"/>
    <cellStyle name="Ввод  3 2 11 3 6" xfId="19081"/>
    <cellStyle name="Итог 2 4 7 3 6" xfId="19082"/>
    <cellStyle name="Вывод 2 2 11 3 6" xfId="19083"/>
    <cellStyle name="Итог 2 3 7 3 6" xfId="19084"/>
    <cellStyle name="Вывод 2 5 7 3 6" xfId="19085"/>
    <cellStyle name="Примечание 3 12 3 6" xfId="19086"/>
    <cellStyle name="Вычисление 2 4 7 3 6" xfId="19087"/>
    <cellStyle name="Примечание 2 2 11 3 6" xfId="19088"/>
    <cellStyle name="Итог 2 5 7 3 6" xfId="19089"/>
    <cellStyle name="Ввод  2 2 11 3 6" xfId="19090"/>
    <cellStyle name="Итог 2 12 3 6" xfId="19091"/>
    <cellStyle name="Примечание 2 13 3 6" xfId="19092"/>
    <cellStyle name="Вычисление 2 5 7 3 6" xfId="19093"/>
    <cellStyle name="Примечание 3 2 11 3 6" xfId="19094"/>
    <cellStyle name="Итог 3 12 3 6" xfId="19095"/>
    <cellStyle name="Примечание 2 4 7 3 6" xfId="19096"/>
    <cellStyle name="Итог 2 2 11 3 6" xfId="19097"/>
    <cellStyle name="Ввод  3 2 3 7 3 6" xfId="19098"/>
    <cellStyle name="Вывод 3 2 3 7 3 6" xfId="19099"/>
    <cellStyle name="Вычисление 3 2 3 7 3 6" xfId="19100"/>
    <cellStyle name="Итог 3 2 3 7 3 6" xfId="19101"/>
    <cellStyle name="Примечание 3 2 3 7 3 6" xfId="19102"/>
    <cellStyle name="Ввод  3 5 7 3 6" xfId="19103"/>
    <cellStyle name="Вывод 3 5 7 3 6" xfId="19104"/>
    <cellStyle name="Вычисление 3 5 7 3 6" xfId="19105"/>
    <cellStyle name="Итог 3 5 7 3 6" xfId="19106"/>
    <cellStyle name="Примечание 3 5 7 3 6" xfId="19107"/>
    <cellStyle name="Ввод  2 2 4 7 3 6" xfId="19108"/>
    <cellStyle name="Вывод 2 2 4 7 3 6" xfId="19109"/>
    <cellStyle name="Вычисление 2 2 4 7 3 6" xfId="19110"/>
    <cellStyle name="Итог 2 2 4 7 3 6" xfId="19111"/>
    <cellStyle name="Примечание 2 2 4 7 3 6" xfId="19112"/>
    <cellStyle name="Ввод  3 2 4 7 3 6" xfId="19113"/>
    <cellStyle name="Вывод 3 2 4 7 3 6" xfId="19114"/>
    <cellStyle name="Вычисление 3 2 4 7 3 6" xfId="19115"/>
    <cellStyle name="Итог 3 2 4 7 3 6" xfId="19116"/>
    <cellStyle name="Примечание 3 2 4 7 3 6" xfId="19117"/>
    <cellStyle name="Ввод  3 13 3 6" xfId="19118"/>
    <cellStyle name="Вывод 3 13 3 6" xfId="19119"/>
    <cellStyle name="Вычисление 3 13 3 6" xfId="19120"/>
    <cellStyle name="Итог 3 13 3 6" xfId="19121"/>
    <cellStyle name="Примечание 3 13 3 6" xfId="19122"/>
    <cellStyle name="Ввод  2 2 12 3 6" xfId="19123"/>
    <cellStyle name="Вывод 2 2 12 3 6" xfId="19124"/>
    <cellStyle name="Вычисление 2 2 12 3 6" xfId="19125"/>
    <cellStyle name="Итог 2 2 12 3 6" xfId="19126"/>
    <cellStyle name="Примечание 2 2 12 3 6" xfId="19127"/>
    <cellStyle name="Ввод  3 2 12 3 6" xfId="19128"/>
    <cellStyle name="Вывод 3 2 12 3 6" xfId="19129"/>
    <cellStyle name="Вычисление 3 2 12 3 6" xfId="19130"/>
    <cellStyle name="Итог 3 2 12 3 6" xfId="19131"/>
    <cellStyle name="Примечание 3 2 12 3 6" xfId="19132"/>
    <cellStyle name="Примечание 3 2 2 2 3 7" xfId="19133"/>
    <cellStyle name="Итог 2 7 3 7" xfId="19134"/>
    <cellStyle name="Примечание 2 4 9 6" xfId="19135"/>
    <cellStyle name="Итог 2 2 4 9 6" xfId="19136"/>
    <cellStyle name="Вывод 3 2 2 2 3 7" xfId="19137"/>
    <cellStyle name="Итог 2 6 3 7" xfId="19138"/>
    <cellStyle name="Примечание 3 2 2 9 6" xfId="19139"/>
    <cellStyle name="Итог 2 5 2 3 7" xfId="19140"/>
    <cellStyle name="Ввод  2 2 4 2 3 7" xfId="19141"/>
    <cellStyle name="Примечание 2 2 13 6" xfId="19142"/>
    <cellStyle name="Вычисление 3 2 3 9 6" xfId="19143"/>
    <cellStyle name="Ввод  3 3 2 3 7" xfId="19144"/>
    <cellStyle name="Ввод  2 3 9 6" xfId="19145"/>
    <cellStyle name="Вывод 3 2 4 9 6" xfId="19146"/>
    <cellStyle name="Ввод  2 6 3 7" xfId="19147"/>
    <cellStyle name="Вычисление 3 4 9 6" xfId="19148"/>
    <cellStyle name="Примечание 2 4 2 3 7" xfId="19149"/>
    <cellStyle name="Итог 2 2 4 2 3 7" xfId="19150"/>
    <cellStyle name="Вычисление 2 3 9 6" xfId="19151"/>
    <cellStyle name="Итог 3 2 4 2 3 7" xfId="19152"/>
    <cellStyle name="Примечание 3 2 4 2 3 7" xfId="19153"/>
    <cellStyle name="Ввод  2 7 3 7" xfId="19154"/>
    <cellStyle name="Вывод 2 7 3 7" xfId="19155"/>
    <cellStyle name="Примечание 2 7 3 7" xfId="19156"/>
    <cellStyle name="Ввод  3 7 3 7" xfId="19157"/>
    <cellStyle name="Вывод 3 7 3 7" xfId="19158"/>
    <cellStyle name="Вычисление 2 7 3 7" xfId="19159"/>
    <cellStyle name="Вывод 2 2 2 9 6" xfId="19160"/>
    <cellStyle name="Ввод  3 14 6" xfId="19161"/>
    <cellStyle name="Примечание 2 2 6 3 7" xfId="19162"/>
    <cellStyle name="Вычисление 3 2 13 6" xfId="19163"/>
    <cellStyle name="Примечание 2 2 3 2 3 7" xfId="19164"/>
    <cellStyle name="Итог 3 2 4 9 6" xfId="19165"/>
    <cellStyle name="Вычисление 3 7 3 7" xfId="19166"/>
    <cellStyle name="Примечание 2 2 5 3 7" xfId="19167"/>
    <cellStyle name="Примечание 2 14 6" xfId="19168"/>
    <cellStyle name="Вывод 3 14 6" xfId="19169"/>
    <cellStyle name="Ввод  3 2 6 3 7" xfId="19170"/>
    <cellStyle name="Ввод  3 4 2 3 7" xfId="19171"/>
    <cellStyle name="Ввод  3 3 9 6" xfId="19172"/>
    <cellStyle name="Вычисление 2 2 6 3 7" xfId="19173"/>
    <cellStyle name="Вычисление 3 2 4 9 6" xfId="19174"/>
    <cellStyle name="Вывод 2 3 9 6" xfId="19175"/>
    <cellStyle name="Итог 2 2 6 3 7" xfId="19176"/>
    <cellStyle name="Вывод 2 2 6 3 7" xfId="19177"/>
    <cellStyle name="Ввод  3 2 4 2 3 7" xfId="19178"/>
    <cellStyle name="Примечание 3 2 6 3 7" xfId="19179"/>
    <cellStyle name="Ввод  3 5 9 6" xfId="19180"/>
    <cellStyle name="Итог 3 6 3 7" xfId="19181"/>
    <cellStyle name="Вывод 3 4 2 3 7" xfId="19182"/>
    <cellStyle name="Итог 3 7 3 7" xfId="19183"/>
    <cellStyle name="Вычисление 3 2 3 2 3 7" xfId="19184"/>
    <cellStyle name="Итог 3 4 9 6" xfId="19185"/>
    <cellStyle name="Вычисление 3 14 6" xfId="19186"/>
    <cellStyle name="Вывод 3 2 6 3 7" xfId="19187"/>
    <cellStyle name="Вывод 2 2 3 2 3 7" xfId="19188"/>
    <cellStyle name="Вывод 3 2 4 2 3 7" xfId="19189"/>
    <cellStyle name="Вывод 2 5 3 3 7" xfId="19190"/>
    <cellStyle name="Итог 3 3 2 3 7" xfId="19191"/>
    <cellStyle name="Примечание 3 7 3 7" xfId="19192"/>
    <cellStyle name="Вывод 2 2 5 3 7" xfId="19193"/>
    <cellStyle name="Вычисление 2 4 2 3 7" xfId="19194"/>
    <cellStyle name="Примечание 3 4 9 6" xfId="19195"/>
    <cellStyle name="Вычисление 3 2 6 3 7" xfId="19196"/>
    <cellStyle name="Вычисление 3 2 4 2 3 7" xfId="19197"/>
    <cellStyle name="Ввод  2 4 3 3 7" xfId="19198"/>
    <cellStyle name="Итог 2 14 6" xfId="19199"/>
    <cellStyle name="Ввод  2 2 6 3 7" xfId="19200"/>
    <cellStyle name="Итог 3 3 9 6" xfId="19201"/>
    <cellStyle name="Примечание 2 2 4 2 3 7" xfId="19202"/>
    <cellStyle name="Вывод 2 4 2 3 7" xfId="19203"/>
    <cellStyle name="Итог 3 2 6 3 7" xfId="19204"/>
    <cellStyle name="Примечание 2 7 2 7" xfId="19205"/>
    <cellStyle name="Итог 2 7 2 7" xfId="19206"/>
    <cellStyle name="Вычисление 2 7 2 7" xfId="19207"/>
    <cellStyle name="Вывод 2 7 2 7" xfId="19208"/>
    <cellStyle name="Ввод  2 7 2 7" xfId="19209"/>
    <cellStyle name="Ввод  2 6 2 7" xfId="19210"/>
    <cellStyle name="Вывод 2 6 2 7" xfId="19211"/>
    <cellStyle name="Вычисление 2 6 2 7" xfId="19212"/>
    <cellStyle name="Итог 2 6 2 7" xfId="19213"/>
    <cellStyle name="Примечание 2 6 2 7" xfId="19214"/>
    <cellStyle name="Ввод  3 6 2 7" xfId="19215"/>
    <cellStyle name="Вывод 3 6 2 7" xfId="19216"/>
    <cellStyle name="Вычисление 3 6 2 7" xfId="19217"/>
    <cellStyle name="Итог 3 6 2 7" xfId="19218"/>
    <cellStyle name="Примечание 3 6 2 7" xfId="19219"/>
    <cellStyle name="Ввод  2 2 5 2 7" xfId="19220"/>
    <cellStyle name="Вывод 2 2 5 2 7" xfId="19221"/>
    <cellStyle name="Вычисление 2 2 5 2 7" xfId="19222"/>
    <cellStyle name="Итог 2 2 5 2 7" xfId="19223"/>
    <cellStyle name="Примечание 2 2 5 2 7" xfId="19224"/>
    <cellStyle name="Ввод  3 2 5 2 7" xfId="19225"/>
    <cellStyle name="Вывод 3 2 5 2 7" xfId="19226"/>
    <cellStyle name="Вычисление 3 2 5 2 7" xfId="19227"/>
    <cellStyle name="Итог 3 2 5 2 7" xfId="19228"/>
    <cellStyle name="Примечание 3 2 5 2 7" xfId="19229"/>
    <cellStyle name="Вывод 2 5 2 2 7" xfId="19230"/>
    <cellStyle name="Ввод  2 4 2 2 7" xfId="19231"/>
    <cellStyle name="Итог 2 5 2 2 7" xfId="19232"/>
    <cellStyle name="Итог 2 4 2 2 7" xfId="19233"/>
    <cellStyle name="Ввод  2 5 2 2 7" xfId="19234"/>
    <cellStyle name="Примечание 2 4 2 2 7" xfId="19235"/>
    <cellStyle name="Вычисление 2 4 2 2 7" xfId="19236"/>
    <cellStyle name="Вывод 2 4 2 2 7" xfId="19237"/>
    <cellStyle name="Ввод  2 3 2 2 7" xfId="19238"/>
    <cellStyle name="Вывод 2 3 2 2 7" xfId="19239"/>
    <cellStyle name="Вычисление 2 3 2 2 7" xfId="19240"/>
    <cellStyle name="Вычисление 2 5 2 2 7" xfId="19241"/>
    <cellStyle name="Итог 2 3 2 2 7" xfId="19242"/>
    <cellStyle name="Примечание 2 5 2 2 7" xfId="19243"/>
    <cellStyle name="Примечание 2 3 2 2 7" xfId="19244"/>
    <cellStyle name="Ввод  3 3 2 2 7" xfId="19245"/>
    <cellStyle name="Вывод 3 3 2 2 7" xfId="19246"/>
    <cellStyle name="Вычисление 3 3 2 2 7" xfId="19247"/>
    <cellStyle name="Итог 3 3 2 2 7" xfId="19248"/>
    <cellStyle name="Примечание 3 3 2 2 7" xfId="19249"/>
    <cellStyle name="Ввод  2 2 2 2 2 7" xfId="19250"/>
    <cellStyle name="Вывод 2 2 2 2 2 7" xfId="19251"/>
    <cellStyle name="Вычисление 2 2 2 2 2 7" xfId="19252"/>
    <cellStyle name="Итог 2 2 2 2 2 7" xfId="19253"/>
    <cellStyle name="Примечание 2 2 2 2 2 7" xfId="19254"/>
    <cellStyle name="Ввод  3 2 2 2 2 7" xfId="19255"/>
    <cellStyle name="Вывод 3 2 2 2 2 7" xfId="19256"/>
    <cellStyle name="Вычисление 3 2 2 2 2 7" xfId="19257"/>
    <cellStyle name="Итог 3 2 2 2 2 7" xfId="19258"/>
    <cellStyle name="Примечание 3 2 2 2 2 7" xfId="19259"/>
    <cellStyle name="Ввод  3 4 2 2 7" xfId="19260"/>
    <cellStyle name="Вывод 3 4 2 2 7" xfId="19261"/>
    <cellStyle name="Вычисление 3 4 2 2 7" xfId="19262"/>
    <cellStyle name="Итог 3 4 2 2 7" xfId="19263"/>
    <cellStyle name="Примечание 3 4 2 2 7" xfId="19264"/>
    <cellStyle name="Ввод  2 2 3 2 2 7" xfId="19265"/>
    <cellStyle name="Вывод 2 2 3 2 2 7" xfId="19266"/>
    <cellStyle name="Вычисление 2 2 3 2 2 7" xfId="19267"/>
    <cellStyle name="Итог 2 2 3 2 2 7" xfId="19268"/>
    <cellStyle name="Примечание 2 2 3 2 2 7" xfId="19269"/>
    <cellStyle name="Ввод  3 2 3 2 2 7" xfId="19270"/>
    <cellStyle name="Вывод 3 2 3 2 2 7" xfId="19271"/>
    <cellStyle name="Вычисление 3 2 3 2 2 7" xfId="19272"/>
    <cellStyle name="Итог 3 2 3 2 2 7" xfId="19273"/>
    <cellStyle name="Примечание 3 2 3 2 2 7" xfId="19274"/>
    <cellStyle name="Ввод  3 5 2 2 7" xfId="19275"/>
    <cellStyle name="Вывод 3 5 2 2 7" xfId="19276"/>
    <cellStyle name="Вычисление 3 5 2 2 7" xfId="19277"/>
    <cellStyle name="Итог 3 5 2 2 7" xfId="19278"/>
    <cellStyle name="Примечание 3 5 2 2 7" xfId="19279"/>
    <cellStyle name="Ввод  2 2 4 2 2 7" xfId="19280"/>
    <cellStyle name="Вывод 2 2 4 2 2 7" xfId="19281"/>
    <cellStyle name="Вычисление 2 2 4 2 2 7" xfId="19282"/>
    <cellStyle name="Итог 2 2 4 2 2 7" xfId="19283"/>
    <cellStyle name="Примечание 2 2 4 2 2 7" xfId="19284"/>
    <cellStyle name="Ввод  3 2 4 2 2 7" xfId="19285"/>
    <cellStyle name="Вывод 3 2 4 2 2 7" xfId="19286"/>
    <cellStyle name="Вычисление 3 2 4 2 2 7" xfId="19287"/>
    <cellStyle name="Итог 3 2 4 2 2 7" xfId="19288"/>
    <cellStyle name="Примечание 3 2 4 2 2 7" xfId="19289"/>
    <cellStyle name="Ввод  3 7 2 7" xfId="19290"/>
    <cellStyle name="Вывод 3 7 2 7" xfId="19291"/>
    <cellStyle name="Вычисление 3 7 2 7" xfId="19292"/>
    <cellStyle name="Итог 3 7 2 7" xfId="19293"/>
    <cellStyle name="Примечание 3 7 2 7" xfId="19294"/>
    <cellStyle name="Ввод  2 2 6 2 7" xfId="19295"/>
    <cellStyle name="Вывод 2 2 6 2 7" xfId="19296"/>
    <cellStyle name="Вычисление 2 2 6 2 7" xfId="19297"/>
    <cellStyle name="Итог 2 2 6 2 7" xfId="19298"/>
    <cellStyle name="Примечание 2 2 6 2 7" xfId="19299"/>
    <cellStyle name="Ввод  3 2 6 2 7" xfId="19300"/>
    <cellStyle name="Вывод 3 2 6 2 7" xfId="19301"/>
    <cellStyle name="Вычисление 3 2 6 2 7" xfId="19302"/>
    <cellStyle name="Итог 3 2 6 2 7" xfId="19303"/>
    <cellStyle name="Примечание 3 2 6 2 7" xfId="19304"/>
    <cellStyle name="Вывод 2 5 3 2 7" xfId="19305"/>
    <cellStyle name="Ввод  2 4 3 2 7" xfId="19306"/>
    <cellStyle name="Итог 2 5 3 2 7" xfId="19307"/>
    <cellStyle name="Итог 2 4 3 2 7" xfId="19308"/>
    <cellStyle name="Ввод  2 5 3 2 7" xfId="19309"/>
    <cellStyle name="Примечание 2 4 3 2 7" xfId="19310"/>
    <cellStyle name="Вычисление 2 4 3 2 7" xfId="19311"/>
    <cellStyle name="Вывод 2 4 3 2 7" xfId="19312"/>
    <cellStyle name="Ввод  2 3 3 2 7" xfId="19313"/>
    <cellStyle name="Вывод 2 3 3 2 7" xfId="19314"/>
    <cellStyle name="Вычисление 2 3 3 2 7" xfId="19315"/>
    <cellStyle name="Вычисление 2 5 3 2 7" xfId="19316"/>
    <cellStyle name="Итог 2 3 3 2 7" xfId="19317"/>
    <cellStyle name="Примечание 2 5 3 2 7" xfId="19318"/>
    <cellStyle name="Примечание 2 3 3 2 7" xfId="19319"/>
    <cellStyle name="Ввод  3 3 3 2 7" xfId="19320"/>
    <cellStyle name="Вывод 3 3 3 2 7" xfId="19321"/>
    <cellStyle name="Вычисление 3 3 3 2 7" xfId="19322"/>
    <cellStyle name="Итог 3 3 3 2 7" xfId="19323"/>
    <cellStyle name="Примечание 3 3 3 2 7" xfId="19324"/>
    <cellStyle name="Ввод  2 2 2 3 2 7" xfId="19325"/>
    <cellStyle name="Вывод 2 2 2 3 2 7" xfId="19326"/>
    <cellStyle name="Вычисление 2 2 2 3 2 7" xfId="19327"/>
    <cellStyle name="Итог 2 2 2 3 2 7" xfId="19328"/>
    <cellStyle name="Примечание 2 2 2 3 2 7" xfId="19329"/>
    <cellStyle name="Ввод  3 2 2 3 2 7" xfId="19330"/>
    <cellStyle name="Вывод 3 2 2 3 2 7" xfId="19331"/>
    <cellStyle name="Вычисление 3 2 2 3 2 7" xfId="19332"/>
    <cellStyle name="Итог 3 2 2 3 2 7" xfId="19333"/>
    <cellStyle name="Примечание 3 2 2 3 2 7" xfId="19334"/>
    <cellStyle name="Ввод  3 4 3 2 7" xfId="19335"/>
    <cellStyle name="Вывод 3 4 3 2 7" xfId="19336"/>
    <cellStyle name="Вычисление 3 4 3 2 7" xfId="19337"/>
    <cellStyle name="Итог 3 4 3 2 7" xfId="19338"/>
    <cellStyle name="Примечание 3 4 3 2 7" xfId="19339"/>
    <cellStyle name="Ввод  2 2 3 3 2 7" xfId="19340"/>
    <cellStyle name="Вывод 2 2 3 3 2 7" xfId="19341"/>
    <cellStyle name="Вычисление 2 2 3 3 2 7" xfId="19342"/>
    <cellStyle name="Итог 2 2 3 3 2 7" xfId="19343"/>
    <cellStyle name="Примечание 2 2 3 3 2 7" xfId="19344"/>
    <cellStyle name="Ввод  3 2 3 3 2 7" xfId="19345"/>
    <cellStyle name="Вывод 3 2 3 3 2 7" xfId="19346"/>
    <cellStyle name="Вычисление 3 2 3 3 2 7" xfId="19347"/>
    <cellStyle name="Итог 3 2 3 3 2 7" xfId="19348"/>
    <cellStyle name="Примечание 3 2 3 3 2 7" xfId="19349"/>
    <cellStyle name="Ввод  3 5 3 2 7" xfId="19350"/>
    <cellStyle name="Вывод 3 5 3 2 7" xfId="19351"/>
    <cellStyle name="Вычисление 3 5 3 2 7" xfId="19352"/>
    <cellStyle name="Итог 3 5 3 2 7" xfId="19353"/>
    <cellStyle name="Примечание 3 5 3 2 7" xfId="19354"/>
    <cellStyle name="Ввод  2 2 4 3 2 7" xfId="19355"/>
    <cellStyle name="Вывод 2 2 4 3 2 7" xfId="19356"/>
    <cellStyle name="Вычисление 2 2 4 3 2 7" xfId="19357"/>
    <cellStyle name="Итог 2 2 4 3 2 7" xfId="19358"/>
    <cellStyle name="Примечание 2 2 4 3 2 7" xfId="19359"/>
    <cellStyle name="Ввод  3 2 4 3 2 7" xfId="19360"/>
    <cellStyle name="Вывод 3 2 4 3 2 7" xfId="19361"/>
    <cellStyle name="Вычисление 3 2 4 3 2 7" xfId="19362"/>
    <cellStyle name="Итог 3 2 4 3 2 7" xfId="19363"/>
    <cellStyle name="Примечание 3 2 4 3 2 7" xfId="19364"/>
    <cellStyle name="Итог 2 3 2 3 7" xfId="19365"/>
    <cellStyle name="Примечание 2 2 3 9 6" xfId="19366"/>
    <cellStyle name="Вывод 2 2 13 6" xfId="19367"/>
    <cellStyle name="Вычисление 4 6" xfId="19368"/>
    <cellStyle name="Вычисление 3 5 2 3 7" xfId="19369"/>
    <cellStyle name="Примечание 3 2 5 3 7" xfId="19370"/>
    <cellStyle name="Вывод 3 2 2 9 6" xfId="19371"/>
    <cellStyle name="Итог 2 2 2 2 3 7" xfId="19372"/>
    <cellStyle name="Ввод  2 2 4 9 6" xfId="19373"/>
    <cellStyle name="Итог 2 5 9 6" xfId="19374"/>
    <cellStyle name="Ввод  2 14 6" xfId="19375"/>
    <cellStyle name="Вычисление 2 5 9 6" xfId="19376"/>
    <cellStyle name="Примечание 3 2 4 9 6" xfId="19377"/>
    <cellStyle name="Вычисление 3 4 2 3 7" xfId="19378"/>
    <cellStyle name="Итог 3 4 2 3 7" xfId="19379"/>
    <cellStyle name="Ввод  3 6 3 7" xfId="19380"/>
    <cellStyle name="Итог 2 3 9 6" xfId="19381"/>
    <cellStyle name="Вывод 2 3 2 3 7" xfId="19382"/>
    <cellStyle name="Вывод 2 2 3 9 6" xfId="19383"/>
    <cellStyle name="Примечание 3 14 6" xfId="19384"/>
    <cellStyle name="Примечание 3 2 3 2 3 7" xfId="19385"/>
    <cellStyle name="Вывод 3 2 5 3 7" xfId="19386"/>
    <cellStyle name="Итог 2 2 2 9 6" xfId="19387"/>
    <cellStyle name="Ввод  2 2 2 2 3 7" xfId="19388"/>
    <cellStyle name="Вычисление 3 5 9 6" xfId="19389"/>
    <cellStyle name="Примечание 3 2 13 6" xfId="19390"/>
    <cellStyle name="Вычисление 3 6 3 7" xfId="19391"/>
    <cellStyle name="Итог 2 2 3 2 3 7" xfId="19392"/>
    <cellStyle name="Ввод  2 2 3 2 3 7" xfId="19393"/>
    <cellStyle name="Вычисление 3 3 9 6" xfId="19394"/>
    <cellStyle name="Ввод  2 2 5 3 7" xfId="19395"/>
    <cellStyle name="Вывод 3 2 3 2 3 7" xfId="19396"/>
    <cellStyle name="Итог 2 2 5 3 7" xfId="19397"/>
    <cellStyle name="Ввод  2 2 2 9 6" xfId="19398"/>
    <cellStyle name="Примечание 2 3 9 6" xfId="19399"/>
    <cellStyle name="Вычисление 3 3 2 3 7" xfId="19400"/>
    <cellStyle name="Примечание 3 2 3 9 6" xfId="19401"/>
    <cellStyle name="Вывод 3 2 13 6" xfId="19402"/>
    <cellStyle name="Итог 4 6" xfId="19403"/>
    <cellStyle name="Вычисление 2 2 4 2 3 7" xfId="19404"/>
    <cellStyle name="Ввод  2 5 2 3 7" xfId="19405"/>
    <cellStyle name="Вывод 3 4 9 6" xfId="19406"/>
    <cellStyle name="Вывод 2 6 3 7" xfId="19407"/>
    <cellStyle name="Итог 3 2 2 2 3 7" xfId="19408"/>
    <cellStyle name="Ввод  3 2 4 9 6" xfId="19409"/>
    <cellStyle name="Вывод 2 4 9 6" xfId="19410"/>
    <cellStyle name="Примечание 2 3 2 3 7" xfId="19411"/>
    <cellStyle name="Вывод 3 2 3 9 6" xfId="19412"/>
    <cellStyle name="Итог 2 2 13 6" xfId="19413"/>
    <cellStyle name="Примечание 3 5 2 3 7" xfId="19414"/>
    <cellStyle name="Ввод  2 4 2 3 7" xfId="19415"/>
    <cellStyle name="Итог 3 2 2 9 6" xfId="19416"/>
    <cellStyle name="Примечание 2 6 3 7" xfId="19417"/>
    <cellStyle name="Ввод  3 2 2 2 3 7" xfId="19418"/>
    <cellStyle name="Вычисление 2 2 4 9 6" xfId="19419"/>
    <cellStyle name="Ввод  2 5 9 6" xfId="19420"/>
    <cellStyle name="Вычисление 2 14 6" xfId="19421"/>
    <cellStyle name="Вычисление 2 5 2 3 7" xfId="19422"/>
    <cellStyle name="Итог 2 2 3 9 6" xfId="19423"/>
    <cellStyle name="Ввод  2 2 13 6" xfId="19424"/>
    <cellStyle name="Вывод 4 6" xfId="19425"/>
    <cellStyle name="Вывод 3 5 2 3 7" xfId="19426"/>
    <cellStyle name="Итог 3 2 5 3 7" xfId="19427"/>
    <cellStyle name="Ввод  3 2 2 9 6" xfId="19428"/>
    <cellStyle name="Вычисление 2 2 2 2 3 7" xfId="19429"/>
    <cellStyle name="Примечание 3 5 9 6" xfId="19430"/>
    <cellStyle name="Ввод  2 4 9 6" xfId="19431"/>
    <cellStyle name="Ввод  2 3 2 3 7" xfId="19432"/>
    <cellStyle name="Ввод  2 2 3 9 6" xfId="19433"/>
    <cellStyle name="Итог 3 14 6" xfId="19434"/>
    <cellStyle name="Итог 3 2 3 2 3 7" xfId="19435"/>
    <cellStyle name="Ввод  3 2 5 3 7" xfId="19436"/>
    <cellStyle name="Вычисление 2 2 2 9 6" xfId="19437"/>
    <cellStyle name="Примечание 3 3 2 3 7" xfId="19438"/>
    <cellStyle name="Вывод 3 5 9 6" xfId="19439"/>
    <cellStyle name="Итог 3 2 13 6" xfId="19440"/>
    <cellStyle name="Вывод 3 6 3 7" xfId="19441"/>
    <cellStyle name="Вычисление 2 2 3 2 3 7" xfId="19442"/>
    <cellStyle name="Примечание 3 4 2 3 7" xfId="19443"/>
    <cellStyle name="Вывод 3 3 9 6" xfId="19444"/>
    <cellStyle name="Примечание 3 6 3 7" xfId="19445"/>
    <cellStyle name="Ввод  3 2 3 2 3 7" xfId="19446"/>
    <cellStyle name="Вычисление 2 2 5 3 7" xfId="19447"/>
    <cellStyle name="Примечание 3 3 9 6" xfId="19448"/>
    <cellStyle name="Примечание 2 5 9 6" xfId="19449"/>
    <cellStyle name="Вывод 3 3 2 3 7" xfId="19450"/>
    <cellStyle name="Итог 3 2 3 9 6" xfId="19451"/>
    <cellStyle name="Ввод  3 2 13 6" xfId="19452"/>
    <cellStyle name="Вывод 2 2 4 2 3 7" xfId="19453"/>
    <cellStyle name="Итог 2 4 2 3 7" xfId="19454"/>
    <cellStyle name="Ввод  3 4 9 6" xfId="19455"/>
    <cellStyle name="Вычисление 2 6 3 7" xfId="19456"/>
    <cellStyle name="Вычисление 3 2 2 2 3 7" xfId="19457"/>
    <cellStyle name="Примечание 2 2 4 9 6" xfId="19458"/>
    <cellStyle name="Вычисление 2 4 9 6" xfId="19459"/>
    <cellStyle name="Примечание 2 5 2 3 7" xfId="19460"/>
    <cellStyle name="Ввод  3 2 3 9 6" xfId="19461"/>
    <cellStyle name="Вычисление 2 2 13 6" xfId="19462"/>
    <cellStyle name="Итог 3 5 2 3 7" xfId="19463"/>
    <cellStyle name="Вывод 2 5 2 3 7" xfId="19464"/>
    <cellStyle name="Вычисление 3 2 2 9 6" xfId="19465"/>
    <cellStyle name="Примечание 2 2 2 2 3 7" xfId="19466"/>
    <cellStyle name="Вывод 2 2 4 9 6" xfId="19467"/>
    <cellStyle name="Итог 2 4 9 6" xfId="19468"/>
    <cellStyle name="Вывод 2 14 6" xfId="19469"/>
    <cellStyle name="Примечание 4 6" xfId="19470"/>
    <cellStyle name="Вычисление 2 3 2 3 7" xfId="19471"/>
    <cellStyle name="Вычисление 2 2 3 9 6" xfId="19472"/>
    <cellStyle name="Ввод  4 6" xfId="19473"/>
    <cellStyle name="Ввод  3 5 2 3 7" xfId="19474"/>
    <cellStyle name="Вычисление 3 2 5 3 7" xfId="19475"/>
    <cellStyle name="Примечание 2 2 2 9 6" xfId="19476"/>
    <cellStyle name="Вывод 2 2 2 2 3 7" xfId="19477"/>
    <cellStyle name="Итог 3 5 9 6" xfId="19478"/>
    <cellStyle name="Вывод 2 5 9 6" xfId="19479"/>
    <cellStyle name="Итог 2 5 3 3 7" xfId="19480"/>
    <cellStyle name="Итог 2 4 3 3 7" xfId="19481"/>
    <cellStyle name="Ввод  2 5 3 3 7" xfId="19482"/>
    <cellStyle name="Примечание 2 4 3 3 7" xfId="19483"/>
    <cellStyle name="Вычисление 2 4 3 3 7" xfId="19484"/>
    <cellStyle name="Вывод 2 4 3 3 7" xfId="19485"/>
    <cellStyle name="Ввод  2 3 3 3 7" xfId="19486"/>
    <cellStyle name="Вывод 2 3 3 3 7" xfId="19487"/>
    <cellStyle name="Вычисление 2 3 3 3 7" xfId="19488"/>
    <cellStyle name="Вычисление 2 5 3 3 7" xfId="19489"/>
    <cellStyle name="Итог 2 3 3 3 7" xfId="19490"/>
    <cellStyle name="Примечание 2 5 3 3 7" xfId="19491"/>
    <cellStyle name="Примечание 2 3 3 3 7" xfId="19492"/>
    <cellStyle name="Ввод  3 3 3 3 7" xfId="19493"/>
    <cellStyle name="Вывод 3 3 3 3 7" xfId="19494"/>
    <cellStyle name="Вычисление 3 3 3 3 7" xfId="19495"/>
    <cellStyle name="Итог 3 3 3 3 7" xfId="19496"/>
    <cellStyle name="Примечание 3 3 3 3 7" xfId="19497"/>
    <cellStyle name="Ввод  2 2 2 3 3 7" xfId="19498"/>
    <cellStyle name="Вывод 2 2 2 3 3 7" xfId="19499"/>
    <cellStyle name="Вычисление 2 2 2 3 3 7" xfId="19500"/>
    <cellStyle name="Итог 2 2 2 3 3 7" xfId="19501"/>
    <cellStyle name="Примечание 2 2 2 3 3 7" xfId="19502"/>
    <cellStyle name="Ввод  3 2 2 3 3 7" xfId="19503"/>
    <cellStyle name="Вывод 3 2 2 3 3 7" xfId="19504"/>
    <cellStyle name="Вычисление 3 2 2 3 3 7" xfId="19505"/>
    <cellStyle name="Итог 3 2 2 3 3 7" xfId="19506"/>
    <cellStyle name="Примечание 3 2 2 3 3 7" xfId="19507"/>
    <cellStyle name="Ввод  3 4 3 3 7" xfId="19508"/>
    <cellStyle name="Вывод 3 4 3 3 7" xfId="19509"/>
    <cellStyle name="Вычисление 3 4 3 3 7" xfId="19510"/>
    <cellStyle name="Итог 3 4 3 3 7" xfId="19511"/>
    <cellStyle name="Примечание 3 4 3 3 7" xfId="19512"/>
    <cellStyle name="Ввод  2 2 3 3 3 7" xfId="19513"/>
    <cellStyle name="Вывод 2 2 3 3 3 7" xfId="19514"/>
    <cellStyle name="Вычисление 2 2 3 3 3 7" xfId="19515"/>
    <cellStyle name="Итог 2 2 3 3 3 7" xfId="19516"/>
    <cellStyle name="Примечание 2 2 3 3 3 7" xfId="19517"/>
    <cellStyle name="Ввод  3 2 3 3 3 7" xfId="19518"/>
    <cellStyle name="Вывод 3 2 3 3 3 7" xfId="19519"/>
    <cellStyle name="Вычисление 3 2 3 3 3 7" xfId="19520"/>
    <cellStyle name="Итог 3 2 3 3 3 7" xfId="19521"/>
    <cellStyle name="Примечание 3 2 3 3 3 7" xfId="19522"/>
    <cellStyle name="Ввод  3 5 3 3 7" xfId="19523"/>
    <cellStyle name="Вывод 3 5 3 3 7" xfId="19524"/>
    <cellStyle name="Вычисление 3 5 3 3 7" xfId="19525"/>
    <cellStyle name="Итог 3 5 3 3 7" xfId="19526"/>
    <cellStyle name="Примечание 3 5 3 3 7" xfId="19527"/>
    <cellStyle name="Ввод  2 2 4 3 3 7" xfId="19528"/>
    <cellStyle name="Вывод 2 2 4 3 3 7" xfId="19529"/>
    <cellStyle name="Вычисление 2 2 4 3 3 7" xfId="19530"/>
    <cellStyle name="Итог 2 2 4 3 3 7" xfId="19531"/>
    <cellStyle name="Примечание 2 2 4 3 3 7" xfId="19532"/>
    <cellStyle name="Ввод  3 2 4 3 3 7" xfId="19533"/>
    <cellStyle name="Вывод 3 2 4 3 3 7" xfId="19534"/>
    <cellStyle name="Вычисление 3 2 4 3 3 7" xfId="19535"/>
    <cellStyle name="Итог 3 2 4 3 3 7" xfId="19536"/>
    <cellStyle name="Примечание 3 2 4 3 3 7" xfId="19537"/>
    <cellStyle name="Ввод  2 8 2 6" xfId="19538"/>
    <cellStyle name="Вывод 2 8 2 6" xfId="19539"/>
    <cellStyle name="Вычисление 2 8 2 6" xfId="19540"/>
    <cellStyle name="Итог 2 8 2 6" xfId="19541"/>
    <cellStyle name="Примечание 2 8 2 6" xfId="19542"/>
    <cellStyle name="Ввод  3 8 2 6" xfId="19543"/>
    <cellStyle name="Вывод 3 8 2 6" xfId="19544"/>
    <cellStyle name="Вычисление 3 8 2 6" xfId="19545"/>
    <cellStyle name="Итог 3 8 2 6" xfId="19546"/>
    <cellStyle name="Примечание 3 8 2 6" xfId="19547"/>
    <cellStyle name="Ввод  2 2 7 2 6" xfId="19548"/>
    <cellStyle name="Вывод 2 2 7 2 6" xfId="19549"/>
    <cellStyle name="Вычисление 2 2 7 2 6" xfId="19550"/>
    <cellStyle name="Итог 2 2 7 2 6" xfId="19551"/>
    <cellStyle name="Примечание 2 2 7 2 6" xfId="19552"/>
    <cellStyle name="Ввод  3 2 7 2 6" xfId="19553"/>
    <cellStyle name="Вывод 3 2 7 2 6" xfId="19554"/>
    <cellStyle name="Вычисление 3 2 7 2 6" xfId="19555"/>
    <cellStyle name="Итог 3 2 7 2 6" xfId="19556"/>
    <cellStyle name="Примечание 3 2 7 2 6" xfId="19557"/>
    <cellStyle name="Вывод 2 5 4 2 6" xfId="19558"/>
    <cellStyle name="Ввод  2 4 4 2 6" xfId="19559"/>
    <cellStyle name="Итог 2 5 4 2 6" xfId="19560"/>
    <cellStyle name="Итог 2 4 4 2 6" xfId="19561"/>
    <cellStyle name="Ввод  2 5 4 2 6" xfId="19562"/>
    <cellStyle name="Примечание 2 4 4 2 6" xfId="19563"/>
    <cellStyle name="Вычисление 2 4 4 2 6" xfId="19564"/>
    <cellStyle name="Вывод 2 4 4 2 6" xfId="19565"/>
    <cellStyle name="Ввод  2 3 4 2 6" xfId="19566"/>
    <cellStyle name="Вывод 2 3 4 2 6" xfId="19567"/>
    <cellStyle name="Вычисление 2 3 4 2 6" xfId="19568"/>
    <cellStyle name="Вычисление 2 5 4 2 6" xfId="19569"/>
    <cellStyle name="Итог 2 3 4 2 6" xfId="19570"/>
    <cellStyle name="Примечание 2 5 4 2 6" xfId="19571"/>
    <cellStyle name="Примечание 2 3 4 2 6" xfId="19572"/>
    <cellStyle name="Ввод  3 3 4 2 6" xfId="19573"/>
    <cellStyle name="Вывод 3 3 4 2 6" xfId="19574"/>
    <cellStyle name="Вычисление 3 3 4 2 6" xfId="19575"/>
    <cellStyle name="Итог 3 3 4 2 6" xfId="19576"/>
    <cellStyle name="Примечание 3 3 4 2 6" xfId="19577"/>
    <cellStyle name="Ввод  2 2 2 4 2 6" xfId="19578"/>
    <cellStyle name="Вывод 2 2 2 4 2 6" xfId="19579"/>
    <cellStyle name="Вычисление 2 2 2 4 2 6" xfId="19580"/>
    <cellStyle name="Итог 2 2 2 4 2 6" xfId="19581"/>
    <cellStyle name="Примечание 2 2 2 4 2 6" xfId="19582"/>
    <cellStyle name="Ввод  3 2 2 4 2 6" xfId="19583"/>
    <cellStyle name="Вывод 3 2 2 4 2 6" xfId="19584"/>
    <cellStyle name="Вычисление 3 2 2 4 2 6" xfId="19585"/>
    <cellStyle name="Итог 3 2 2 4 2 6" xfId="19586"/>
    <cellStyle name="Примечание 3 2 2 4 2 6" xfId="19587"/>
    <cellStyle name="Ввод  3 4 4 2 6" xfId="19588"/>
    <cellStyle name="Вывод 3 4 4 2 6" xfId="19589"/>
    <cellStyle name="Вычисление 3 4 4 2 6" xfId="19590"/>
    <cellStyle name="Итог 3 4 4 2 6" xfId="19591"/>
    <cellStyle name="Примечание 3 4 4 2 6" xfId="19592"/>
    <cellStyle name="Ввод  2 2 3 4 2 6" xfId="19593"/>
    <cellStyle name="Вывод 2 2 3 4 2 6" xfId="19594"/>
    <cellStyle name="Вычисление 2 2 3 4 2 6" xfId="19595"/>
    <cellStyle name="Итог 2 2 3 4 2 6" xfId="19596"/>
    <cellStyle name="Примечание 2 2 3 4 2 6" xfId="19597"/>
    <cellStyle name="Ввод  3 2 3 4 2 6" xfId="19598"/>
    <cellStyle name="Вывод 3 2 3 4 2 6" xfId="19599"/>
    <cellStyle name="Вычисление 3 2 3 4 2 6" xfId="19600"/>
    <cellStyle name="Итог 3 2 3 4 2 6" xfId="19601"/>
    <cellStyle name="Примечание 3 2 3 4 2 6" xfId="19602"/>
    <cellStyle name="Ввод  3 5 4 2 6" xfId="19603"/>
    <cellStyle name="Вывод 3 5 4 2 6" xfId="19604"/>
    <cellStyle name="Вычисление 3 5 4 2 6" xfId="19605"/>
    <cellStyle name="Итог 3 5 4 2 6" xfId="19606"/>
    <cellStyle name="Примечание 3 5 4 2 6" xfId="19607"/>
    <cellStyle name="Ввод  2 2 4 4 2 6" xfId="19608"/>
    <cellStyle name="Вывод 2 2 4 4 2 6" xfId="19609"/>
    <cellStyle name="Вычисление 2 2 4 4 2 6" xfId="19610"/>
    <cellStyle name="Итог 2 2 4 4 2 6" xfId="19611"/>
    <cellStyle name="Примечание 2 2 4 4 2 6" xfId="19612"/>
    <cellStyle name="Ввод  3 2 4 4 2 6" xfId="19613"/>
    <cellStyle name="Вывод 3 2 4 4 2 6" xfId="19614"/>
    <cellStyle name="Вычисление 3 2 4 4 2 6" xfId="19615"/>
    <cellStyle name="Итог 3 2 4 4 2 6" xfId="19616"/>
    <cellStyle name="Примечание 3 2 4 4 2 6" xfId="19617"/>
    <cellStyle name="Вычисление 2 12 2 6" xfId="19618"/>
    <cellStyle name="Вычисление 2 11 2 6" xfId="19619"/>
    <cellStyle name="Вывод 2 11 2 6" xfId="19620"/>
    <cellStyle name="Вывод 2 2 3 7 2 6" xfId="19621"/>
    <cellStyle name="Итог 3 3 7 2 6" xfId="19622"/>
    <cellStyle name="Итог 3 2 2 7 2 6" xfId="19623"/>
    <cellStyle name="Вывод 2 13 2 6" xfId="19624"/>
    <cellStyle name="Ввод  2 13 2 6" xfId="19625"/>
    <cellStyle name="Вывод 2 12 2 6" xfId="19626"/>
    <cellStyle name="Примечание 2 2 3 7 2 6" xfId="19627"/>
    <cellStyle name="Вычисление 2 2 3 7 2 6" xfId="19628"/>
    <cellStyle name="Итог 2 2 3 7 2 6" xfId="19629"/>
    <cellStyle name="Ввод  2 2 3 7 2 6" xfId="19630"/>
    <cellStyle name="Примечание 3 4 7 2 6" xfId="19631"/>
    <cellStyle name="Итог 3 4 7 2 6" xfId="19632"/>
    <cellStyle name="Вычисление 3 4 7 2 6" xfId="19633"/>
    <cellStyle name="Ввод  3 4 7 2 6" xfId="19634"/>
    <cellStyle name="Примечание 3 2 2 7 2 6" xfId="19635"/>
    <cellStyle name="Примечание 2 10 2 6" xfId="19636"/>
    <cellStyle name="Вычисление 3 2 2 7 2 6" xfId="19637"/>
    <cellStyle name="Вывод 3 2 2 7 2 6" xfId="19638"/>
    <cellStyle name="Примечание 2 2 2 7 2 6" xfId="19639"/>
    <cellStyle name="Вычисление 2 2 2 7 2 6" xfId="19640"/>
    <cellStyle name="Вывод 2 2 2 7 2 6" xfId="19641"/>
    <cellStyle name="Примечание 3 3 7 2 6" xfId="19642"/>
    <cellStyle name="Итог 2 10 2 6" xfId="19643"/>
    <cellStyle name="Вычисление 3 3 7 2 6" xfId="19644"/>
    <cellStyle name="Вывод 3 3 7 2 6" xfId="19645"/>
    <cellStyle name="Ввод  3 3 7 2 6" xfId="19646"/>
    <cellStyle name="Вычисление 2 10 2 6" xfId="19647"/>
    <cellStyle name="Вывод 2 10 2 6" xfId="19648"/>
    <cellStyle name="Ввод  2 10 2 6" xfId="19649"/>
    <cellStyle name="Ввод  2 9 2 6" xfId="19650"/>
    <cellStyle name="Вывод 2 9 2 6" xfId="19651"/>
    <cellStyle name="Вычисление 2 9 2 6" xfId="19652"/>
    <cellStyle name="Итог 2 9 2 6" xfId="19653"/>
    <cellStyle name="Ввод  2 12 2 6" xfId="19654"/>
    <cellStyle name="Примечание 2 11 2 6" xfId="19655"/>
    <cellStyle name="Примечание 2 9 2 6" xfId="19656"/>
    <cellStyle name="Ввод  3 2 2 7 2 6" xfId="19657"/>
    <cellStyle name="Итог 2 11 2 6" xfId="19658"/>
    <cellStyle name="Итог 2 2 2 7 2 6" xfId="19659"/>
    <cellStyle name="Ввод  2 2 2 7 2 6" xfId="19660"/>
    <cellStyle name="Вывод 3 4 7 2 6" xfId="19661"/>
    <cellStyle name="Ввод  2 11 2 6" xfId="19662"/>
    <cellStyle name="Примечание 2 3 7 2 6" xfId="19663"/>
    <cellStyle name="Ввод  3 9 2 6" xfId="19664"/>
    <cellStyle name="Вывод 3 9 2 6" xfId="19665"/>
    <cellStyle name="Вычисление 3 9 2 6" xfId="19666"/>
    <cellStyle name="Итог 3 9 2 6" xfId="19667"/>
    <cellStyle name="Примечание 3 9 2 6" xfId="19668"/>
    <cellStyle name="Ввод  2 2 8 2 6" xfId="19669"/>
    <cellStyle name="Вывод 2 2 8 2 6" xfId="19670"/>
    <cellStyle name="Вычисление 2 2 8 2 6" xfId="19671"/>
    <cellStyle name="Итог 2 2 8 2 6" xfId="19672"/>
    <cellStyle name="Примечание 2 2 8 2 6" xfId="19673"/>
    <cellStyle name="Ввод  3 2 8 2 6" xfId="19674"/>
    <cellStyle name="Вывод 3 2 8 2 6" xfId="19675"/>
    <cellStyle name="Вычисление 3 2 8 2 6" xfId="19676"/>
    <cellStyle name="Итог 3 2 8 2 6" xfId="19677"/>
    <cellStyle name="Примечание 3 2 8 2 6" xfId="19678"/>
    <cellStyle name="Вывод 2 5 5 2 6" xfId="19679"/>
    <cellStyle name="Ввод  2 4 5 2 6" xfId="19680"/>
    <cellStyle name="Итог 2 5 5 2 6" xfId="19681"/>
    <cellStyle name="Итог 2 4 5 2 6" xfId="19682"/>
    <cellStyle name="Ввод  2 5 5 2 6" xfId="19683"/>
    <cellStyle name="Примечание 2 4 5 2 6" xfId="19684"/>
    <cellStyle name="Вычисление 2 4 5 2 6" xfId="19685"/>
    <cellStyle name="Вывод 2 4 5 2 6" xfId="19686"/>
    <cellStyle name="Ввод  2 3 5 2 6" xfId="19687"/>
    <cellStyle name="Вывод 2 3 5 2 6" xfId="19688"/>
    <cellStyle name="Вычисление 2 3 5 2 6" xfId="19689"/>
    <cellStyle name="Вычисление 2 5 5 2 6" xfId="19690"/>
    <cellStyle name="Итог 2 3 5 2 6" xfId="19691"/>
    <cellStyle name="Примечание 2 5 5 2 6" xfId="19692"/>
    <cellStyle name="Примечание 2 3 5 2 6" xfId="19693"/>
    <cellStyle name="Ввод  3 3 5 2 6" xfId="19694"/>
    <cellStyle name="Вывод 3 3 5 2 6" xfId="19695"/>
    <cellStyle name="Вычисление 3 3 5 2 6" xfId="19696"/>
    <cellStyle name="Итог 3 3 5 2 6" xfId="19697"/>
    <cellStyle name="Примечание 3 3 5 2 6" xfId="19698"/>
    <cellStyle name="Ввод  2 2 2 5 2 6" xfId="19699"/>
    <cellStyle name="Вывод 2 2 2 5 2 6" xfId="19700"/>
    <cellStyle name="Вычисление 2 2 2 5 2 6" xfId="19701"/>
    <cellStyle name="Итог 2 2 2 5 2 6" xfId="19702"/>
    <cellStyle name="Примечание 2 2 2 5 2 6" xfId="19703"/>
    <cellStyle name="Ввод  3 2 2 5 2 6" xfId="19704"/>
    <cellStyle name="Вывод 3 2 2 5 2 6" xfId="19705"/>
    <cellStyle name="Вычисление 3 2 2 5 2 6" xfId="19706"/>
    <cellStyle name="Итог 3 2 2 5 2 6" xfId="19707"/>
    <cellStyle name="Примечание 3 2 2 5 2 6" xfId="19708"/>
    <cellStyle name="Ввод  3 4 5 2 6" xfId="19709"/>
    <cellStyle name="Вывод 3 4 5 2 6" xfId="19710"/>
    <cellStyle name="Вычисление 3 4 5 2 6" xfId="19711"/>
    <cellStyle name="Итог 3 4 5 2 6" xfId="19712"/>
    <cellStyle name="Примечание 3 4 5 2 6" xfId="19713"/>
    <cellStyle name="Ввод  2 2 3 5 2 6" xfId="19714"/>
    <cellStyle name="Вывод 2 2 3 5 2 6" xfId="19715"/>
    <cellStyle name="Вычисление 2 2 3 5 2 6" xfId="19716"/>
    <cellStyle name="Итог 2 2 3 5 2 6" xfId="19717"/>
    <cellStyle name="Примечание 2 2 3 5 2 6" xfId="19718"/>
    <cellStyle name="Ввод  3 2 3 5 2 6" xfId="19719"/>
    <cellStyle name="Вывод 3 2 3 5 2 6" xfId="19720"/>
    <cellStyle name="Вычисление 3 2 3 5 2 6" xfId="19721"/>
    <cellStyle name="Итог 3 2 3 5 2 6" xfId="19722"/>
    <cellStyle name="Примечание 3 2 3 5 2 6" xfId="19723"/>
    <cellStyle name="Ввод  3 5 5 2 6" xfId="19724"/>
    <cellStyle name="Вывод 3 5 5 2 6" xfId="19725"/>
    <cellStyle name="Вычисление 3 5 5 2 6" xfId="19726"/>
    <cellStyle name="Итог 3 5 5 2 6" xfId="19727"/>
    <cellStyle name="Примечание 3 5 5 2 6" xfId="19728"/>
    <cellStyle name="Ввод  2 2 4 5 2 6" xfId="19729"/>
    <cellStyle name="Вывод 2 2 4 5 2 6" xfId="19730"/>
    <cellStyle name="Вычисление 2 2 4 5 2 6" xfId="19731"/>
    <cellStyle name="Итог 2 2 4 5 2 6" xfId="19732"/>
    <cellStyle name="Примечание 2 2 4 5 2 6" xfId="19733"/>
    <cellStyle name="Ввод  3 2 4 5 2 6" xfId="19734"/>
    <cellStyle name="Вывод 3 2 4 5 2 6" xfId="19735"/>
    <cellStyle name="Вычисление 3 2 4 5 2 6" xfId="19736"/>
    <cellStyle name="Итог 3 2 4 5 2 6" xfId="19737"/>
    <cellStyle name="Примечание 3 2 4 5 2 6" xfId="19738"/>
    <cellStyle name="Итог 2 13 2 6" xfId="19739"/>
    <cellStyle name="Ввод  3 10 2 6" xfId="19740"/>
    <cellStyle name="Вывод 3 10 2 6" xfId="19741"/>
    <cellStyle name="Вычисление 3 10 2 6" xfId="19742"/>
    <cellStyle name="Итог 3 10 2 6" xfId="19743"/>
    <cellStyle name="Примечание 3 10 2 6" xfId="19744"/>
    <cellStyle name="Ввод  2 2 9 2 6" xfId="19745"/>
    <cellStyle name="Вывод 2 2 9 2 6" xfId="19746"/>
    <cellStyle name="Вычисление 2 2 9 2 6" xfId="19747"/>
    <cellStyle name="Итог 2 2 9 2 6" xfId="19748"/>
    <cellStyle name="Примечание 2 2 9 2 6" xfId="19749"/>
    <cellStyle name="Ввод  3 2 9 2 6" xfId="19750"/>
    <cellStyle name="Вывод 3 2 9 2 6" xfId="19751"/>
    <cellStyle name="Вычисление 3 2 9 2 6" xfId="19752"/>
    <cellStyle name="Итог 3 2 9 2 6" xfId="19753"/>
    <cellStyle name="Примечание 3 2 9 2 6" xfId="19754"/>
    <cellStyle name="Вывод 2 5 6 2 6" xfId="19755"/>
    <cellStyle name="Ввод  2 4 6 2 6" xfId="19756"/>
    <cellStyle name="Итог 2 5 6 2 6" xfId="19757"/>
    <cellStyle name="Итог 2 4 6 2 6" xfId="19758"/>
    <cellStyle name="Ввод  2 5 6 2 6" xfId="19759"/>
    <cellStyle name="Примечание 2 4 6 2 6" xfId="19760"/>
    <cellStyle name="Вычисление 2 4 6 2 6" xfId="19761"/>
    <cellStyle name="Вывод 2 4 6 2 6" xfId="19762"/>
    <cellStyle name="Ввод  2 3 6 2 6" xfId="19763"/>
    <cellStyle name="Вывод 2 3 6 2 6" xfId="19764"/>
    <cellStyle name="Вычисление 2 3 6 2 6" xfId="19765"/>
    <cellStyle name="Вычисление 2 5 6 2 6" xfId="19766"/>
    <cellStyle name="Итог 2 3 6 2 6" xfId="19767"/>
    <cellStyle name="Примечание 2 5 6 2 6" xfId="19768"/>
    <cellStyle name="Примечание 2 3 6 2 6" xfId="19769"/>
    <cellStyle name="Ввод  3 3 6 2 6" xfId="19770"/>
    <cellStyle name="Вывод 3 3 6 2 6" xfId="19771"/>
    <cellStyle name="Вычисление 3 3 6 2 6" xfId="19772"/>
    <cellStyle name="Итог 3 3 6 2 6" xfId="19773"/>
    <cellStyle name="Примечание 3 3 6 2 6" xfId="19774"/>
    <cellStyle name="Ввод  2 2 2 6 2 6" xfId="19775"/>
    <cellStyle name="Вывод 2 2 2 6 2 6" xfId="19776"/>
    <cellStyle name="Вычисление 2 2 2 6 2 6" xfId="19777"/>
    <cellStyle name="Итог 2 2 2 6 2 6" xfId="19778"/>
    <cellStyle name="Примечание 2 2 2 6 2 6" xfId="19779"/>
    <cellStyle name="Ввод  3 2 2 6 2 6" xfId="19780"/>
    <cellStyle name="Вывод 3 2 2 6 2 6" xfId="19781"/>
    <cellStyle name="Вычисление 3 2 2 6 2 6" xfId="19782"/>
    <cellStyle name="Итог 3 2 2 6 2 6" xfId="19783"/>
    <cellStyle name="Примечание 3 2 2 6 2 6" xfId="19784"/>
    <cellStyle name="Ввод  3 4 6 2 6" xfId="19785"/>
    <cellStyle name="Вывод 3 4 6 2 6" xfId="19786"/>
    <cellStyle name="Вычисление 3 4 6 2 6" xfId="19787"/>
    <cellStyle name="Итог 3 4 6 2 6" xfId="19788"/>
    <cellStyle name="Примечание 3 4 6 2 6" xfId="19789"/>
    <cellStyle name="Ввод  2 2 3 6 2 6" xfId="19790"/>
    <cellStyle name="Вывод 2 2 3 6 2 6" xfId="19791"/>
    <cellStyle name="Вычисление 2 2 3 6 2 6" xfId="19792"/>
    <cellStyle name="Итог 2 2 3 6 2 6" xfId="19793"/>
    <cellStyle name="Примечание 2 2 3 6 2 6" xfId="19794"/>
    <cellStyle name="Ввод  3 2 3 6 2 6" xfId="19795"/>
    <cellStyle name="Вывод 3 2 3 6 2 6" xfId="19796"/>
    <cellStyle name="Вычисление 3 2 3 6 2 6" xfId="19797"/>
    <cellStyle name="Итог 3 2 3 6 2 6" xfId="19798"/>
    <cellStyle name="Примечание 3 2 3 6 2 6" xfId="19799"/>
    <cellStyle name="Ввод  3 5 6 2 6" xfId="19800"/>
    <cellStyle name="Вывод 3 5 6 2 6" xfId="19801"/>
    <cellStyle name="Вычисление 3 5 6 2 6" xfId="19802"/>
    <cellStyle name="Итог 3 5 6 2 6" xfId="19803"/>
    <cellStyle name="Примечание 3 5 6 2 6" xfId="19804"/>
    <cellStyle name="Ввод  2 2 4 6 2 6" xfId="19805"/>
    <cellStyle name="Вывод 2 2 4 6 2 6" xfId="19806"/>
    <cellStyle name="Вычисление 2 2 4 6 2 6" xfId="19807"/>
    <cellStyle name="Итог 2 2 4 6 2 6" xfId="19808"/>
    <cellStyle name="Примечание 2 2 4 6 2 6" xfId="19809"/>
    <cellStyle name="Ввод  3 2 4 6 2 6" xfId="19810"/>
    <cellStyle name="Вывод 3 2 4 6 2 6" xfId="19811"/>
    <cellStyle name="Вычисление 3 2 4 6 2 6" xfId="19812"/>
    <cellStyle name="Итог 3 2 4 6 2 6" xfId="19813"/>
    <cellStyle name="Примечание 3 2 4 6 2 6" xfId="19814"/>
    <cellStyle name="Ввод  3 11 2 6" xfId="19815"/>
    <cellStyle name="Вывод 3 11 2 6" xfId="19816"/>
    <cellStyle name="Вычисление 3 11 2 6" xfId="19817"/>
    <cellStyle name="Итог 3 11 2 6" xfId="19818"/>
    <cellStyle name="Примечание 3 11 2 6" xfId="19819"/>
    <cellStyle name="Ввод  2 2 10 2 6" xfId="19820"/>
    <cellStyle name="Вывод 2 2 10 2 6" xfId="19821"/>
    <cellStyle name="Вычисление 2 2 10 2 6" xfId="19822"/>
    <cellStyle name="Итог 2 2 10 2 6" xfId="19823"/>
    <cellStyle name="Примечание 2 2 10 2 6" xfId="19824"/>
    <cellStyle name="Ввод  3 2 10 2 6" xfId="19825"/>
    <cellStyle name="Вывод 3 2 10 2 6" xfId="19826"/>
    <cellStyle name="Вычисление 3 2 10 2 6" xfId="19827"/>
    <cellStyle name="Итог 3 2 10 2 6" xfId="19828"/>
    <cellStyle name="Примечание 3 2 10 2 6" xfId="19829"/>
    <cellStyle name="Вывод 3 2 11 2 6" xfId="19830"/>
    <cellStyle name="Вывод 2 3 7 2 6" xfId="19831"/>
    <cellStyle name="Примечание 2 12 2 6" xfId="19832"/>
    <cellStyle name="Ввод  2 3 7 2 6" xfId="19833"/>
    <cellStyle name="Вывод 3 12 2 6" xfId="19834"/>
    <cellStyle name="Вычисление 3 2 11 2 6" xfId="19835"/>
    <cellStyle name="Вычисление 2 3 7 2 6" xfId="19836"/>
    <cellStyle name="Итог 3 2 11 2 6" xfId="19837"/>
    <cellStyle name="Вычисление 3 12 2 6" xfId="19838"/>
    <cellStyle name="Ввод  3 12 2 6" xfId="19839"/>
    <cellStyle name="Ввод  2 5 7 2 6" xfId="19840"/>
    <cellStyle name="Вычисление 2 2 11 2 6" xfId="19841"/>
    <cellStyle name="Примечание 2 5 7 2 6" xfId="19842"/>
    <cellStyle name="Ввод  2 4 7 2 6" xfId="19843"/>
    <cellStyle name="Вычисление 2 13 2 6" xfId="19844"/>
    <cellStyle name="Вывод 2 4 7 2 6" xfId="19845"/>
    <cellStyle name="Ввод  3 2 11 2 6" xfId="19846"/>
    <cellStyle name="Итог 2 4 7 2 6" xfId="19847"/>
    <cellStyle name="Вывод 2 2 11 2 6" xfId="19848"/>
    <cellStyle name="Итог 2 3 7 2 6" xfId="19849"/>
    <cellStyle name="Вывод 2 5 7 2 6" xfId="19850"/>
    <cellStyle name="Примечание 3 12 2 6" xfId="19851"/>
    <cellStyle name="Вычисление 2 4 7 2 6" xfId="19852"/>
    <cellStyle name="Примечание 2 2 11 2 6" xfId="19853"/>
    <cellStyle name="Итог 2 5 7 2 6" xfId="19854"/>
    <cellStyle name="Ввод  2 2 11 2 6" xfId="19855"/>
    <cellStyle name="Итог 2 12 2 6" xfId="19856"/>
    <cellStyle name="Примечание 2 13 2 6" xfId="19857"/>
    <cellStyle name="Вычисление 2 5 7 2 6" xfId="19858"/>
    <cellStyle name="Примечание 3 2 11 2 6" xfId="19859"/>
    <cellStyle name="Итог 3 12 2 6" xfId="19860"/>
    <cellStyle name="Примечание 2 4 7 2 6" xfId="19861"/>
    <cellStyle name="Итог 2 2 11 2 6" xfId="19862"/>
    <cellStyle name="Ввод  3 2 3 7 2 6" xfId="19863"/>
    <cellStyle name="Вывод 3 2 3 7 2 6" xfId="19864"/>
    <cellStyle name="Вычисление 3 2 3 7 2 6" xfId="19865"/>
    <cellStyle name="Итог 3 2 3 7 2 6" xfId="19866"/>
    <cellStyle name="Примечание 3 2 3 7 2 6" xfId="19867"/>
    <cellStyle name="Ввод  3 5 7 2 6" xfId="19868"/>
    <cellStyle name="Вывод 3 5 7 2 6" xfId="19869"/>
    <cellStyle name="Вычисление 3 5 7 2 6" xfId="19870"/>
    <cellStyle name="Итог 3 5 7 2 6" xfId="19871"/>
    <cellStyle name="Примечание 3 5 7 2 6" xfId="19872"/>
    <cellStyle name="Ввод  2 2 4 7 2 6" xfId="19873"/>
    <cellStyle name="Вывод 2 2 4 7 2 6" xfId="19874"/>
    <cellStyle name="Вычисление 2 2 4 7 2 6" xfId="19875"/>
    <cellStyle name="Итог 2 2 4 7 2 6" xfId="19876"/>
    <cellStyle name="Примечание 2 2 4 7 2 6" xfId="19877"/>
    <cellStyle name="Ввод  3 2 4 7 2 6" xfId="19878"/>
    <cellStyle name="Вывод 3 2 4 7 2 6" xfId="19879"/>
    <cellStyle name="Вычисление 3 2 4 7 2 6" xfId="19880"/>
    <cellStyle name="Итог 3 2 4 7 2 6" xfId="19881"/>
    <cellStyle name="Примечание 3 2 4 7 2 6" xfId="19882"/>
    <cellStyle name="Ввод  3 13 2 6" xfId="19883"/>
    <cellStyle name="Вывод 3 13 2 6" xfId="19884"/>
    <cellStyle name="Вычисление 3 13 2 6" xfId="19885"/>
    <cellStyle name="Итог 3 13 2 6" xfId="19886"/>
    <cellStyle name="Примечание 3 13 2 6" xfId="19887"/>
    <cellStyle name="Ввод  2 2 12 2 6" xfId="19888"/>
    <cellStyle name="Вывод 2 2 12 2 6" xfId="19889"/>
    <cellStyle name="Вычисление 2 2 12 2 6" xfId="19890"/>
    <cellStyle name="Итог 2 2 12 2 6" xfId="19891"/>
    <cellStyle name="Примечание 2 2 12 2 6" xfId="19892"/>
    <cellStyle name="Ввод  3 2 12 2 6" xfId="19893"/>
    <cellStyle name="Вывод 3 2 12 2 6" xfId="19894"/>
    <cellStyle name="Вычисление 3 2 12 2 6" xfId="19895"/>
    <cellStyle name="Итог 3 2 12 2 6" xfId="19896"/>
    <cellStyle name="Примечание 3 2 12 2 6" xfId="19897"/>
    <cellStyle name="Вывод 2 5 8 2 6" xfId="19898"/>
    <cellStyle name="Ввод  2 4 8 2 6" xfId="19899"/>
    <cellStyle name="Итог 2 5 8 2 6" xfId="19900"/>
    <cellStyle name="Итог 2 4 8 2 6" xfId="19901"/>
    <cellStyle name="Ввод  2 5 8 2 6" xfId="19902"/>
    <cellStyle name="Примечание 2 4 8 2 6" xfId="19903"/>
    <cellStyle name="Вычисление 2 4 8 2 6" xfId="19904"/>
    <cellStyle name="Вывод 2 4 8 2 6" xfId="19905"/>
    <cellStyle name="Ввод  2 3 8 2 6" xfId="19906"/>
    <cellStyle name="Вывод 2 3 8 2 6" xfId="19907"/>
    <cellStyle name="Вычисление 2 3 8 2 6" xfId="19908"/>
    <cellStyle name="Вычисление 2 5 8 2 6" xfId="19909"/>
    <cellStyle name="Итог 2 3 8 2 6" xfId="19910"/>
    <cellStyle name="Примечание 2 5 8 2 6" xfId="19911"/>
    <cellStyle name="Примечание 2 3 8 2 6" xfId="19912"/>
    <cellStyle name="Ввод  3 3 8 2 6" xfId="19913"/>
    <cellStyle name="Вывод 3 3 8 2 6" xfId="19914"/>
    <cellStyle name="Вычисление 3 3 8 2 6" xfId="19915"/>
    <cellStyle name="Итог 3 3 8 2 6" xfId="19916"/>
    <cellStyle name="Примечание 3 3 8 2 6" xfId="19917"/>
    <cellStyle name="Ввод  2 2 2 8 2 6" xfId="19918"/>
    <cellStyle name="Вывод 2 2 2 8 2 6" xfId="19919"/>
    <cellStyle name="Вычисление 2 2 2 8 2 6" xfId="19920"/>
    <cellStyle name="Итог 2 2 2 8 2 6" xfId="19921"/>
    <cellStyle name="Примечание 2 2 2 8 2 6" xfId="19922"/>
    <cellStyle name="Ввод  3 2 2 8 2 6" xfId="19923"/>
    <cellStyle name="Вывод 3 2 2 8 2 6" xfId="19924"/>
    <cellStyle name="Вычисление 3 2 2 8 2 6" xfId="19925"/>
    <cellStyle name="Итог 3 2 2 8 2 6" xfId="19926"/>
    <cellStyle name="Примечание 3 2 2 8 2 6" xfId="19927"/>
    <cellStyle name="Ввод  3 4 8 2 6" xfId="19928"/>
    <cellStyle name="Вывод 3 4 8 2 6" xfId="19929"/>
    <cellStyle name="Вычисление 3 4 8 2 6" xfId="19930"/>
    <cellStyle name="Итог 3 4 8 2 6" xfId="19931"/>
    <cellStyle name="Примечание 3 4 8 2 6" xfId="19932"/>
    <cellStyle name="Ввод  2 2 3 8 2 6" xfId="19933"/>
    <cellStyle name="Вывод 2 2 3 8 2 6" xfId="19934"/>
    <cellStyle name="Вычисление 2 2 3 8 2 6" xfId="19935"/>
    <cellStyle name="Итог 2 2 3 8 2 6" xfId="19936"/>
    <cellStyle name="Примечание 2 2 3 8 2 6" xfId="19937"/>
    <cellStyle name="Ввод  3 2 3 8 2 6" xfId="19938"/>
    <cellStyle name="Вывод 3 2 3 8 2 6" xfId="19939"/>
    <cellStyle name="Вычисление 3 2 3 8 2 6" xfId="19940"/>
    <cellStyle name="Итог 3 2 3 8 2 6" xfId="19941"/>
    <cellStyle name="Примечание 3 2 3 8 2 6" xfId="19942"/>
    <cellStyle name="Ввод  3 5 8 2 6" xfId="19943"/>
    <cellStyle name="Вывод 3 5 8 2 6" xfId="19944"/>
    <cellStyle name="Вычисление 3 5 8 2 6" xfId="19945"/>
    <cellStyle name="Итог 3 5 8 2 6" xfId="19946"/>
    <cellStyle name="Примечание 3 5 8 2 6" xfId="19947"/>
    <cellStyle name="Ввод  2 2 4 8 2 6" xfId="19948"/>
    <cellStyle name="Вывод 2 2 4 8 2 6" xfId="19949"/>
    <cellStyle name="Вычисление 2 2 4 8 2 6" xfId="19950"/>
    <cellStyle name="Итог 2 2 4 8 2 6" xfId="19951"/>
    <cellStyle name="Примечание 2 2 4 8 2 6" xfId="19952"/>
    <cellStyle name="Ввод  3 2 4 8 2 6" xfId="19953"/>
    <cellStyle name="Вывод 3 2 4 8 2 6" xfId="19954"/>
    <cellStyle name="Вычисление 3 2 4 8 2 6" xfId="19955"/>
    <cellStyle name="Итог 3 2 4 8 2 6" xfId="19956"/>
    <cellStyle name="Примечание 3 2 4 8 2 6" xfId="19957"/>
    <cellStyle name="Примечание 3 2 2 3 5 8" xfId="19958"/>
    <cellStyle name="Примечание 3 15 7" xfId="19959"/>
    <cellStyle name="Итог 3 5 3 5 8" xfId="19960"/>
    <cellStyle name="Вычисление 3 5 3 5 8" xfId="19961"/>
    <cellStyle name="Вывод 3 5 3 5 8" xfId="19962"/>
    <cellStyle name="Ввод  3 5 3 5 8" xfId="19963"/>
    <cellStyle name="Примечание 3 2 3 3 5 8" xfId="19964"/>
    <cellStyle name="Итог 3 2 3 3 5 8" xfId="19965"/>
    <cellStyle name="Вычисление 3 2 3 3 5 8" xfId="19966"/>
    <cellStyle name="Вывод 3 2 3 3 5 8" xfId="19967"/>
    <cellStyle name="Ввод  3 2 3 3 5 8" xfId="19968"/>
    <cellStyle name="Примечание 2 2 3 3 5 8" xfId="19969"/>
    <cellStyle name="Итог 2 2 3 3 5 8" xfId="19970"/>
    <cellStyle name="Вычисление 2 2 3 3 5 8" xfId="19971"/>
    <cellStyle name="Вывод 2 2 3 3 5 8" xfId="19972"/>
    <cellStyle name="Ввод  2 2 3 3 5 8" xfId="19973"/>
    <cellStyle name="Примечание 3 4 3 5 8" xfId="19974"/>
    <cellStyle name="Итог 3 4 3 5 8" xfId="19975"/>
    <cellStyle name="Вычисление 3 4 3 5 8" xfId="19976"/>
    <cellStyle name="Вывод 3 4 3 5 8" xfId="19977"/>
    <cellStyle name="Ввод  3 4 3 5 8" xfId="19978"/>
    <cellStyle name="Итог 3 2 2 3 5 8" xfId="19979"/>
    <cellStyle name="Вычисление 3 2 2 3 5 8" xfId="19980"/>
    <cellStyle name="Вывод 3 2 2 3 5 8" xfId="19981"/>
    <cellStyle name="Ввод  3 2 2 3 5 8" xfId="19982"/>
    <cellStyle name="Примечание 2 2 2 3 5 8" xfId="19983"/>
    <cellStyle name="Итог 2 2 2 3 5 8" xfId="19984"/>
    <cellStyle name="Вычисление 2 2 2 3 5 8" xfId="19985"/>
    <cellStyle name="Ввод  2 2 4 2 5 8" xfId="19986"/>
    <cellStyle name="Итог 2 5 2 5 8" xfId="19987"/>
    <cellStyle name="Итог 3 2 3 10 7" xfId="19988"/>
    <cellStyle name="Вычисление 3 2 3 10 7" xfId="19989"/>
    <cellStyle name="Вывод 3 2 3 10 7" xfId="19990"/>
    <cellStyle name="Ввод  3 2 3 10 7" xfId="19991"/>
    <cellStyle name="Вычисление 2 2 14 7" xfId="19992"/>
    <cellStyle name="Вывод 2 2 14 7" xfId="19993"/>
    <cellStyle name="Ввод  2 2 14 7" xfId="19994"/>
    <cellStyle name="Итог 3 15 7" xfId="19995"/>
    <cellStyle name="Вычисление 3 15 7" xfId="19996"/>
    <cellStyle name="Вывод 3 15 7" xfId="19997"/>
    <cellStyle name="Ввод  2 16 7" xfId="19998"/>
    <cellStyle name="Итог 3 2 6 5 8" xfId="19999"/>
    <cellStyle name="Вывод 3 2 2 2 5 8" xfId="20000"/>
    <cellStyle name="Ввод  2 7 5 8" xfId="20001"/>
    <cellStyle name="Вывод 3 3 10 7" xfId="20002"/>
    <cellStyle name="Вывод 2 2 2 3 5 8" xfId="20003"/>
    <cellStyle name="Примечание 3 5 2 5 8" xfId="20004"/>
    <cellStyle name="Ввод  2 4 2 5 8" xfId="20005"/>
    <cellStyle name="Примечание 2 2 3 10 7" xfId="20006"/>
    <cellStyle name="Ввод  3 15 7" xfId="20007"/>
    <cellStyle name="Вычисление 3 2 6 5 8" xfId="20008"/>
    <cellStyle name="Ввод  3 2 2 2 5 8" xfId="20009"/>
    <cellStyle name="Вывод 2 7 5 8" xfId="20010"/>
    <cellStyle name="Ввод  3 3 10 7" xfId="20011"/>
    <cellStyle name="Итог 2 15 7" xfId="20012"/>
    <cellStyle name="Вывод 3 4 2 5 8" xfId="20013"/>
    <cellStyle name="Вычисление 2 4 3 5 8" xfId="20014"/>
    <cellStyle name="Вывод 2 2 2 10 7" xfId="20015"/>
    <cellStyle name="Примечание 2 2 2 10 7" xfId="20016"/>
    <cellStyle name="Итог 2 4 3 5 8" xfId="20017"/>
    <cellStyle name="Вычисление 3 6 5 8" xfId="20018"/>
    <cellStyle name="Примечание 3 4 2 5 8" xfId="20019"/>
    <cellStyle name="Вывод 2 3 3 5 8" xfId="20020"/>
    <cellStyle name="Вычисление 2 2 3 2 5 8" xfId="20021"/>
    <cellStyle name="Примечание 2 6 5 8" xfId="20022"/>
    <cellStyle name="Вычисление 3 2 2 10 7" xfId="20023"/>
    <cellStyle name="Ввод  3 7 5 8" xfId="20024"/>
    <cellStyle name="Примечание 2 5 2 5 8" xfId="20025"/>
    <cellStyle name="Примечание 2 2 4 10 7" xfId="20026"/>
    <cellStyle name="Итог 2 4 10 7" xfId="20027"/>
    <cellStyle name="Ввод  2 2 2 3 5 8" xfId="20028"/>
    <cellStyle name="Итог 3 5 2 5 8" xfId="20029"/>
    <cellStyle name="Вывод 2 5 2 5 8" xfId="20030"/>
    <cellStyle name="Итог 2 2 3 10 7" xfId="20031"/>
    <cellStyle name="Вывод 3 2 6 5 8" xfId="20032"/>
    <cellStyle name="Примечание 2 2 2 2 5 8" xfId="20033"/>
    <cellStyle name="Вычисление 2 7 5 8" xfId="20034"/>
    <cellStyle name="Примечание 2 3 10 7" xfId="20035"/>
    <cellStyle name="Итог 3 2 4 2 5 8" xfId="20036"/>
    <cellStyle name="Вычисление 2 3 2 5 8" xfId="20037"/>
    <cellStyle name="Вывод 2 2 4 10 7" xfId="20038"/>
    <cellStyle name="Вывод 2 5 10 7" xfId="20039"/>
    <cellStyle name="Вычисление 3 3 3 5 8" xfId="20040"/>
    <cellStyle name="Ввод  3 5 2 5 8" xfId="20041"/>
    <cellStyle name="Вычисление 3 2 5 5 8" xfId="20042"/>
    <cellStyle name="Ввод  2 2 3 10 7" xfId="20043"/>
    <cellStyle name="Итог 2 2 6 5 8" xfId="20044"/>
    <cellStyle name="Вывод 2 2 2 2 5 8" xfId="20045"/>
    <cellStyle name="Вычисление 2 5 10 7" xfId="20046"/>
    <cellStyle name="Ввод  3 2 4 2 5 8" xfId="20047"/>
    <cellStyle name="Вывод 2 4 2 5 8" xfId="20048"/>
    <cellStyle name="Итог 3 5 10 7" xfId="20049"/>
    <cellStyle name="Вычисление 3 2 14 7" xfId="20050"/>
    <cellStyle name="Примечание 2 3 3 5 8" xfId="20051"/>
    <cellStyle name="Вычисление 3 2 3 2 5 8" xfId="20052"/>
    <cellStyle name="Примечание 2 2 5 5 8" xfId="20053"/>
    <cellStyle name="Вычисление 3 4 10 7" xfId="20054"/>
    <cellStyle name="Ввод  2 2 6 5 8" xfId="20055"/>
    <cellStyle name="Итог 3 3 2 5 8" xfId="20056"/>
    <cellStyle name="Примечание 3 2 4 10 7" xfId="20057"/>
    <cellStyle name="Ввод  2 3 10 7" xfId="20058"/>
    <cellStyle name="Ввод  2 15 7" xfId="20059"/>
    <cellStyle name="Обычный 5 3 3" xfId="20060"/>
    <cellStyle name="Вычисление 3 3 10 7" xfId="20061"/>
    <cellStyle name="Ввод  2 6 5 8" xfId="20062"/>
    <cellStyle name="Вычисление 3 2 2 2 5 8" xfId="20063"/>
    <cellStyle name="Примечание 3 2 6 5 8" xfId="20064"/>
    <cellStyle name="Вывод 2 5 3 5 8" xfId="20065"/>
    <cellStyle name="Итог 3 2 2 2 5 8" xfId="20066"/>
    <cellStyle name="Вывод 2 6 5 8" xfId="20067"/>
    <cellStyle name="Итог 3 3 10 7" xfId="20068"/>
    <cellStyle name="Вычисление 2 2 4 2 5 8" xfId="20069"/>
    <cellStyle name="Ввод  2 5 2 5 8" xfId="20070"/>
    <cellStyle name="Ввод  3 5 10 7" xfId="20071"/>
    <cellStyle name="Примечание 2 2 14 7" xfId="20072"/>
    <cellStyle name="Вычисление 2 5 3 5 8" xfId="20073"/>
    <cellStyle name="Примечание 2 2 3 2 5 8" xfId="20074"/>
    <cellStyle name="Вывод 2 2 5 5 8" xfId="20075"/>
    <cellStyle name="Примечание 3 2 2 10 7" xfId="20076"/>
    <cellStyle name="Вычисление 3 7 5 8" xfId="20077"/>
    <cellStyle name="Ввод  3 3 2 5 8" xfId="20078"/>
    <cellStyle name="Вывод 3 2 4 10 7" xfId="20079"/>
    <cellStyle name="Примечание 2 4 10 7" xfId="20080"/>
    <cellStyle name="Ввод  3 4 2 5 8" xfId="20081"/>
    <cellStyle name="Примечание 2 4 3 5 8" xfId="20082"/>
    <cellStyle name="Ввод  2 2 2 10 7" xfId="20083"/>
    <cellStyle name="Итог 2 2 2 10 7" xfId="20084"/>
    <cellStyle name="Итог 2 5 3 5 8" xfId="20085"/>
    <cellStyle name="Вывод 3 6 5 8" xfId="20086"/>
    <cellStyle name="Итог 3 4 2 5 8" xfId="20087"/>
    <cellStyle name="Ввод  2 3 3 5 8" xfId="20088"/>
    <cellStyle name="Вывод 2 2 3 2 5 8" xfId="20089"/>
    <cellStyle name="Примечание 3 6 5 8" xfId="20090"/>
    <cellStyle name="Итог 2 6 5 8" xfId="20091"/>
    <cellStyle name="Вывод 3 2 2 10 7" xfId="20092"/>
    <cellStyle name="Итог 2 3 2 5 8" xfId="20093"/>
    <cellStyle name="Итог 2 2 4 10 7" xfId="20094"/>
    <cellStyle name="Итог 2 5 10 7" xfId="20095"/>
    <cellStyle name="Примечание 3 3 3 5 8" xfId="20096"/>
    <cellStyle name="Вычисление 3 5 2 5 8" xfId="20097"/>
    <cellStyle name="Примечание 3 2 5 5 8" xfId="20098"/>
    <cellStyle name="Вычисление 2 2 3 10 7" xfId="20099"/>
    <cellStyle name="Ввод  3 2 6 5 8" xfId="20100"/>
    <cellStyle name="Итог 2 2 2 2 5 8" xfId="20101"/>
    <cellStyle name="Итог 2 7 5 8" xfId="20102"/>
    <cellStyle name="Примечание 2 5 10 7" xfId="20103"/>
    <cellStyle name="Вычисление 3 2 4 2 5 8" xfId="20104"/>
    <cellStyle name="Вывод 2 3 2 5 8" xfId="20105"/>
    <cellStyle name="Ввод  2 2 4 10 7" xfId="20106"/>
    <cellStyle name="Примечание 3 2 14 7" xfId="20107"/>
    <cellStyle name="Вывод 3 3 3 5 8" xfId="20108"/>
    <cellStyle name="Примечание 3 2 3 2 5 8" xfId="20109"/>
    <cellStyle name="Вывод 3 2 5 5 8" xfId="20110"/>
    <cellStyle name="Примечание 3 4 10 7" xfId="20111"/>
    <cellStyle name="Вычисление 2 2 6 5 8" xfId="20112"/>
    <cellStyle name="Ввод  2 2 2 2 5 8" xfId="20113"/>
    <cellStyle name="Вычисление 2 3 10 7" xfId="20114"/>
    <cellStyle name="Вычисление 2 15 7" xfId="20115"/>
    <cellStyle name="Примечание 2 2 4 2 5 8" xfId="20116"/>
    <cellStyle name="Вычисление 2 4 2 5 8" xfId="20117"/>
    <cellStyle name="Вычисление 3 5 10 7" xfId="20118"/>
    <cellStyle name="Вывод 3 2 14 7" xfId="20119"/>
    <cellStyle name="Примечание 2 5 3 5 8" xfId="20120"/>
    <cellStyle name="Вывод 3 2 3 2 5 8" xfId="20121"/>
    <cellStyle name="Итог 2 2 5 5 8" xfId="20122"/>
    <cellStyle name="Вывод 3 4 10 7" xfId="20123"/>
    <cellStyle name="Примечание 3 7 5 8" xfId="20124"/>
    <cellStyle name="Вычисление 3 3 2 5 8" xfId="20125"/>
    <cellStyle name="Итог 3 2 4 10 7" xfId="20126"/>
    <cellStyle name="Вывод 2 4 10 7" xfId="20127"/>
    <cellStyle name="Обычный 5 2 2 3" xfId="20128"/>
    <cellStyle name="Вывод 2 2 4 2 5 8" xfId="20129"/>
    <cellStyle name="Итог 2 4 2 5 8" xfId="20130"/>
    <cellStyle name="Примечание 3 2 3 10 7" xfId="20131"/>
    <cellStyle name="Итог 2 2 14 7" xfId="20132"/>
    <cellStyle name="Вычисление 2 3 3 5 8" xfId="20133"/>
    <cellStyle name="Итог 2 2 3 2 5 8" xfId="20134"/>
    <cellStyle name="Ввод  2 2 5 5 8" xfId="20135"/>
    <cellStyle name="Итог 3 2 2 10 7" xfId="20136"/>
    <cellStyle name="Вывод 3 7 5 8" xfId="20137"/>
    <cellStyle name="Примечание 2 3 2 5 8" xfId="20138"/>
    <cellStyle name="Ввод  3 2 4 10 7" xfId="20139"/>
    <cellStyle name="Ввод  2 5 10 7" xfId="20140"/>
    <cellStyle name="Примечание 3 2 2 2 5 8" xfId="20141"/>
    <cellStyle name="Ввод  2 5 3 5 8" xfId="20142"/>
    <cellStyle name="Примечание 3 3 10 7" xfId="20143"/>
    <cellStyle name="Вычисление 2 2 2 10 7" xfId="20144"/>
    <cellStyle name="Ввод  2 4 3 5 8" xfId="20145"/>
    <cellStyle name="Примечание 2 15 7" xfId="20146"/>
    <cellStyle name="Ввод  3 6 5 8" xfId="20147"/>
    <cellStyle name="Вычисление 3 4 2 5 8" xfId="20148"/>
    <cellStyle name="Вывод 2 4 3 5 8" xfId="20149"/>
    <cellStyle name="Ввод  2 2 3 2 5 8" xfId="20150"/>
    <cellStyle name="Итог 3 6 5 8" xfId="20151"/>
    <cellStyle name="Вычисление 2 6 5 8" xfId="20152"/>
    <cellStyle name="Ввод  3 2 2 10 7" xfId="20153"/>
    <cellStyle name="Примечание 3 2 4 2 5 8" xfId="20154"/>
    <cellStyle name="Вычисление 2 5 2 5 8" xfId="20155"/>
    <cellStyle name="Вычисление 2 2 4 10 7" xfId="20156"/>
    <cellStyle name="Ввод  2 4 10 7" xfId="20157"/>
    <cellStyle name="Итог 3 3 3 5 8" xfId="20158"/>
    <cellStyle name="Вывод 3 5 2 5 8" xfId="20159"/>
    <cellStyle name="Итог 3 2 5 5 8" xfId="20160"/>
    <cellStyle name="Вывод 2 2 3 10 7" xfId="20161"/>
    <cellStyle name="Примечание 2 2 6 5 8" xfId="20162"/>
    <cellStyle name="Вычисление 2 2 2 2 5 8" xfId="20163"/>
    <cellStyle name="Примечание 2 7 5 8" xfId="20164"/>
    <cellStyle name="Итог 2 3 10 7" xfId="20165"/>
    <cellStyle name="Вывод 3 2 4 2 5 8" xfId="20166"/>
    <cellStyle name="Ввод  2 3 2 5 8" xfId="20167"/>
    <cellStyle name="Примечание 3 5 10 7" xfId="20168"/>
    <cellStyle name="Итог 3 2 14 7" xfId="20169"/>
    <cellStyle name="Ввод  3 3 3 5 8" xfId="20170"/>
    <cellStyle name="Итог 3 2 3 2 5 8" xfId="20171"/>
    <cellStyle name="Ввод  3 2 5 5 8" xfId="20172"/>
    <cellStyle name="Итог 3 4 10 7" xfId="20173"/>
    <cellStyle name="Вывод 2 2 6 5 8" xfId="20174"/>
    <cellStyle name="Примечание 3 3 2 5 8" xfId="20175"/>
    <cellStyle name="Вывод 2 3 10 7" xfId="20176"/>
    <cellStyle name="Вывод 2 15 7" xfId="20177"/>
    <cellStyle name="Итог 2 2 4 2 5 8" xfId="20178"/>
    <cellStyle name="Примечание 2 4 2 5 8" xfId="20179"/>
    <cellStyle name="Вывод 3 5 10 7" xfId="20180"/>
    <cellStyle name="Ввод  3 2 14 7" xfId="20181"/>
    <cellStyle name="Итог 2 3 3 5 8" xfId="20182"/>
    <cellStyle name="Ввод  3 2 3 2 5 8" xfId="20183"/>
    <cellStyle name="Вычисление 2 2 5 5 8" xfId="20184"/>
    <cellStyle name="Ввод  3 4 10 7" xfId="20185"/>
    <cellStyle name="Итог 3 7 5 8" xfId="20186"/>
    <cellStyle name="Вывод 3 3 2 5 8" xfId="20187"/>
    <cellStyle name="Вычисление 3 2 4 10 7" xfId="20188"/>
    <cellStyle name="Вычисление 2 4 10 7" xfId="20189"/>
    <cellStyle name="Примечание 3 5 3 5 8" xfId="20190"/>
    <cellStyle name="Ввод  2 2 4 3 5 8" xfId="20191"/>
    <cellStyle name="Вывод 2 2 4 3 5 8" xfId="20192"/>
    <cellStyle name="Вычисление 2 2 4 3 5 8" xfId="20193"/>
    <cellStyle name="Итог 2 2 4 3 5 8" xfId="20194"/>
    <cellStyle name="Примечание 2 2 4 3 5 8" xfId="20195"/>
    <cellStyle name="Ввод  3 2 4 3 5 8" xfId="20196"/>
    <cellStyle name="Вывод 3 2 4 3 5 8" xfId="20197"/>
    <cellStyle name="Вычисление 3 2 4 3 5 8" xfId="20198"/>
    <cellStyle name="Итог 3 2 4 3 5 8" xfId="20199"/>
    <cellStyle name="Примечание 3 2 4 3 5 8" xfId="20200"/>
    <cellStyle name="Вывод 2 16 7" xfId="20201"/>
    <cellStyle name="Вычисление 2 16 7" xfId="20202"/>
    <cellStyle name="Итог 2 16 7" xfId="20203"/>
    <cellStyle name="Примечание 2 16 7" xfId="20204"/>
    <cellStyle name="Ввод  3 16 7" xfId="20205"/>
    <cellStyle name="Вывод 3 16 7" xfId="20206"/>
    <cellStyle name="Вычисление 3 16 7" xfId="20207"/>
    <cellStyle name="Итог 3 16 7" xfId="20208"/>
    <cellStyle name="Примечание 3 16 7" xfId="20209"/>
    <cellStyle name="Ввод  2 2 15 7" xfId="20210"/>
    <cellStyle name="Вывод 2 2 15 7" xfId="20211"/>
    <cellStyle name="Вычисление 2 2 15 7" xfId="20212"/>
    <cellStyle name="Итог 2 2 15 7" xfId="20213"/>
    <cellStyle name="Примечание 2 2 15 7" xfId="20214"/>
    <cellStyle name="Ввод  3 2 15 7" xfId="20215"/>
    <cellStyle name="Вывод 3 2 15 7" xfId="20216"/>
    <cellStyle name="Вычисление 3 2 15 7" xfId="20217"/>
    <cellStyle name="Итог 3 2 15 7" xfId="20218"/>
    <cellStyle name="Примечание 3 2 15 7" xfId="20219"/>
    <cellStyle name="Вывод 2 5 11 7" xfId="20220"/>
    <cellStyle name="Ввод  2 4 11 7" xfId="20221"/>
    <cellStyle name="Итог 2 5 11 7" xfId="20222"/>
    <cellStyle name="Итог 2 4 11 7" xfId="20223"/>
    <cellStyle name="Ввод  2 5 11 7" xfId="20224"/>
    <cellStyle name="Примечание 2 4 11 7" xfId="20225"/>
    <cellStyle name="Вычисление 2 4 11 7" xfId="20226"/>
    <cellStyle name="Вывод 2 4 11 7" xfId="20227"/>
    <cellStyle name="Ввод  2 3 11 7" xfId="20228"/>
    <cellStyle name="Вывод 2 3 11 7" xfId="20229"/>
    <cellStyle name="Вычисление 2 3 11 7" xfId="20230"/>
    <cellStyle name="Вычисление 2 5 11 7" xfId="20231"/>
    <cellStyle name="Итог 2 3 11 7" xfId="20232"/>
    <cellStyle name="Примечание 2 5 11 7" xfId="20233"/>
    <cellStyle name="Примечание 2 3 11 7" xfId="20234"/>
    <cellStyle name="Ввод  3 3 11 7" xfId="20235"/>
    <cellStyle name="Вывод 3 3 11 7" xfId="20236"/>
    <cellStyle name="Вычисление 3 3 11 7" xfId="20237"/>
    <cellStyle name="Итог 3 3 11 7" xfId="20238"/>
    <cellStyle name="Примечание 3 3 11 7" xfId="20239"/>
    <cellStyle name="Ввод  2 2 2 11 7" xfId="20240"/>
    <cellStyle name="Вывод 2 2 2 11 7" xfId="20241"/>
    <cellStyle name="Вычисление 2 2 2 11 7" xfId="20242"/>
    <cellStyle name="Итог 2 2 2 11 7" xfId="20243"/>
    <cellStyle name="Примечание 2 2 2 11 7" xfId="20244"/>
    <cellStyle name="Ввод  3 2 2 11 7" xfId="20245"/>
    <cellStyle name="Вывод 3 2 2 11 7" xfId="20246"/>
    <cellStyle name="Вычисление 3 2 2 11 7" xfId="20247"/>
    <cellStyle name="Итог 3 2 2 11 7" xfId="20248"/>
    <cellStyle name="Примечание 3 2 2 11 7" xfId="20249"/>
    <cellStyle name="Ввод  3 4 11 7" xfId="20250"/>
    <cellStyle name="Вывод 3 4 11 7" xfId="20251"/>
    <cellStyle name="Вычисление 3 4 11 7" xfId="20252"/>
    <cellStyle name="Итог 3 4 11 7" xfId="20253"/>
    <cellStyle name="Примечание 3 4 11 7" xfId="20254"/>
    <cellStyle name="Ввод  2 2 3 11 7" xfId="20255"/>
    <cellStyle name="Вывод 2 2 3 11 7" xfId="20256"/>
    <cellStyle name="Вычисление 2 2 3 11 7" xfId="20257"/>
    <cellStyle name="Итог 2 2 3 11 7" xfId="20258"/>
    <cellStyle name="Примечание 2 2 3 11 7" xfId="20259"/>
    <cellStyle name="Ввод  3 2 3 11 7" xfId="20260"/>
    <cellStyle name="Вывод 3 2 3 11 7" xfId="20261"/>
    <cellStyle name="Вычисление 3 2 3 11 7" xfId="20262"/>
    <cellStyle name="Итог 3 2 3 11 7" xfId="20263"/>
    <cellStyle name="Примечание 3 2 3 11 7" xfId="20264"/>
    <cellStyle name="Ввод  3 5 11 7" xfId="20265"/>
    <cellStyle name="Вывод 3 5 11 7" xfId="20266"/>
    <cellStyle name="Вычисление 3 5 11 7" xfId="20267"/>
    <cellStyle name="Итог 3 5 11 7" xfId="20268"/>
    <cellStyle name="Примечание 3 5 11 7" xfId="20269"/>
    <cellStyle name="Ввод  2 2 4 11 7" xfId="20270"/>
    <cellStyle name="Вывод 2 2 4 11 7" xfId="20271"/>
    <cellStyle name="Вычисление 2 2 4 11 7" xfId="20272"/>
    <cellStyle name="Итог 2 2 4 11 7" xfId="20273"/>
    <cellStyle name="Примечание 2 2 4 11 7" xfId="20274"/>
    <cellStyle name="Ввод  3 2 4 11 7" xfId="20275"/>
    <cellStyle name="Вывод 3 2 4 11 7" xfId="20276"/>
    <cellStyle name="Вычисление 3 2 4 11 7" xfId="20277"/>
    <cellStyle name="Итог 3 2 4 11 7" xfId="20278"/>
    <cellStyle name="Примечание 3 2 4 11 7" xfId="20279"/>
    <cellStyle name="Примечание 2 7 6 8" xfId="20280"/>
    <cellStyle name="Итог 2 7 6 8" xfId="20281"/>
    <cellStyle name="Вычисление 2 7 6 8" xfId="20282"/>
    <cellStyle name="Вывод 2 7 6 8" xfId="20283"/>
    <cellStyle name="Ввод  2 7 6 8" xfId="20284"/>
    <cellStyle name="Ввод  2 6 6 8" xfId="20285"/>
    <cellStyle name="Вывод 2 6 6 8" xfId="20286"/>
    <cellStyle name="Вычисление 2 6 6 8" xfId="20287"/>
    <cellStyle name="Итог 2 6 6 8" xfId="20288"/>
    <cellStyle name="Примечание 2 6 6 8" xfId="20289"/>
    <cellStyle name="Ввод  3 6 6 8" xfId="20290"/>
    <cellStyle name="Вывод 3 6 6 8" xfId="20291"/>
    <cellStyle name="Вычисление 3 6 6 8" xfId="20292"/>
    <cellStyle name="Итог 3 6 6 8" xfId="20293"/>
    <cellStyle name="Примечание 3 6 6 8" xfId="20294"/>
    <cellStyle name="Ввод  2 2 5 6 8" xfId="20295"/>
    <cellStyle name="Вывод 2 2 5 6 8" xfId="20296"/>
    <cellStyle name="Вычисление 2 2 5 6 8" xfId="20297"/>
    <cellStyle name="Итог 2 2 5 6 8" xfId="20298"/>
    <cellStyle name="Примечание 2 2 5 6 8" xfId="20299"/>
    <cellStyle name="Ввод  3 2 5 6 8" xfId="20300"/>
    <cellStyle name="Вывод 3 2 5 6 8" xfId="20301"/>
    <cellStyle name="Вычисление 3 2 5 6 8" xfId="20302"/>
    <cellStyle name="Итог 3 2 5 6 8" xfId="20303"/>
    <cellStyle name="Примечание 3 2 5 6 8" xfId="20304"/>
    <cellStyle name="Вывод 2 5 2 6 8" xfId="20305"/>
    <cellStyle name="Ввод  2 4 2 6 8" xfId="20306"/>
    <cellStyle name="Итог 2 5 2 6 8" xfId="20307"/>
    <cellStyle name="Итог 2 4 2 6 8" xfId="20308"/>
    <cellStyle name="Ввод  2 5 2 6 8" xfId="20309"/>
    <cellStyle name="Примечание 2 4 2 6 8" xfId="20310"/>
    <cellStyle name="Вычисление 2 4 2 6 8" xfId="20311"/>
    <cellStyle name="Вывод 2 4 2 6 8" xfId="20312"/>
    <cellStyle name="Ввод  2 3 2 6 8" xfId="20313"/>
    <cellStyle name="Вывод 2 3 2 6 8" xfId="20314"/>
    <cellStyle name="Вычисление 2 3 2 6 8" xfId="20315"/>
    <cellStyle name="Вычисление 2 5 2 6 8" xfId="20316"/>
    <cellStyle name="Итог 2 3 2 6 8" xfId="20317"/>
    <cellStyle name="Примечание 2 5 2 6 8" xfId="20318"/>
    <cellStyle name="Примечание 2 3 2 6 8" xfId="20319"/>
    <cellStyle name="Ввод  3 3 2 6 8" xfId="20320"/>
    <cellStyle name="Вывод 3 3 2 6 8" xfId="20321"/>
    <cellStyle name="Вычисление 3 3 2 6 8" xfId="20322"/>
    <cellStyle name="Итог 3 3 2 6 8" xfId="20323"/>
    <cellStyle name="Примечание 3 3 2 6 8" xfId="20324"/>
    <cellStyle name="Ввод  2 2 2 2 6 8" xfId="20325"/>
    <cellStyle name="Вывод 2 2 2 2 6 8" xfId="20326"/>
    <cellStyle name="Вычисление 2 2 2 2 6 8" xfId="20327"/>
    <cellStyle name="Итог 2 2 2 2 6 8" xfId="20328"/>
    <cellStyle name="Примечание 2 2 2 2 6 8" xfId="20329"/>
    <cellStyle name="Ввод  3 2 2 2 6 8" xfId="20330"/>
    <cellStyle name="Вывод 3 2 2 2 6 8" xfId="20331"/>
    <cellStyle name="Вычисление 3 2 2 2 6 8" xfId="20332"/>
    <cellStyle name="Итог 3 2 2 2 6 8" xfId="20333"/>
    <cellStyle name="Примечание 3 2 2 2 6 8" xfId="20334"/>
    <cellStyle name="Ввод  3 4 2 6 8" xfId="20335"/>
    <cellStyle name="Вывод 3 4 2 6 8" xfId="20336"/>
    <cellStyle name="Вычисление 3 4 2 6 8" xfId="20337"/>
    <cellStyle name="Итог 3 4 2 6 8" xfId="20338"/>
    <cellStyle name="Примечание 3 4 2 6 8" xfId="20339"/>
    <cellStyle name="Ввод  2 2 3 2 6 8" xfId="20340"/>
    <cellStyle name="Вывод 2 2 3 2 6 8" xfId="20341"/>
    <cellStyle name="Вычисление 2 2 3 2 6 8" xfId="20342"/>
    <cellStyle name="Итог 2 2 3 2 6 8" xfId="20343"/>
    <cellStyle name="Примечание 2 2 3 2 6 8" xfId="20344"/>
    <cellStyle name="Ввод  3 2 3 2 6 8" xfId="20345"/>
    <cellStyle name="Вывод 3 2 3 2 6 8" xfId="20346"/>
    <cellStyle name="Вычисление 3 2 3 2 6 8" xfId="20347"/>
    <cellStyle name="Итог 3 2 3 2 6 8" xfId="20348"/>
    <cellStyle name="Примечание 3 2 3 2 6 8" xfId="20349"/>
    <cellStyle name="Ввод  3 5 2 6 8" xfId="20350"/>
    <cellStyle name="Вывод 3 5 2 6 8" xfId="20351"/>
    <cellStyle name="Вычисление 3 5 2 6 8" xfId="20352"/>
    <cellStyle name="Итог 3 5 2 6 8" xfId="20353"/>
    <cellStyle name="Примечание 3 5 2 6 8" xfId="20354"/>
    <cellStyle name="Ввод  2 2 4 2 6 8" xfId="20355"/>
    <cellStyle name="Вывод 2 2 4 2 6 8" xfId="20356"/>
    <cellStyle name="Вычисление 2 2 4 2 6 8" xfId="20357"/>
    <cellStyle name="Итог 2 2 4 2 6 8" xfId="20358"/>
    <cellStyle name="Примечание 2 2 4 2 6 8" xfId="20359"/>
    <cellStyle name="Ввод  3 2 4 2 6 8" xfId="20360"/>
    <cellStyle name="Вывод 3 2 4 2 6 8" xfId="20361"/>
    <cellStyle name="Вычисление 3 2 4 2 6 8" xfId="20362"/>
    <cellStyle name="Итог 3 2 4 2 6 8" xfId="20363"/>
    <cellStyle name="Примечание 3 2 4 2 6 8" xfId="20364"/>
    <cellStyle name="Ввод  3 7 6 8" xfId="20365"/>
    <cellStyle name="Вывод 3 7 6 8" xfId="20366"/>
    <cellStyle name="Вычисление 3 7 6 8" xfId="20367"/>
    <cellStyle name="Итог 3 7 6 8" xfId="20368"/>
    <cellStyle name="Примечание 3 7 6 8" xfId="20369"/>
    <cellStyle name="Ввод  2 2 6 6 8" xfId="20370"/>
    <cellStyle name="Вывод 2 2 6 6 8" xfId="20371"/>
    <cellStyle name="Вычисление 2 2 6 6 8" xfId="20372"/>
    <cellStyle name="Итог 2 2 6 6 8" xfId="20373"/>
    <cellStyle name="Примечание 2 2 6 6 8" xfId="20374"/>
    <cellStyle name="Ввод  3 2 6 6 8" xfId="20375"/>
    <cellStyle name="Вывод 3 2 6 6 8" xfId="20376"/>
    <cellStyle name="Вычисление 3 2 6 6 8" xfId="20377"/>
    <cellStyle name="Итог 3 2 6 6 8" xfId="20378"/>
    <cellStyle name="Примечание 3 2 6 6 8" xfId="20379"/>
    <cellStyle name="Вывод 2 5 3 6 8" xfId="20380"/>
    <cellStyle name="Ввод  2 4 3 6 8" xfId="20381"/>
    <cellStyle name="Итог 2 5 3 6 8" xfId="20382"/>
    <cellStyle name="Итог 2 4 3 6 8" xfId="20383"/>
    <cellStyle name="Ввод  2 5 3 6 8" xfId="20384"/>
    <cellStyle name="Примечание 2 4 3 6 8" xfId="20385"/>
    <cellStyle name="Вычисление 2 4 3 6 8" xfId="20386"/>
    <cellStyle name="Вывод 2 4 3 6 8" xfId="20387"/>
    <cellStyle name="Ввод  2 3 3 6 8" xfId="20388"/>
    <cellStyle name="Вывод 2 3 3 6 8" xfId="20389"/>
    <cellStyle name="Вычисление 2 3 3 6 8" xfId="20390"/>
    <cellStyle name="Вычисление 2 5 3 6 8" xfId="20391"/>
    <cellStyle name="Итог 2 3 3 6 8" xfId="20392"/>
    <cellStyle name="Примечание 2 5 3 6 8" xfId="20393"/>
    <cellStyle name="Примечание 2 3 3 6 8" xfId="20394"/>
    <cellStyle name="Ввод  3 3 3 6 8" xfId="20395"/>
    <cellStyle name="Вывод 3 3 3 6 8" xfId="20396"/>
    <cellStyle name="Вычисление 3 3 3 6 8" xfId="20397"/>
    <cellStyle name="Итог 3 3 3 6 8" xfId="20398"/>
    <cellStyle name="Примечание 3 3 3 6 8" xfId="20399"/>
    <cellStyle name="Ввод  2 2 2 3 6 8" xfId="20400"/>
    <cellStyle name="Вывод 2 2 2 3 6 8" xfId="20401"/>
    <cellStyle name="Вычисление 2 2 2 3 6 8" xfId="20402"/>
    <cellStyle name="Итог 2 2 2 3 6 8" xfId="20403"/>
    <cellStyle name="Примечание 2 2 2 3 6 8" xfId="20404"/>
    <cellStyle name="Ввод  3 2 2 3 6 8" xfId="20405"/>
    <cellStyle name="Вывод 3 2 2 3 6 8" xfId="20406"/>
    <cellStyle name="Вычисление 3 2 2 3 6 8" xfId="20407"/>
    <cellStyle name="Итог 3 2 2 3 6 8" xfId="20408"/>
    <cellStyle name="Примечание 3 2 2 3 6 8" xfId="20409"/>
    <cellStyle name="Ввод  3 4 3 6 8" xfId="20410"/>
    <cellStyle name="Вывод 3 4 3 6 8" xfId="20411"/>
    <cellStyle name="Вычисление 3 4 3 6 8" xfId="20412"/>
    <cellStyle name="Итог 3 4 3 6 8" xfId="20413"/>
    <cellStyle name="Примечание 3 4 3 6 8" xfId="20414"/>
    <cellStyle name="Ввод  2 2 3 3 6 8" xfId="20415"/>
    <cellStyle name="Вывод 2 2 3 3 6 8" xfId="20416"/>
    <cellStyle name="Вычисление 2 2 3 3 6 8" xfId="20417"/>
    <cellStyle name="Итог 2 2 3 3 6 8" xfId="20418"/>
    <cellStyle name="Примечание 2 2 3 3 6 8" xfId="20419"/>
    <cellStyle name="Ввод  3 2 3 3 6 8" xfId="20420"/>
    <cellStyle name="Вывод 3 2 3 3 6 8" xfId="20421"/>
    <cellStyle name="Вычисление 3 2 3 3 6 8" xfId="20422"/>
    <cellStyle name="Итог 3 2 3 3 6 8" xfId="20423"/>
    <cellStyle name="Примечание 3 2 3 3 6 8" xfId="20424"/>
    <cellStyle name="Ввод  3 5 3 6 8" xfId="20425"/>
    <cellStyle name="Вывод 3 5 3 6 8" xfId="20426"/>
    <cellStyle name="Вычисление 3 5 3 6 8" xfId="20427"/>
    <cellStyle name="Итог 3 5 3 6 8" xfId="20428"/>
    <cellStyle name="Примечание 3 5 3 6 8" xfId="20429"/>
    <cellStyle name="Ввод  2 2 4 3 6 8" xfId="20430"/>
    <cellStyle name="Вывод 2 2 4 3 6 8" xfId="20431"/>
    <cellStyle name="Вычисление 2 2 4 3 6 8" xfId="20432"/>
    <cellStyle name="Итог 2 2 4 3 6 8" xfId="20433"/>
    <cellStyle name="Примечание 2 2 4 3 6 8" xfId="20434"/>
    <cellStyle name="Ввод  3 2 4 3 6 8" xfId="20435"/>
    <cellStyle name="Вывод 3 2 4 3 6 8" xfId="20436"/>
    <cellStyle name="Вычисление 3 2 4 3 6 8" xfId="20437"/>
    <cellStyle name="Итог 3 2 4 3 6 8" xfId="20438"/>
    <cellStyle name="Примечание 3 2 4 3 6 8" xfId="20439"/>
  </cellStyles>
  <dxfs count="17">
    <dxf>
      <fill>
        <patternFill patternType="solid">
          <fgColor theme="4" tint="0.7999511703848384"/>
          <bgColor theme="4" tint="0.7999511703848384"/>
        </patternFill>
      </fill>
      <border>
        <bottom style="thin">
          <color theme="4" tint="0.3999450666829432"/>
        </bottom>
      </border>
    </dxf>
    <dxf>
      <font>
        <b val="1"/>
      </font>
      <fill>
        <patternFill patternType="solid">
          <fgColor theme="4" tint="0.7999511703848384"/>
          <bgColor theme="4" tint="0.7999511703848384"/>
        </patternFill>
      </fill>
      <border>
        <bottom style="thin">
          <color theme="4" tint="0.3999450666829432"/>
        </bottom>
      </border>
    </dxf>
    <dxf>
      <font>
        <color theme="1"/>
      </font>
    </dxf>
    <dxf>
      <font>
        <color theme="1"/>
      </font>
      <border>
        <bottom style="thin">
          <color theme="4" tint="0.3999450666829432"/>
        </bottom>
      </border>
    </dxf>
    <dxf>
      <font>
        <b val="1"/>
        <color theme="1"/>
      </font>
    </dxf>
    <dxf>
      <font>
        <b val="1"/>
        <color theme="1"/>
      </font>
      <border>
        <top style="thin">
          <color theme="4"/>
        </top>
        <bottom style="thin">
          <color theme="4"/>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fill>
        <patternFill patternType="solid">
          <fgColor theme="4" tint="0.7999511703848384"/>
          <bgColor theme="4" tint="0.7999511703848384"/>
        </patternFill>
      </fill>
      <border>
        <top style="thin">
          <color theme="4" tint="0.3999450666829432"/>
        </top>
        <bottom style="thin">
          <color theme="4" tint="0.3999450666829432"/>
        </bottom>
      </border>
    </dxf>
    <dxf>
      <font>
        <b val="1"/>
        <color theme="1"/>
      </font>
      <fill>
        <patternFill patternType="solid">
          <fgColor theme="4" tint="0.7999511703848384"/>
          <bgColor theme="4" tint="0.7999511703848384"/>
        </patternFill>
      </fill>
      <border>
        <bottom style="thin">
          <color theme="4" tint="0.3999450666829432"/>
        </bottom>
      </border>
    </dxf>
    <dxf>
      <fill>
        <patternFill patternType="solid">
          <fgColor theme="4" tint="0.7999511703848384"/>
          <bgColor theme="4" tint="0.7999511703848384"/>
        </patternFill>
      </fill>
    </dxf>
    <dxf>
      <fill>
        <patternFill patternType="solid">
          <fgColor theme="4" tint="0.7999511703848384"/>
          <bgColor theme="4" tint="0.799951170384838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
        </horizontal>
      </border>
    </dxf>
  </dxfs>
  <tableStyles count="2" defaultTableStyle="TableStyleMedium2" defaultPivotStyle="PivotStyleLight16">
    <tableStyle name="TableStylePreset3_Accent1" pivot="0" count="7">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externalLink" Target="/xl/externalLinks/externalLink1.xml" Id="rId54" /><Relationship Type="http://schemas.openxmlformats.org/officeDocument/2006/relationships/externalLink" Target="/xl/externalLinks/externalLink2.xml" Id="rId55" /><Relationship Type="http://schemas.openxmlformats.org/officeDocument/2006/relationships/styles" Target="styles.xml" Id="rId56" /><Relationship Type="http://schemas.openxmlformats.org/officeDocument/2006/relationships/theme" Target="theme/theme1.xml" Id="rId57" /></Relationships>
</file>

<file path=xl/comments/comment1.xml><?xml version="1.0" encoding="utf-8"?>
<comments xmlns="http://schemas.openxmlformats.org/spreadsheetml/2006/main">
  <authors>
    <author>GIGABYTE</author>
    <author>dynabook</author>
  </authors>
  <commentList>
    <comment ref="R39" authorId="0" shapeId="0">
      <text>
        <t xml:space="preserve">GIGABYTE:
SALE 中　旧価格4950
</t>
      </text>
    </comment>
    <comment ref="R55" authorId="0" shapeId="0">
      <text>
        <t xml:space="preserve">GIGABYTE:
SALE中　旧価格3300
</t>
      </text>
    </comment>
    <comment ref="R88" authorId="0" shapeId="0">
      <text>
        <t xml:space="preserve">GIGABYTE:
SALE 旧価格924
</t>
      </text>
    </comment>
    <comment ref="P549" authorId="0" shapeId="0">
      <text>
        <t>GIGABYTE:
次回値上げする！！</t>
      </text>
    </comment>
    <comment ref="H617" authorId="0" shapeId="0">
      <text>
        <t>GIGABYTE:
Будут обновлять на 500мл Refill</t>
      </text>
    </comment>
    <comment ref="R871" authorId="1" shapeId="0">
      <text>
        <t xml:space="preserve">dynabook:
2799 при заказе 12шт
</t>
      </text>
    </comment>
  </commentList>
</comments>
</file>

<file path=xl/comments/comment2.xml><?xml version="1.0" encoding="utf-8"?>
<comments xmlns="http://schemas.openxmlformats.org/spreadsheetml/2006/main">
  <authors>
    <author>GIGABYTE</author>
  </authors>
  <commentList>
    <comment ref="D32" authorId="0" shapeId="0">
      <text>
        <t>GIGABYTE:
次回輸出時
計算式修正する！</t>
      </text>
    </comment>
  </commentList>
</comments>
</file>

<file path=xl/externalLinks/_rels/externalLink1.xml.rels><Relationships xmlns="http://schemas.openxmlformats.org/package/2006/relationships"><Relationship Type="http://schemas.openxmlformats.org/officeDocument/2006/relationships/externalLinkPath" Target="https://d.docs.live.net/Users/101884/Documents/KS&#12518;&#12540;&#12521;&#12471;&#12450;&#12304;&#22770;&#19978;&#31561;&#31649;&#29702;&#12305;/&#12458;&#12540;&#12480;&#12540;&#12471;&#12540;&#12488;/2104NEW%20ORDER%20SHEET&#12304;&#20181;&#20837;&#20516;&#35336;&#31639;&#29992;&#12305;.xlsx" TargetMode="External" Id="rId1" /></Relationships>
</file>

<file path=xl/externalLinks/_rels/externalLink2.xml.rels><Relationships xmlns="http://schemas.openxmlformats.org/package/2006/relationships"><Relationship Type="http://schemas.openxmlformats.org/officeDocument/2006/relationships/externalLinkPath" Target="https://d.docs.live.net/Nec-storage-sv/&#20849;&#26377;&#12501;&#12457;&#12523;&#12480;&#12540;/&#21942;&#26989;&#20225;&#30011;&#37096;_2/98_KS&#12518;&#12540;&#12521;&#12471;&#12450;&#21463;&#27880;&#20966;&#29702;/KS&#21830;&#21697;&#12467;&#12540;&#12489;&#19968;&#35239;.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総シート"/>
      <sheetName val="合計"/>
    </sheetNames>
    <sheetDataSet>
      <sheetData sheetId="0">
        <row r="488">
          <cell r="C488" t="str">
            <v>DOSHISHA</v>
          </cell>
        </row>
        <row r="494">
          <cell r="C494" t="str">
            <v>MEROS</v>
          </cell>
        </row>
      </sheetData>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PROオリジナル"/>
      <sheetName val="RELENTオリジナル"/>
      <sheetName val="PROオーダーシート"/>
      <sheetName val="PRO商品一覧"/>
      <sheetName val="RELENTオーダーシート"/>
      <sheetName val="商品一覧"/>
    </sheetNames>
    <sheetDataSet>
      <sheetData sheetId="0" refreshError="1"/>
      <sheetData sheetId="1" refreshError="1"/>
      <sheetData sheetId="2" refreshError="1"/>
      <sheetData sheetId="3" refreshError="1">
        <row r="2">
          <cell r="A2" t="str">
            <v>B1270</v>
          </cell>
          <cell r="B2" t="str">
            <v>YOKIBI</v>
          </cell>
          <cell r="C2" t="str">
            <v>スキンケア</v>
          </cell>
          <cell r="D2" t="str">
            <v>セット</v>
          </cell>
          <cell r="E2" t="str">
            <v>スキンケアセット</v>
          </cell>
          <cell r="F2" t="str">
            <v>YOKIBIﾄﾗｲｱﾙｾｯﾄ101(KSﾕｰﾗｼｱ)</v>
          </cell>
        </row>
        <row r="3">
          <cell r="A3" t="str">
            <v>B1271</v>
          </cell>
          <cell r="B3" t="str">
            <v>YOKIBI</v>
          </cell>
          <cell r="C3" t="str">
            <v>スキンケア</v>
          </cell>
          <cell r="D3" t="str">
            <v>セット</v>
          </cell>
          <cell r="E3" t="str">
            <v>スキンケアセット</v>
          </cell>
          <cell r="F3" t="str">
            <v>YOKIBIﾄﾗｲｱﾙｾｯﾄ200(KSﾕｰﾗｼｱ)</v>
          </cell>
        </row>
        <row r="4">
          <cell r="A4" t="str">
            <v>B1272</v>
          </cell>
          <cell r="B4" t="str">
            <v>YOKIBI</v>
          </cell>
          <cell r="C4" t="str">
            <v>スキンケア</v>
          </cell>
          <cell r="D4" t="str">
            <v>セット</v>
          </cell>
          <cell r="E4" t="str">
            <v>スキンケアセット</v>
          </cell>
          <cell r="F4" t="str">
            <v>YOKIBIﾄﾗｲｱﾙｾｯﾄ201(KSﾕｰﾗｼｱ)</v>
          </cell>
        </row>
        <row r="5">
          <cell r="A5" t="str">
            <v>P8610</v>
          </cell>
          <cell r="B5" t="str">
            <v>YOKIBI</v>
          </cell>
          <cell r="C5" t="str">
            <v>スキンケア</v>
          </cell>
          <cell r="D5" t="str">
            <v>KSユーラシア向け</v>
          </cell>
          <cell r="E5" t="str">
            <v>クレンジングクリーム</v>
          </cell>
          <cell r="F5" t="str">
            <v>KS ﾖｳｷﾋﾞ ｴｯｾﾝｽｸﾚﾝｼﾞﾝｸﾞ（Pro)</v>
          </cell>
        </row>
        <row r="6">
          <cell r="A6" t="str">
            <v>P8611</v>
          </cell>
          <cell r="B6" t="str">
            <v>YOKIBI</v>
          </cell>
          <cell r="C6" t="str">
            <v>スキンケア</v>
          </cell>
          <cell r="D6" t="str">
            <v>KSユーラシア向け</v>
          </cell>
          <cell r="E6" t="str">
            <v>コールドクリーム</v>
          </cell>
          <cell r="F6" t="str">
            <v>KS ﾖｳｷﾋﾞ ｴｯｾﾝｽｺｰﾙﾄﾞ（Pro）</v>
          </cell>
        </row>
        <row r="7">
          <cell r="A7" t="str">
            <v>P8612</v>
          </cell>
          <cell r="B7" t="str">
            <v>YOKIBI</v>
          </cell>
          <cell r="C7" t="str">
            <v>スキンケア</v>
          </cell>
          <cell r="D7" t="str">
            <v>KSユーラシア向け</v>
          </cell>
          <cell r="E7" t="str">
            <v>その他化粧水</v>
          </cell>
          <cell r="F7" t="str">
            <v>KS ﾖｳｷﾋﾞ ｴｯｾﾝｽﾌﾚｯｼｭ（Pro）</v>
          </cell>
        </row>
        <row r="8">
          <cell r="A8" t="str">
            <v>P8614</v>
          </cell>
          <cell r="B8" t="str">
            <v>YOKIBI</v>
          </cell>
          <cell r="C8" t="str">
            <v>スキンケア</v>
          </cell>
          <cell r="D8" t="str">
            <v>KSユーラシア向け</v>
          </cell>
          <cell r="E8" t="str">
            <v>保湿化粧水</v>
          </cell>
          <cell r="F8" t="str">
            <v>KS ﾖｳｷﾋﾞ ｴｯｾﾝｽﾛｰｼｮﾝ（Pro）</v>
          </cell>
        </row>
        <row r="9">
          <cell r="A9" t="str">
            <v>P8615</v>
          </cell>
          <cell r="B9" t="str">
            <v>YOKIBI</v>
          </cell>
          <cell r="C9" t="str">
            <v>スキンケア</v>
          </cell>
          <cell r="D9" t="str">
            <v>KSユーラシア向け</v>
          </cell>
          <cell r="E9" t="str">
            <v>美容液</v>
          </cell>
          <cell r="F9" t="str">
            <v>KS ﾖｳｷﾋﾞ ｴｯｾﾝｽｼﾞｪﾙ（Pro）</v>
          </cell>
        </row>
        <row r="10">
          <cell r="A10" t="str">
            <v>P8617</v>
          </cell>
          <cell r="B10" t="str">
            <v>YOKIBI</v>
          </cell>
          <cell r="C10" t="str">
            <v>スキンケア</v>
          </cell>
          <cell r="D10" t="str">
            <v>KSユーラシア向け</v>
          </cell>
          <cell r="E10" t="str">
            <v>美容液</v>
          </cell>
          <cell r="F10" t="str">
            <v>KS ﾖｳｷﾋﾞ ｴｯｾﾝｽｴﾏﾙｼｮﾝﾘｯﾁ（Pro）</v>
          </cell>
        </row>
        <row r="11">
          <cell r="A11" t="str">
            <v>P8619</v>
          </cell>
          <cell r="B11" t="str">
            <v>YOKIBI</v>
          </cell>
          <cell r="C11" t="str">
            <v>スキンケア</v>
          </cell>
          <cell r="D11" t="str">
            <v>KSユーラシア向け</v>
          </cell>
          <cell r="E11" t="str">
            <v>美容液</v>
          </cell>
          <cell r="F11" t="str">
            <v>KS ﾖｳｷﾋﾞ ｴｯｾﾝｽｱｲﾄﾘｰﾄﾒﾝﾄ（Pro）</v>
          </cell>
        </row>
        <row r="12">
          <cell r="A12" t="str">
            <v>P8620</v>
          </cell>
          <cell r="B12" t="str">
            <v>YOKIBI</v>
          </cell>
          <cell r="C12" t="str">
            <v>スキンケア</v>
          </cell>
          <cell r="D12" t="str">
            <v>KSユーラシア向け</v>
          </cell>
          <cell r="E12" t="str">
            <v>保湿クリーム</v>
          </cell>
          <cell r="F12" t="str">
            <v>KS ﾖｳｷﾋﾞ ｴｯｾﾝｽｸﾘｰﾑ（Pro）</v>
          </cell>
        </row>
        <row r="13">
          <cell r="A13" t="str">
            <v>P8630</v>
          </cell>
          <cell r="B13" t="str">
            <v>ラ・セラール</v>
          </cell>
          <cell r="C13" t="str">
            <v>スキンケア</v>
          </cell>
          <cell r="D13" t="str">
            <v>KSユーラシア向け</v>
          </cell>
          <cell r="E13" t="str">
            <v>クレンジングクリーム</v>
          </cell>
          <cell r="F13" t="str">
            <v>KS ﾗ･ｾﾗｰﾙ ﾄﾞﾛｩﾜｰｸﾚﾝｼﾞﾝｸﾞ（Pro）</v>
          </cell>
        </row>
        <row r="14">
          <cell r="A14" t="str">
            <v>P8631</v>
          </cell>
          <cell r="B14" t="str">
            <v>ラ・セラール</v>
          </cell>
          <cell r="C14" t="str">
            <v>スキンケア</v>
          </cell>
          <cell r="D14" t="str">
            <v>KSユーラシア向け</v>
          </cell>
          <cell r="E14" t="str">
            <v>洗顔料</v>
          </cell>
          <cell r="F14" t="str">
            <v>KS ﾗ･ｾﾗｰﾙ ﾄﾞﾛｩﾜｰｳｫｯｼｭ（Pro）</v>
          </cell>
        </row>
        <row r="15">
          <cell r="A15" t="str">
            <v>P8632</v>
          </cell>
          <cell r="B15" t="str">
            <v>ラ・セラール</v>
          </cell>
          <cell r="C15" t="str">
            <v>スキンケア</v>
          </cell>
          <cell r="D15" t="str">
            <v>KSユーラシア向け</v>
          </cell>
          <cell r="E15" t="str">
            <v>コールドクリーム</v>
          </cell>
          <cell r="F15" t="str">
            <v>KS ﾗ･ｾﾗｰﾙ ﾄﾞﾛｩﾜｰｺｰﾙﾄﾞ（Pro）</v>
          </cell>
        </row>
        <row r="16">
          <cell r="A16" t="str">
            <v>P8633</v>
          </cell>
          <cell r="B16" t="str">
            <v>ラ・セラール</v>
          </cell>
          <cell r="C16" t="str">
            <v>スキンケア</v>
          </cell>
          <cell r="D16" t="str">
            <v>KSユーラシア向け</v>
          </cell>
          <cell r="E16" t="str">
            <v>その他化粧水</v>
          </cell>
          <cell r="F16" t="str">
            <v>KS ﾗ･ｾﾗｰﾙ ﾄﾞﾛｩﾜｰﾌﾚｯｼｭﾅｰ（Pro）</v>
          </cell>
        </row>
        <row r="17">
          <cell r="A17" t="str">
            <v>P8634</v>
          </cell>
          <cell r="B17" t="str">
            <v>ラ・セラール</v>
          </cell>
          <cell r="C17" t="str">
            <v>スキンケア</v>
          </cell>
          <cell r="D17" t="str">
            <v>KSユーラシア向け</v>
          </cell>
          <cell r="E17" t="str">
            <v>その他化粧水</v>
          </cell>
          <cell r="F17" t="str">
            <v>KS ﾗ･ｾﾗｰﾙ VCﾗﾆｰ（Pro）</v>
          </cell>
        </row>
        <row r="18">
          <cell r="A18" t="str">
            <v>P8635</v>
          </cell>
          <cell r="B18" t="str">
            <v>ラ・セラール</v>
          </cell>
          <cell r="C18" t="str">
            <v>スキンケア</v>
          </cell>
          <cell r="D18" t="str">
            <v>KSユーラシア向け</v>
          </cell>
          <cell r="E18" t="str">
            <v>保湿化粧水</v>
          </cell>
          <cell r="F18" t="str">
            <v>KS ﾗ･ｾﾗｰﾙ ﾄﾞﾛｩﾜｰﾄﾞｰﾙ（Pro）</v>
          </cell>
        </row>
        <row r="19">
          <cell r="A19" t="str">
            <v>P8636</v>
          </cell>
          <cell r="B19" t="str">
            <v>ラ・セラール</v>
          </cell>
          <cell r="C19" t="str">
            <v>スキンケア</v>
          </cell>
          <cell r="D19" t="str">
            <v>KSユーラシア向け</v>
          </cell>
          <cell r="E19" t="str">
            <v>美容液</v>
          </cell>
          <cell r="F19" t="str">
            <v>KS ﾗ･ｾﾗｰﾙ ﾄﾞﾛｩﾜｰﾗﾆｰ (100mL)（Pro）</v>
          </cell>
        </row>
        <row r="20">
          <cell r="A20" t="str">
            <v>P8637</v>
          </cell>
          <cell r="B20" t="str">
            <v>ラ・セラール</v>
          </cell>
          <cell r="C20" t="str">
            <v>スキンケア</v>
          </cell>
          <cell r="D20" t="str">
            <v>KSユーラシア向け</v>
          </cell>
          <cell r="E20" t="str">
            <v>美容液</v>
          </cell>
          <cell r="F20" t="str">
            <v>KS ﾗ･ｾﾗｰﾙ ﾄﾞﾛｩﾜｰｾﾗﾑ（Pro）</v>
          </cell>
        </row>
        <row r="21">
          <cell r="A21" t="str">
            <v>P8638</v>
          </cell>
          <cell r="B21" t="str">
            <v>ラ・セラール</v>
          </cell>
          <cell r="C21" t="str">
            <v>スキンケア</v>
          </cell>
          <cell r="D21" t="str">
            <v>KSユーラシア向け</v>
          </cell>
          <cell r="E21" t="str">
            <v>パック</v>
          </cell>
          <cell r="F21" t="str">
            <v>KS ﾗ･ｾﾗｰﾙ ﾄﾞﾛｩﾜｰﾊﾟｯｸ（Pro）</v>
          </cell>
        </row>
        <row r="22">
          <cell r="A22" t="str">
            <v>P8639</v>
          </cell>
          <cell r="B22" t="str">
            <v>ラ・セラール</v>
          </cell>
          <cell r="C22" t="str">
            <v>スキンケア</v>
          </cell>
          <cell r="D22" t="str">
            <v>KSユーラシア向け</v>
          </cell>
          <cell r="E22" t="str">
            <v>乳液</v>
          </cell>
          <cell r="F22" t="str">
            <v>KS ﾗ･ｾﾗｰﾙ ﾄﾞﾛｩﾜｰﾐﾙｸ（Pro）</v>
          </cell>
        </row>
        <row r="23">
          <cell r="A23" t="str">
            <v>P8640</v>
          </cell>
          <cell r="B23" t="str">
            <v>ラ・セラール</v>
          </cell>
          <cell r="C23" t="str">
            <v>スキンケア</v>
          </cell>
          <cell r="D23" t="str">
            <v>KSユーラシア向け</v>
          </cell>
          <cell r="E23" t="str">
            <v>保湿クリーム</v>
          </cell>
          <cell r="F23" t="str">
            <v>KS ﾗ･ｾﾗｰﾙ ﾄﾞﾛｩﾜｰｸﾘｰﾑ（Pro）</v>
          </cell>
        </row>
        <row r="24">
          <cell r="A24" t="str">
            <v>Pxxxx</v>
          </cell>
          <cell r="B24" t="str">
            <v>ラ・セラール</v>
          </cell>
          <cell r="C24" t="str">
            <v>スキンケア</v>
          </cell>
          <cell r="D24" t="str">
            <v>KSユーラシア向け</v>
          </cell>
          <cell r="E24" t="str">
            <v>美容液</v>
          </cell>
          <cell r="F24" t="str">
            <v>KS ﾗ･ｾﾗｰﾙ ﾄﾞﾛｩﾜｰﾗﾆｰ(200mL)（Pro）</v>
          </cell>
        </row>
      </sheetData>
      <sheetData sheetId="4" refreshError="1"/>
      <sheetData sheetId="5"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filterMode="1">
    <outlinePr summaryBelow="1" summaryRight="1"/>
    <pageSetUpPr/>
  </sheetPr>
  <dimension ref="A1:AI1537"/>
  <sheetViews>
    <sheetView tabSelected="1" zoomScale="85" zoomScaleNormal="85" zoomScaleSheetLayoutView="110" workbookViewId="0">
      <pane xSplit="8" topLeftCell="I1" activePane="topRight" state="frozen"/>
      <selection pane="topRight" activeCell="C49" sqref="C49"/>
    </sheetView>
  </sheetViews>
  <sheetFormatPr baseColWidth="8" defaultColWidth="3.875" defaultRowHeight="12.75"/>
  <cols>
    <col width="7.125" customWidth="1" style="427" min="1" max="1"/>
    <col hidden="1" width="21.875" customWidth="1" style="427" min="2" max="2"/>
    <col width="19.375" customWidth="1" style="1597" min="3" max="3"/>
    <col width="12.125" customWidth="1" style="1597" min="4" max="4"/>
    <col width="15.875" customWidth="1" style="427" min="5" max="5"/>
    <col width="13.375" customWidth="1" style="427" min="6" max="6"/>
    <col hidden="1" width="78.375" customWidth="1" style="427" min="7" max="7"/>
    <col width="47.875" customWidth="1" style="853" min="8" max="8"/>
    <col width="27.125" customWidth="1" style="853" min="9" max="9"/>
    <col width="20.375" customWidth="1" style="843" min="10" max="10"/>
    <col width="12.875" customWidth="1" style="842" min="11" max="11"/>
    <col width="8.875" customWidth="1" style="842" min="12" max="12"/>
    <col width="7.375" customWidth="1" style="427" min="13" max="13"/>
    <col width="6.25" customWidth="1" style="427" min="14" max="14"/>
    <col width="8" customWidth="1" style="425" min="15" max="15"/>
    <col width="11.125" customWidth="1" style="1609" min="16" max="16"/>
    <col width="13.875" customWidth="1" style="1610" min="17" max="17"/>
    <col width="10" customWidth="1" style="425" min="18" max="18"/>
    <col width="14.375" customWidth="1" style="1610" min="19" max="19"/>
    <col width="13.875" customWidth="1" style="1610" min="20" max="20"/>
    <col width="10.125" customWidth="1" style="1610" min="21" max="21"/>
    <col width="10.125" customWidth="1" style="477" min="22" max="23"/>
    <col width="10.125" customWidth="1" style="1610" min="24" max="25"/>
    <col width="9.375" customWidth="1" style="1610" min="26" max="26"/>
    <col width="18.375" customWidth="1" style="1610" min="27" max="27"/>
    <col width="13" customWidth="1" style="425" min="28" max="28"/>
    <col width="14" customWidth="1" style="1597" min="29" max="29"/>
    <col width="27.125" customWidth="1" style="843" min="30" max="30"/>
    <col width="20.875" customWidth="1" style="668" min="31" max="31"/>
    <col width="15.875" customWidth="1" style="669" min="32" max="32"/>
    <col width="11.875" customWidth="1" style="669" min="33" max="33"/>
    <col width="22" customWidth="1" style="427" min="34" max="34"/>
    <col width="5.125" bestFit="1" customWidth="1" style="427" min="35" max="35"/>
    <col width="3.875" customWidth="1" style="427" min="36" max="16384"/>
  </cols>
  <sheetData>
    <row r="1" ht="47.25" customHeight="1" s="1611">
      <c r="A1" s="840" t="inlineStr">
        <is>
          <t xml:space="preserve">ROYAL COSMETICS 07.2025輸出			</t>
        </is>
      </c>
      <c r="B1" s="840" t="n"/>
      <c r="C1" s="841" t="n"/>
      <c r="D1" s="841" t="n"/>
      <c r="E1" s="841" t="n"/>
      <c r="G1" s="841" t="n"/>
      <c r="H1" s="841" t="n"/>
      <c r="I1" s="427" t="n"/>
      <c r="J1" s="427" t="n"/>
      <c r="M1" s="421" t="n"/>
      <c r="N1" s="421" t="n"/>
      <c r="O1" s="422" t="n"/>
      <c r="T1" s="1610">
        <f>SUBTOTAL(9,S781:S785)</f>
        <v/>
      </c>
      <c r="AC1" s="1597">
        <f>SUBTOTAL(9,AC3:AC935)</f>
        <v/>
      </c>
      <c r="AE1" s="664" t="n"/>
      <c r="AF1" s="664" t="n"/>
      <c r="AG1" s="664" t="n"/>
    </row>
    <row r="2" ht="47.25" customFormat="1" customHeight="1" s="1064" thickBot="1">
      <c r="A2" s="1060" t="n"/>
      <c r="B2" s="1060" t="inlineStr">
        <is>
          <t>Dubai向けIVPL作成時のみ必要</t>
        </is>
      </c>
      <c r="C2" s="1060" t="inlineStr">
        <is>
          <t>Dubai向けIVPL作成時のみ必要</t>
        </is>
      </c>
      <c r="D2" s="1060" t="inlineStr">
        <is>
          <t>Dubai向けIVPL作成時のみ必要</t>
        </is>
      </c>
      <c r="E2" s="1061" t="inlineStr">
        <is>
          <t>IVPLへの反映不要</t>
        </is>
      </c>
      <c r="F2" s="1061" t="inlineStr">
        <is>
          <t>ロシア向けIVPL作成時のみ必要</t>
        </is>
      </c>
      <c r="G2" s="1061" t="n"/>
      <c r="H2" s="1061" t="n"/>
      <c r="I2" s="1061" t="inlineStr">
        <is>
          <t>ロシア向けIVPL作成時のみ必要</t>
        </is>
      </c>
      <c r="J2" s="1061" t="inlineStr">
        <is>
          <t>ロシア向けIVPL作成時のみ必要</t>
        </is>
      </c>
      <c r="K2" s="1062" t="n"/>
      <c r="L2" s="1062" t="inlineStr">
        <is>
          <t>IVPLへの反映不要</t>
        </is>
      </c>
      <c r="M2" s="1062" t="inlineStr">
        <is>
          <t>IVPLへの反映不要</t>
        </is>
      </c>
      <c r="N2" s="1062" t="inlineStr">
        <is>
          <t>IVPLへの反映不要</t>
        </is>
      </c>
      <c r="O2" s="1063" t="n"/>
      <c r="P2" s="1612" t="n"/>
      <c r="Q2" s="1613">
        <f>SUBTOTAL(9,Q28:Q115)</f>
        <v/>
      </c>
      <c r="R2" s="1067" t="inlineStr">
        <is>
          <t>IVPLへの反映不要</t>
        </is>
      </c>
      <c r="S2" s="1067" t="inlineStr">
        <is>
          <t>IVPLへの反映不要</t>
        </is>
      </c>
      <c r="T2" s="1067" t="inlineStr">
        <is>
          <t>IVPLへの反映不要</t>
        </is>
      </c>
      <c r="U2" s="1067" t="inlineStr">
        <is>
          <t>IVPLへの反映不要</t>
        </is>
      </c>
      <c r="V2" s="1068" t="inlineStr">
        <is>
          <t>PLのみに反映</t>
        </is>
      </c>
      <c r="W2" s="1068" t="inlineStr">
        <is>
          <t>PLのみに反映</t>
        </is>
      </c>
      <c r="X2" s="1068" t="inlineStr">
        <is>
          <t>PLのみに反映</t>
        </is>
      </c>
      <c r="Y2" s="1068" t="inlineStr">
        <is>
          <t>PLのみに反映</t>
        </is>
      </c>
      <c r="Z2" s="1068" t="inlineStr">
        <is>
          <t>PLのみに反映</t>
        </is>
      </c>
      <c r="AA2" s="1613" t="inlineStr">
        <is>
          <t>IVPLへの反映不要</t>
        </is>
      </c>
      <c r="AB2" s="1067" t="n"/>
      <c r="AC2" s="1069" t="n"/>
      <c r="AD2" s="1074" t="inlineStr">
        <is>
          <t>IVPLへの反映不要
「通貨尿成分表データ」の一覧（JAN,Brand Name,Product Name,Ingridientのみ繁栄)があれば◎</t>
        </is>
      </c>
      <c r="AE2" s="1445" t="inlineStr">
        <is>
          <t>ロシア向けIVPL作成時のみ必要</t>
        </is>
      </c>
      <c r="AF2" s="1614" t="n"/>
      <c r="AG2" s="1614" t="n"/>
    </row>
    <row r="3" ht="26.25" customFormat="1" customHeight="1" s="1597" thickBot="1">
      <c r="A3" s="478" t="inlineStr">
        <is>
          <t>INV No.</t>
        </is>
      </c>
      <c r="B3" s="789" t="inlineStr">
        <is>
          <t>HS CODE</t>
        </is>
      </c>
      <c r="C3" s="478" t="inlineStr">
        <is>
          <t>Jan code</t>
        </is>
      </c>
      <c r="D3" s="478" t="inlineStr">
        <is>
          <t>Product Number</t>
        </is>
      </c>
      <c r="E3" s="428" t="inlineStr">
        <is>
          <t>Brand name</t>
        </is>
      </c>
      <c r="F3" s="428" t="inlineStr">
        <is>
          <t>SKU Number (RU)</t>
        </is>
      </c>
      <c r="G3" s="801" t="inlineStr">
        <is>
          <t>日本語名</t>
        </is>
      </c>
      <c r="H3" s="685" t="inlineStr">
        <is>
          <t>Produt Name</t>
        </is>
      </c>
      <c r="I3" s="685" t="inlineStr">
        <is>
          <t>English Name (RU)</t>
        </is>
      </c>
      <c r="J3" s="686" t="inlineStr">
        <is>
          <t>RASSIAN NAME (RU)</t>
        </is>
      </c>
      <c r="K3" s="687" t="inlineStr">
        <is>
          <t>Contents</t>
        </is>
      </c>
      <c r="L3" s="687" t="inlineStr">
        <is>
          <t>Volume</t>
        </is>
      </c>
      <c r="M3" s="478" t="inlineStr">
        <is>
          <t>Case Q'ty</t>
        </is>
      </c>
      <c r="N3" s="688" t="inlineStr">
        <is>
          <t>LOT</t>
        </is>
      </c>
      <c r="O3" s="689" t="inlineStr">
        <is>
          <t>ORDER</t>
        </is>
      </c>
      <c r="P3" s="1615" t="inlineStr">
        <is>
          <t>Unit price</t>
        </is>
      </c>
      <c r="Q3" s="1616" t="inlineStr">
        <is>
          <t>Amount</t>
        </is>
      </c>
      <c r="R3" s="1293" t="inlineStr">
        <is>
          <t>仕入値</t>
        </is>
      </c>
      <c r="S3" s="1617" t="inlineStr">
        <is>
          <t>仕入値合計</t>
        </is>
      </c>
      <c r="T3" s="1617" t="inlineStr">
        <is>
          <t>利益</t>
        </is>
      </c>
      <c r="U3" s="1617" t="inlineStr">
        <is>
          <t>利益率</t>
        </is>
      </c>
      <c r="V3" s="1070" t="inlineStr">
        <is>
          <t>Case Volume</t>
        </is>
      </c>
      <c r="W3" s="1070" t="inlineStr">
        <is>
          <t>Case Weight</t>
        </is>
      </c>
      <c r="X3" s="1618" t="inlineStr">
        <is>
          <t>Case Q'ty</t>
        </is>
      </c>
      <c r="Y3" s="1619" t="inlineStr">
        <is>
          <t>TTL Volume</t>
        </is>
      </c>
      <c r="Z3" s="1619" t="inlineStr">
        <is>
          <t>TTL Weight</t>
        </is>
      </c>
      <c r="AA3" s="1620" t="inlineStr">
        <is>
          <t>商品サイズ</t>
        </is>
      </c>
      <c r="AB3" s="692" t="inlineStr">
        <is>
          <t>Unit N/W(kg)</t>
        </is>
      </c>
      <c r="AC3" s="1073" t="inlineStr">
        <is>
          <t>TTL N/W(kg)</t>
        </is>
      </c>
      <c r="AD3" s="1075" t="inlineStr">
        <is>
          <t>Ingredients</t>
        </is>
      </c>
      <c r="AE3" s="678" t="inlineStr">
        <is>
          <t>Реквизиты ДС</t>
        </is>
      </c>
      <c r="AF3" s="678" t="inlineStr">
        <is>
          <t>Марка (бренд) ДС</t>
        </is>
      </c>
      <c r="AG3" s="678" t="inlineStr">
        <is>
          <t>Производель ДС</t>
        </is>
      </c>
    </row>
    <row r="4" hidden="1" ht="20.25" customFormat="1" customHeight="1" s="453" thickBot="1">
      <c r="A4" s="435" t="n"/>
      <c r="B4" s="829" t="n"/>
      <c r="C4" s="1621" t="n">
        <v>4949775100330</v>
      </c>
      <c r="D4" s="1621" t="n"/>
      <c r="E4" s="435" t="inlineStr">
        <is>
          <t>Salon de Flouveil</t>
        </is>
      </c>
      <c r="F4" s="435" t="inlineStr">
        <is>
          <t>PP038</t>
        </is>
      </c>
      <c r="G4" s="450" t="inlineStr">
        <is>
          <t>フルベール　ポアクレンズパック</t>
        </is>
      </c>
      <c r="H4" s="802" t="inlineStr">
        <is>
          <t>《Salon de Flouveil》Pore Cleanse Pack</t>
        </is>
      </c>
      <c r="I4" s="802" t="inlineStr">
        <is>
          <t>Pore Cleanse Pack</t>
        </is>
      </c>
      <c r="J4" s="560" t="inlineStr">
        <is>
          <t>Очищающая поры маска</t>
        </is>
      </c>
      <c r="K4" s="551" t="inlineStr">
        <is>
          <t>face pack</t>
        </is>
      </c>
      <c r="L4" s="551" t="n"/>
      <c r="M4" s="1442" t="n">
        <v>36</v>
      </c>
      <c r="N4" s="1442" t="n">
        <v>6</v>
      </c>
      <c r="O4" s="553" t="n"/>
      <c r="P4" s="1622" t="n">
        <v>1514</v>
      </c>
      <c r="Q4" s="1622">
        <f>O4*P4</f>
        <v/>
      </c>
      <c r="R4" s="554" t="n">
        <v>1254</v>
      </c>
      <c r="S4" s="1623">
        <f>O4*R4</f>
        <v/>
      </c>
      <c r="T4" s="1623">
        <f>Q4-S4</f>
        <v/>
      </c>
      <c r="U4" s="556">
        <f>T4/Q4</f>
        <v/>
      </c>
      <c r="V4" s="444" t="n"/>
      <c r="W4" s="444" t="n"/>
      <c r="X4" s="444" t="n"/>
      <c r="Y4" s="444" t="n"/>
      <c r="Z4" s="444" t="n"/>
      <c r="AA4" s="444" t="n"/>
      <c r="AB4" s="1624" t="n">
        <v>0.092</v>
      </c>
      <c r="AC4" s="1624">
        <f>ROUND(O4*AB4,3)</f>
        <v/>
      </c>
      <c r="AD4" s="800" t="inlineStr">
        <is>
          <t>水、ポリビニルアルコール、ＢＧ、ＰＰＧ－３８ブテス－３７、エタノール、カオリン、ＰＥＧ－７５、１，２－ヘキサンジオール、タナクラクレイ、ビルベリーエキス、サトウキビエキス、オレンジエキス、レモンエキス、サトウカエデエキス、ヒドロキシアパタイト、ＰＥＧ－６０水添ヒマシ油、カルボマーＮａ、セルロースガム、フェノキシエタノール、酸化チタン、酸化鉄、メチルパラベン、香料</t>
        </is>
      </c>
      <c r="AE4" s="337" t="inlineStr">
        <is>
          <t>ЕАЭС N RU Д-JP.НВ15.В.04161/19 от 18.12.2019 действует до 17.12.2024</t>
        </is>
      </c>
      <c r="AF4" s="337" t="inlineStr">
        <is>
          <t>Salon de Flouveil</t>
        </is>
      </c>
      <c r="AG4" s="337" t="inlineStr">
        <is>
          <t>CLUB COSMETICS Co., Ltd.</t>
        </is>
      </c>
    </row>
    <row r="5" hidden="1" ht="20.1" customFormat="1" customHeight="1" s="453" thickBot="1">
      <c r="A5" s="435" t="n"/>
      <c r="B5" s="829" t="n"/>
      <c r="C5" s="435" t="inlineStr">
        <is>
          <t>4949775100064</t>
        </is>
      </c>
      <c r="D5" s="435" t="n"/>
      <c r="E5" s="435" t="inlineStr">
        <is>
          <t>Salon de Flouveil</t>
        </is>
      </c>
      <c r="F5" s="435" t="inlineStr">
        <is>
          <t>0042F</t>
        </is>
      </c>
      <c r="G5" s="450" t="n"/>
      <c r="H5" s="802" t="inlineStr">
        <is>
          <t>《Salon de Flouveil》EF Cleansing</t>
        </is>
      </c>
      <c r="I5" s="802" t="inlineStr">
        <is>
          <t>EF 77 Resty Cleansing</t>
        </is>
      </c>
      <c r="J5" s="560" t="inlineStr">
        <is>
          <t>Демакияжный релаксирующий крем «ЕФ-77»</t>
        </is>
      </c>
      <c r="K5" s="551" t="inlineStr">
        <is>
          <t>face cleansing</t>
        </is>
      </c>
      <c r="L5" s="551" t="n"/>
      <c r="M5" s="1442" t="n">
        <v>36</v>
      </c>
      <c r="N5" s="1442" t="n">
        <v>6</v>
      </c>
      <c r="O5" s="553" t="n"/>
      <c r="P5" s="1622" t="n">
        <v>1793</v>
      </c>
      <c r="Q5" s="1622">
        <f>O5*P5</f>
        <v/>
      </c>
      <c r="R5" s="554" t="n">
        <v>1485</v>
      </c>
      <c r="S5" s="1623">
        <f>O5*R5</f>
        <v/>
      </c>
      <c r="T5" s="1623">
        <f>Q5-S5</f>
        <v/>
      </c>
      <c r="U5" s="556">
        <f>T5/Q5</f>
        <v/>
      </c>
      <c r="V5" s="444" t="n"/>
      <c r="W5" s="444" t="n"/>
      <c r="X5" s="444" t="n"/>
      <c r="Y5" s="444" t="n"/>
      <c r="Z5" s="444" t="n"/>
      <c r="AA5" s="444" t="n"/>
      <c r="AB5" s="1624" t="n">
        <v>0.12</v>
      </c>
      <c r="AC5" s="1624">
        <f>ROUND(O5*AB5,3)</f>
        <v/>
      </c>
      <c r="AD5" s="800" t="inlineStr">
        <is>
          <t>水、トリエチルヘキサノイン、ＢＧ、スクワラン、ジメチコン、ステアリン酸グリセリル、ステアリン酸、セタノール、シコンエキス、チョウジエキス、ショウガ根エキス、グリチルリチン酸２Ｋ、ブナエキス、トコフェロール、酢酸トコフェロール、クエン酸、グリセリン、エタノール、バチルアルコール、カルボマーＫ、ステアリン酸ポリグリセリル－１０、テトラオレイン酸ソルベス－３０、イソステアリン酸ＰＥＧ－６、トリデセス－３酢酸Ｎａ、ポリアクリル酸Ｎａ、３－ヘキセノール、プロピルパラベン、メチルパラベン、香料</t>
        </is>
      </c>
      <c r="AE5" s="337" t="inlineStr">
        <is>
          <t>ЕАЭС N RU Д-JP.НВ15.В.04683/19 от 27.12.2019 действует до 26.12.2024</t>
        </is>
      </c>
      <c r="AF5" s="337" t="inlineStr">
        <is>
          <t>Salon de Flouveil</t>
        </is>
      </c>
      <c r="AG5" s="337" t="inlineStr">
        <is>
          <t>CLUB COSMETICS Co., Ltd.</t>
        </is>
      </c>
    </row>
    <row r="6" hidden="1" ht="20.1" customFormat="1" customHeight="1" s="453" thickBot="1">
      <c r="A6" s="435" t="n"/>
      <c r="B6" s="829" t="n"/>
      <c r="C6" s="435" t="inlineStr">
        <is>
          <t>4949775100071</t>
        </is>
      </c>
      <c r="D6" s="435" t="n"/>
      <c r="E6" s="435" t="inlineStr">
        <is>
          <t>Salon de Flouveil</t>
        </is>
      </c>
      <c r="F6" s="435" t="inlineStr">
        <is>
          <t>0043F</t>
        </is>
      </c>
      <c r="G6" s="450" t="n"/>
      <c r="H6" s="802" t="inlineStr">
        <is>
          <t>《Salon de Flouveil》EF Form</t>
        </is>
      </c>
      <c r="I6" s="802" t="inlineStr">
        <is>
          <t>EF 77 Resty Form</t>
        </is>
      </c>
      <c r="J6" s="560" t="inlineStr">
        <is>
          <t>Релаксирующая пенка для умывания ЕФ-77</t>
        </is>
      </c>
      <c r="K6" s="551" t="inlineStr">
        <is>
          <t>face wash</t>
        </is>
      </c>
      <c r="L6" s="551" t="n"/>
      <c r="M6" s="1442" t="n">
        <v>36</v>
      </c>
      <c r="N6" s="1442" t="n">
        <v>6</v>
      </c>
      <c r="O6" s="553" t="n"/>
      <c r="P6" s="1622" t="n">
        <v>1793</v>
      </c>
      <c r="Q6" s="1622">
        <f>O6*P6</f>
        <v/>
      </c>
      <c r="R6" s="554" t="n">
        <v>1485</v>
      </c>
      <c r="S6" s="1623">
        <f>O6*R6</f>
        <v/>
      </c>
      <c r="T6" s="1623">
        <f>Q6-S6</f>
        <v/>
      </c>
      <c r="U6" s="556">
        <f>T6/Q6</f>
        <v/>
      </c>
      <c r="V6" s="444" t="n"/>
      <c r="W6" s="444" t="n"/>
      <c r="X6" s="444" t="n"/>
      <c r="Y6" s="444" t="n"/>
      <c r="Z6" s="444" t="n"/>
      <c r="AA6" s="444" t="n"/>
      <c r="AB6" s="1624" t="n">
        <v>0.146</v>
      </c>
      <c r="AC6" s="1624">
        <f>ROUND(O6*AB6,3)</f>
        <v/>
      </c>
      <c r="AD6" s="800" t="inlineStr">
        <is>
          <t>水、ミリスチン酸Ｋ、グリセリン、ステアリン酸Ｋ、パルミチン酸Ｋ、ＢＧ、ステアリン酸、コカミドＤＥＡ、ミリストイルグルタミン酸Ｋ、ラウラミドプロピルベタイン、ココイルグリシンＫ、シコンエキス、チョウジエキス、ショウガ根エキス、グリチルリチン酸２Ｋ、ブナエキス、ココイルグリシンＮａ、エタノール、ポリクオタニウム－３９、ステアリン酸グリセリル（ＳＥ）、ジステアリン酸ＰＥＧ－１５０、３－ヘキセノール、カリ石ケン素地、ＰＥＧ－３２、ＰＥＧ－６、メチルパラベン、香料</t>
        </is>
      </c>
      <c r="AE6" s="337" t="inlineStr">
        <is>
          <t>ЕАЭС N RU Д-JP.НВ15.В.04680/19 от 27.12.2019 действует до 26.12.2024</t>
        </is>
      </c>
      <c r="AF6" s="337" t="inlineStr">
        <is>
          <t>Salon de Flouveil</t>
        </is>
      </c>
      <c r="AG6" s="337" t="inlineStr">
        <is>
          <t>CLUB COSMETICS Co., Ltd.</t>
        </is>
      </c>
    </row>
    <row r="7" hidden="1" ht="20.1" customFormat="1" customHeight="1" s="453" thickBot="1">
      <c r="A7" s="435" t="n"/>
      <c r="B7" s="829" t="n"/>
      <c r="C7" s="1621" t="n">
        <v>4949775100088</v>
      </c>
      <c r="D7" s="1621" t="n"/>
      <c r="E7" s="435" t="inlineStr">
        <is>
          <t>Salon de Flouveil</t>
        </is>
      </c>
      <c r="F7" s="435" t="inlineStr">
        <is>
          <t>0044F</t>
        </is>
      </c>
      <c r="G7" s="450" t="n"/>
      <c r="H7" s="802" t="inlineStr">
        <is>
          <t>《Salon de Flouveil》EF Lotion</t>
        </is>
      </c>
      <c r="I7" s="802" t="inlineStr">
        <is>
          <t>EF 77 Resty Lotion</t>
        </is>
      </c>
      <c r="J7" s="560" t="inlineStr">
        <is>
          <t>Релаксирующий лосьон «ЕФ-77»</t>
        </is>
      </c>
      <c r="K7" s="551" t="inlineStr">
        <is>
          <t>face lotion</t>
        </is>
      </c>
      <c r="L7" s="551" t="n"/>
      <c r="M7" s="1442" t="n">
        <v>36</v>
      </c>
      <c r="N7" s="1442" t="n">
        <v>6</v>
      </c>
      <c r="O7" s="553" t="n"/>
      <c r="P7" s="1622" t="n">
        <v>1992</v>
      </c>
      <c r="Q7" s="1622">
        <f>O7*P7</f>
        <v/>
      </c>
      <c r="R7" s="554" t="n">
        <v>1650</v>
      </c>
      <c r="S7" s="1623">
        <f>O7*R7</f>
        <v/>
      </c>
      <c r="T7" s="1623">
        <f>Q7-S7</f>
        <v/>
      </c>
      <c r="U7" s="556">
        <f>T7/Q7</f>
        <v/>
      </c>
      <c r="V7" s="444" t="n"/>
      <c r="W7" s="444" t="n"/>
      <c r="X7" s="444" t="n"/>
      <c r="Y7" s="444" t="n"/>
      <c r="Z7" s="444" t="n"/>
      <c r="AA7" s="444" t="n"/>
      <c r="AB7" s="1442" t="n">
        <v>0.218</v>
      </c>
      <c r="AC7" s="1624">
        <f>ROUND(O7*AB7,3)</f>
        <v/>
      </c>
      <c r="AD7" s="800" t="inlineStr">
        <is>
          <t>水、エタノール、ＢＧ、グリセリン、ベタイン、シコンエキス、チョウジエキス、フランスラベンダーエキス、ツバキ花エキス、ショウガ根エキス、ハス胚芽エキス、ゲンチアナ根エキス、グリチルリチン酸２Ｋ、ブナエキス、ヒアルロン酸Ｎａ、クエン酸、クエン酸Ｎａ、アルギン酸Ｎａ、ＰＥＧ－４００、ソルビトール、マルチトール、ＰＥＧ－６０水添ヒマシ油、ラウレス－９、ヒドロキシエチルセルロース、３－ヘキセノール、メチルパラベン、香料</t>
        </is>
      </c>
      <c r="AE7" s="337" t="inlineStr">
        <is>
          <t>ЕАЭС N RU Д-JP.НВ15.В.03808/19 от 11.12.2019 действует до 10.12.2024</t>
        </is>
      </c>
      <c r="AF7" s="337" t="inlineStr">
        <is>
          <t>Salon de Flouveil</t>
        </is>
      </c>
      <c r="AG7" s="337" t="inlineStr">
        <is>
          <t>CLUB COSMETICS CO., LTD</t>
        </is>
      </c>
    </row>
    <row r="8" hidden="1" ht="20.1" customFormat="1" customHeight="1" s="437" thickBot="1">
      <c r="A8" s="435" t="n"/>
      <c r="B8" s="829" t="n"/>
      <c r="C8" s="1625" t="inlineStr">
        <is>
          <t>4949775100095</t>
        </is>
      </c>
      <c r="D8" s="1625" t="n"/>
      <c r="E8" s="435" t="inlineStr">
        <is>
          <t>Salon de Flouveil</t>
        </is>
      </c>
      <c r="F8" s="435" t="inlineStr">
        <is>
          <t>0045F</t>
        </is>
      </c>
      <c r="G8" s="450" t="n"/>
      <c r="H8" s="440" t="inlineStr">
        <is>
          <t>《Salon de Flouveil》EF Emulsion</t>
        </is>
      </c>
      <c r="I8" s="440" t="inlineStr">
        <is>
          <t>EF 77 Resty Emulsion</t>
        </is>
      </c>
      <c r="J8" s="693" t="inlineStr">
        <is>
          <t>Релаксирующая эмульсия ЕФ-77</t>
        </is>
      </c>
      <c r="K8" s="699" t="inlineStr">
        <is>
          <t>face milk</t>
        </is>
      </c>
      <c r="L8" s="699" t="n"/>
      <c r="M8" s="1442" t="n">
        <v>36</v>
      </c>
      <c r="N8" s="1442" t="n">
        <v>6</v>
      </c>
      <c r="O8" s="553" t="n"/>
      <c r="P8" s="1626" t="n">
        <v>2192</v>
      </c>
      <c r="Q8" s="1622">
        <f>O8*P8</f>
        <v/>
      </c>
      <c r="R8" s="554" t="n">
        <v>1815</v>
      </c>
      <c r="S8" s="1623">
        <f>O8*R8</f>
        <v/>
      </c>
      <c r="T8" s="1623">
        <f>Q8-S8</f>
        <v/>
      </c>
      <c r="U8" s="556">
        <f>T8/Q8</f>
        <v/>
      </c>
      <c r="V8" s="444" t="n"/>
      <c r="W8" s="444" t="n"/>
      <c r="X8" s="444" t="n"/>
      <c r="Y8" s="444" t="n"/>
      <c r="Z8" s="444" t="n"/>
      <c r="AA8" s="444" t="n"/>
      <c r="AB8" s="1624" t="n">
        <v>0.111</v>
      </c>
      <c r="AC8" s="1624">
        <f>ROUND(O8*AB8,3)</f>
        <v/>
      </c>
      <c r="AD8"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8" s="337" t="inlineStr">
        <is>
          <t>ЕАЭС N RU Д-JP.НВ15.В.04681/19 от 27.12.2019 действует до 26.12.2026</t>
        </is>
      </c>
      <c r="AF8" s="337" t="inlineStr">
        <is>
          <t>Salon de Flouveil</t>
        </is>
      </c>
      <c r="AG8" s="337" t="inlineStr">
        <is>
          <t>CLUB COSMETICS Co., Ltd.</t>
        </is>
      </c>
    </row>
    <row r="9" hidden="1" ht="20.1" customFormat="1" customHeight="1" s="437" thickBot="1">
      <c r="A9" s="435" t="n"/>
      <c r="B9" s="829" t="n"/>
      <c r="C9" s="1625" t="inlineStr">
        <is>
          <t>4949775100101</t>
        </is>
      </c>
      <c r="D9" s="1625" t="n"/>
      <c r="E9" s="435" t="inlineStr">
        <is>
          <t>Salon de Flouveil</t>
        </is>
      </c>
      <c r="F9" s="435" t="inlineStr">
        <is>
          <t>EF046F</t>
        </is>
      </c>
      <c r="G9" s="450" t="n"/>
      <c r="H9" s="804" t="inlineStr">
        <is>
          <t>《Salon de Flouveil》EF Cream</t>
        </is>
      </c>
      <c r="I9" s="804" t="inlineStr">
        <is>
          <t>EF 77 Resty Cream</t>
        </is>
      </c>
      <c r="J9" s="805" t="inlineStr">
        <is>
          <t>Релаксирующий крем “ЕФ 77”</t>
        </is>
      </c>
      <c r="K9" s="699" t="inlineStr">
        <is>
          <t>face cream</t>
        </is>
      </c>
      <c r="L9" s="699" t="n"/>
      <c r="M9" s="1442" t="n">
        <v>36</v>
      </c>
      <c r="N9" s="1442" t="n">
        <v>6</v>
      </c>
      <c r="O9" s="553" t="n"/>
      <c r="P9" s="1626" t="n">
        <v>2391</v>
      </c>
      <c r="Q9" s="1622">
        <f>O9*P9</f>
        <v/>
      </c>
      <c r="R9" s="554" t="n">
        <v>1980</v>
      </c>
      <c r="S9" s="1623">
        <f>O9*R9</f>
        <v/>
      </c>
      <c r="T9" s="1623">
        <f>Q9-S9</f>
        <v/>
      </c>
      <c r="U9" s="556">
        <f>T9/Q9</f>
        <v/>
      </c>
      <c r="V9" s="444" t="n"/>
      <c r="W9" s="444" t="n"/>
      <c r="X9" s="444" t="n"/>
      <c r="Y9" s="444" t="n"/>
      <c r="Z9" s="444" t="n"/>
      <c r="AA9" s="444" t="n"/>
      <c r="AB9" s="1624" t="n">
        <v>0.111</v>
      </c>
      <c r="AC9" s="1624">
        <f>ROUND(O9*AB9,3)</f>
        <v/>
      </c>
      <c r="AD9"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 s="337" t="inlineStr">
        <is>
          <t>ЕАЭС N RU Д-JP.НВ15.В.04683/19 от 27.12.2019 действует до 26.12.2024</t>
        </is>
      </c>
      <c r="AF9" s="337" t="inlineStr">
        <is>
          <t>Salon de Flouveil</t>
        </is>
      </c>
      <c r="AG9" s="337" t="inlineStr">
        <is>
          <t>CLUB COSMETICS Co., Ltd.</t>
        </is>
      </c>
    </row>
    <row r="10" hidden="1" ht="20.1" customFormat="1" customHeight="1" s="437" thickBot="1">
      <c r="A10" s="435" t="n"/>
      <c r="B10" s="829" t="n"/>
      <c r="C10" s="1625" t="inlineStr">
        <is>
          <t>4949775100019</t>
        </is>
      </c>
      <c r="D10" s="1625" t="n"/>
      <c r="E10" s="435" t="inlineStr">
        <is>
          <t>Salon de Flouveil</t>
        </is>
      </c>
      <c r="F10" s="435" t="inlineStr">
        <is>
          <t>RC090</t>
        </is>
      </c>
      <c r="G10" s="450" t="n"/>
      <c r="H10" s="440" t="inlineStr">
        <is>
          <t>《Salon de Flouveil》RC Cleansing</t>
        </is>
      </c>
      <c r="I10" s="440" t="inlineStr">
        <is>
          <t>Royalle Club Extra Rich Cleansing</t>
        </is>
      </c>
      <c r="J10" s="693" t="inlineStr">
        <is>
          <t>Очищающий крем для лица «Роял Клаб»</t>
        </is>
      </c>
      <c r="K10" s="699" t="inlineStr">
        <is>
          <t>face cleansing</t>
        </is>
      </c>
      <c r="L10" s="699" t="n"/>
      <c r="M10" s="1442" t="n">
        <v>36</v>
      </c>
      <c r="N10" s="1442" t="n">
        <v>6</v>
      </c>
      <c r="O10" s="553" t="n"/>
      <c r="P10" s="1626" t="n">
        <v>3586</v>
      </c>
      <c r="Q10" s="1622">
        <f>O10*P10</f>
        <v/>
      </c>
      <c r="R10" s="554" t="n">
        <v>2970</v>
      </c>
      <c r="S10" s="1623">
        <f>O10*R10</f>
        <v/>
      </c>
      <c r="T10" s="1623">
        <f>Q10-S10</f>
        <v/>
      </c>
      <c r="U10" s="556">
        <f>T10/Q10</f>
        <v/>
      </c>
      <c r="V10" s="444" t="n"/>
      <c r="W10" s="444" t="n"/>
      <c r="X10" s="444" t="n"/>
      <c r="Y10" s="444" t="n"/>
      <c r="Z10" s="444" t="n"/>
      <c r="AA10" s="444" t="n"/>
      <c r="AB10" s="1624" t="n">
        <v>0.128</v>
      </c>
      <c r="AC10" s="1624">
        <f>ROUND(O10*AB10,3)</f>
        <v/>
      </c>
      <c r="AD10" s="673" t="inlineStr">
        <is>
          <t xml:space="preserve">トリエチルヘキサノイン、水、ＢＧ、スクワラン、ステアリン酸、グリセリン、ステアリン酸グリセリル、シコンエキス、オウゴンエキス、ヒマワリ種子エキス、ブドウ葉エキス、ヒアルロン酸ヒドロキシプロピルトリモニウム、トコフェロール、イソステアリン酸ＰＥＧ－６、オレイン酸グリセリル、テトラオレイン酸ソルベス－３０、バチルアルコール、セタノール、アルギニン、ステアリン酸ポリグリセリル－１０、トリデセス－３酢酸Ｎａ、ポリアクリル酸Ｎａ、エタノール、カルボマー、メチルパラベン、プロピルパラベン、香料
</t>
        </is>
      </c>
      <c r="AE10" s="337" t="inlineStr">
        <is>
          <t>ЕАЭС N RU Д-JP.НВ15.В.04683/19 от 27.12.2019 действует до 26.12.2024</t>
        </is>
      </c>
      <c r="AF10" s="337" t="inlineStr">
        <is>
          <t>Salon de Flouveil</t>
        </is>
      </c>
      <c r="AG10" s="337" t="inlineStr">
        <is>
          <t>CLUB COSMETICS Co., Ltd.</t>
        </is>
      </c>
    </row>
    <row r="11" hidden="1" ht="20.1" customFormat="1" customHeight="1" s="437" thickBot="1">
      <c r="A11" s="435" t="n"/>
      <c r="B11" s="829" t="n"/>
      <c r="C11" s="1625" t="inlineStr">
        <is>
          <t>4949775100026</t>
        </is>
      </c>
      <c r="D11" s="1625" t="n"/>
      <c r="E11" s="435" t="inlineStr">
        <is>
          <t>Salon de Flouveil</t>
        </is>
      </c>
      <c r="F11" s="435" t="inlineStr">
        <is>
          <t>RC080</t>
        </is>
      </c>
      <c r="G11" s="450" t="n"/>
      <c r="H11" s="440" t="inlineStr">
        <is>
          <t>《Salon de Flouveil》RC Foam</t>
        </is>
      </c>
      <c r="I11" s="440" t="inlineStr">
        <is>
          <t>Royalle Club Extra Rich Foam</t>
        </is>
      </c>
      <c r="J11" s="693" t="inlineStr">
        <is>
          <t>Ультрапитательная пенка для умывания Роял Клаб</t>
        </is>
      </c>
      <c r="K11" s="699" t="inlineStr">
        <is>
          <t>face wash</t>
        </is>
      </c>
      <c r="L11" s="699" t="n"/>
      <c r="M11" s="1442" t="n">
        <v>36</v>
      </c>
      <c r="N11" s="1442" t="n">
        <v>6</v>
      </c>
      <c r="O11" s="553" t="n"/>
      <c r="P11" s="1626" t="n">
        <v>3188</v>
      </c>
      <c r="Q11" s="1622">
        <f>O11*P11</f>
        <v/>
      </c>
      <c r="R11" s="554" t="n">
        <v>2640</v>
      </c>
      <c r="S11" s="1623">
        <f>O11*R11</f>
        <v/>
      </c>
      <c r="T11" s="1623">
        <f>Q11-S11</f>
        <v/>
      </c>
      <c r="U11" s="556">
        <f>T11/Q11</f>
        <v/>
      </c>
      <c r="V11" s="444" t="n"/>
      <c r="W11" s="444" t="n"/>
      <c r="X11" s="444" t="n"/>
      <c r="Y11" s="444" t="n"/>
      <c r="Z11" s="444" t="n"/>
      <c r="AA11" s="444" t="n"/>
      <c r="AB11" s="1624" t="n">
        <v>0.146</v>
      </c>
      <c r="AC11" s="1624">
        <f>ROUND(O11*AB11,3)</f>
        <v/>
      </c>
      <c r="AD11" s="673" t="inlineStr">
        <is>
          <t>水、ミリスチン酸Ｋ、グリセリン、パルミチン酸Ｋ、ステアリン酸Ｋ、ステアリン酸、ＢＧ、ジグリセリン、ラウラミドＤＥＡ、マルチトールヒドロキシアルキル（Ｃ１２、１４）、ラウラミドプロピルベタイン、ヤシ脂肪酸アルギニン、シコンエキス、オウゴンエキス、ヒマワリ種子エキス、ブドウ葉エキス、ヒアルロン酸ヒドロキシプロピルトリモニウム、ポリクオタニウム－１０、イソステアリン酸ポリグリセリル－２、ステアリン酸グリセリル（ＳＥ）、ジステアリン酸ＰＥＧ－１５０、エタノール、水酸化Ｋ、メチルパラベン、香料</t>
        </is>
      </c>
      <c r="AE11" s="337" t="inlineStr">
        <is>
          <t>ЕАЭС N RU Д-JP.РА01.В.65922/21 от 09.08.2021 действует до 08.08.2026</t>
        </is>
      </c>
      <c r="AF11" s="337" t="inlineStr">
        <is>
          <t>Salon de Flouveil</t>
        </is>
      </c>
      <c r="AG11" s="337" t="inlineStr">
        <is>
          <t>CLUB COSMETICS Co., Ltd.</t>
        </is>
      </c>
    </row>
    <row r="12" hidden="1" ht="20.1" customFormat="1" customHeight="1" s="437" thickBot="1">
      <c r="A12" s="435" t="n"/>
      <c r="B12" s="829" t="n"/>
      <c r="C12" s="1625" t="n">
        <v>4949775100033</v>
      </c>
      <c r="D12" s="1625" t="n"/>
      <c r="E12" s="435" t="inlineStr">
        <is>
          <t>Salon de Flouveil</t>
        </is>
      </c>
      <c r="F12" s="435" t="inlineStr">
        <is>
          <t>RC120</t>
        </is>
      </c>
      <c r="G12" s="450" t="n"/>
      <c r="H12" s="440" t="inlineStr">
        <is>
          <t>《Salon de Flouveil》RC Lotion</t>
        </is>
      </c>
      <c r="I12" s="440" t="inlineStr">
        <is>
          <t>Royalle Club Extra Rich Lotion</t>
        </is>
      </c>
      <c r="J12" s="693" t="inlineStr">
        <is>
          <t>Ультрапитательный лосьон для лица «Роял Клаб»</t>
        </is>
      </c>
      <c r="K12" s="699" t="inlineStr">
        <is>
          <t>face lotion</t>
        </is>
      </c>
      <c r="L12" s="699" t="n"/>
      <c r="M12" s="1442" t="n">
        <v>36</v>
      </c>
      <c r="N12" s="1442" t="n">
        <v>6</v>
      </c>
      <c r="O12" s="553" t="n"/>
      <c r="P12" s="1626" t="n">
        <v>4331</v>
      </c>
      <c r="Q12" s="1622">
        <f>O12*P12</f>
        <v/>
      </c>
      <c r="R12" s="554" t="n">
        <v>3465</v>
      </c>
      <c r="S12" s="1623">
        <f>O12*R12</f>
        <v/>
      </c>
      <c r="T12" s="1623">
        <f>Q12-S12</f>
        <v/>
      </c>
      <c r="U12" s="556">
        <f>T12/Q12</f>
        <v/>
      </c>
      <c r="V12" s="444" t="n"/>
      <c r="W12" s="444" t="n"/>
      <c r="X12" s="444" t="n"/>
      <c r="Y12" s="444" t="n"/>
      <c r="Z12" s="444" t="n"/>
      <c r="AA12" s="444" t="n"/>
      <c r="AB12" s="1624" t="n">
        <v>0.24</v>
      </c>
      <c r="AC12" s="1624">
        <f>ROUND(O12*AB12,3)</f>
        <v/>
      </c>
      <c r="AD12" s="673"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12" s="337" t="inlineStr">
        <is>
          <t>ЕАЭС N RU Д-JP.НВ15.В.03808/19 от 11.12.2019 действует до 10.12.2024</t>
        </is>
      </c>
      <c r="AF12" s="337" t="inlineStr">
        <is>
          <t>Salon de Flouveil</t>
        </is>
      </c>
      <c r="AG12" s="337" t="inlineStr">
        <is>
          <t>CLUB COSMETICS CO., LTD</t>
        </is>
      </c>
    </row>
    <row r="13" hidden="1" ht="20.1" customFormat="1" customHeight="1" s="437" thickBot="1">
      <c r="A13" s="435" t="n"/>
      <c r="B13" s="829" t="n"/>
      <c r="C13" s="1625" t="inlineStr">
        <is>
          <t>4949775100040</t>
        </is>
      </c>
      <c r="D13" s="1625" t="n"/>
      <c r="E13" s="435" t="inlineStr">
        <is>
          <t>Salon de Flouveil</t>
        </is>
      </c>
      <c r="F13" s="435" t="inlineStr">
        <is>
          <t>RC125</t>
        </is>
      </c>
      <c r="G13" s="450" t="n"/>
      <c r="H13" s="440" t="inlineStr">
        <is>
          <t>《Salon de Flouveil》RC Emulsion</t>
        </is>
      </c>
      <c r="I13" s="440" t="inlineStr">
        <is>
          <t>Royalle Club Extra Rich Emulsion</t>
        </is>
      </c>
      <c r="J13" s="693" t="inlineStr">
        <is>
          <t>Ультрапитательная эмульсия для лица «Роял Клаб»</t>
        </is>
      </c>
      <c r="K13" s="440" t="inlineStr">
        <is>
          <t>face milk</t>
        </is>
      </c>
      <c r="L13" s="440" t="n"/>
      <c r="M13" s="1442" t="n">
        <v>36</v>
      </c>
      <c r="N13" s="1442" t="n">
        <v>6</v>
      </c>
      <c r="O13" s="553" t="n"/>
      <c r="P13" s="1626" t="n">
        <v>4373</v>
      </c>
      <c r="Q13" s="1622">
        <f>O13*P13</f>
        <v/>
      </c>
      <c r="R13" s="554" t="n">
        <v>3630</v>
      </c>
      <c r="S13" s="1623">
        <f>O13*R13</f>
        <v/>
      </c>
      <c r="T13" s="1623">
        <f>Q13-S13</f>
        <v/>
      </c>
      <c r="U13" s="556">
        <f>T13/Q13</f>
        <v/>
      </c>
      <c r="V13" s="444" t="n"/>
      <c r="W13" s="444" t="n"/>
      <c r="X13" s="444" t="n"/>
      <c r="Y13" s="444" t="n"/>
      <c r="Z13" s="444" t="n"/>
      <c r="AA13" s="444" t="n"/>
      <c r="AB13" s="1442" t="n">
        <v>0.134</v>
      </c>
      <c r="AC13" s="1624">
        <f>ROUND(O13*AB13,3)</f>
        <v/>
      </c>
      <c r="AD13" s="673" t="inlineStr">
        <is>
          <t>水、ＢＧ、グリセリン、ヤシ油、スクワラン、エルカ酸オクチルドデシル、エタノール、ＰＰＧ－４セテス－２０、ヒドロキシステアリン酸コレステリ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パンテノール、パルミチン酸レチノール、クエン酸、テトラヘキシルデカン酸アスコルビル、ダイズステロール、ピーナッツ油、クエン酸Ｎａ、酢酸トコフェロール、ステアリン酸、シア脂、アルギン酸Ｎａ、ソルビトール、ラウロイル乳酸Ｎａ、ジメチコン、トリエチルヘキサノイン、ペンチレングリコール、トリ（カプリル酸／カプリン酸／ミリスチン酸／ステアリン酸）グリセリル、バチルアルコール、オレイン酸フィトステリル、キサンタンガム、フェノキシエタノール、カルボマーＫ、ＰＧ、水添レシチン、ＤＰＧ、コレステロール、カルボマー、メチルパラベン、エチルパラベン、香料</t>
        </is>
      </c>
      <c r="AE13" s="337" t="inlineStr">
        <is>
          <t>ЕАЭС N RU Д-JP.НВ15.В.04681/19 от 27.12.2019 действует до 26.12.2024</t>
        </is>
      </c>
      <c r="AF13" s="337" t="inlineStr">
        <is>
          <t>Salon de Flouveil</t>
        </is>
      </c>
      <c r="AG13" s="337" t="inlineStr">
        <is>
          <t>CLUB COSMETICS Co., Ltd.</t>
        </is>
      </c>
    </row>
    <row r="14" hidden="1" ht="20.1" customFormat="1" customHeight="1" s="437" thickBot="1">
      <c r="A14" s="435" t="n"/>
      <c r="B14" s="829" t="n"/>
      <c r="C14" s="1625" t="n">
        <v>4949775100057</v>
      </c>
      <c r="D14" s="1625" t="n"/>
      <c r="E14" s="435" t="inlineStr">
        <is>
          <t>Salon de Flouveil</t>
        </is>
      </c>
      <c r="F14" s="435" t="inlineStr">
        <is>
          <t>RC135</t>
        </is>
      </c>
      <c r="G14" s="450" t="n"/>
      <c r="H14" s="440" t="inlineStr">
        <is>
          <t>《Salon de Flouveil》RC Cream</t>
        </is>
      </c>
      <c r="I14" s="440" t="inlineStr">
        <is>
          <t>Royalle Club Extra Rich Cream</t>
        </is>
      </c>
      <c r="J14" s="693" t="inlineStr">
        <is>
          <t>Ультрапитательный крем для лица «Роял Клаб»</t>
        </is>
      </c>
      <c r="K14" s="699" t="inlineStr">
        <is>
          <t>face cream</t>
        </is>
      </c>
      <c r="L14" s="699" t="n"/>
      <c r="M14" s="1442" t="n">
        <v>36</v>
      </c>
      <c r="N14" s="1442" t="n">
        <v>6</v>
      </c>
      <c r="O14" s="553" t="n"/>
      <c r="P14" s="1626" t="n">
        <v>5000</v>
      </c>
      <c r="Q14" s="1622">
        <f>O14*P14</f>
        <v/>
      </c>
      <c r="R14" s="554" t="n">
        <v>4125</v>
      </c>
      <c r="S14" s="1623">
        <f>O14*R14</f>
        <v/>
      </c>
      <c r="T14" s="1623">
        <f>Q14-S14</f>
        <v/>
      </c>
      <c r="U14" s="556">
        <f>T14/Q14</f>
        <v/>
      </c>
      <c r="V14" s="444" t="n"/>
      <c r="W14" s="444" t="n"/>
      <c r="X14" s="444" t="n"/>
      <c r="Y14" s="444" t="n"/>
      <c r="Z14" s="444" t="n"/>
      <c r="AA14" s="444" t="n"/>
      <c r="AB14" s="1624" t="n">
        <v>0.118</v>
      </c>
      <c r="AC14" s="1624">
        <f>ROUND(O14*AB14,3)</f>
        <v/>
      </c>
      <c r="AD14"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14" s="337" t="inlineStr">
        <is>
          <t>ЕАЭС N RU Д-JP.НВ15.В.04683/19 от 27.12.2019 действует до 26.12.2024</t>
        </is>
      </c>
      <c r="AF14" s="337" t="inlineStr">
        <is>
          <t>Salon de Flouveil</t>
        </is>
      </c>
      <c r="AG14" s="337" t="inlineStr">
        <is>
          <t>CLUB COSMETICS Co., Ltd.</t>
        </is>
      </c>
    </row>
    <row r="15" hidden="1" ht="20.1" customFormat="1" customHeight="1" s="437" thickBot="1">
      <c r="A15" s="435" t="n"/>
      <c r="B15" s="829" t="n"/>
      <c r="C15" s="1625" t="n">
        <v>4949775100651</v>
      </c>
      <c r="D15" s="1625" t="n"/>
      <c r="E15" s="435" t="inlineStr">
        <is>
          <t>Salon de Flouveil</t>
        </is>
      </c>
      <c r="F15" s="435" t="inlineStr">
        <is>
          <t>GFK100</t>
        </is>
      </c>
      <c r="G15" s="450" t="n"/>
      <c r="H15" s="440" t="inlineStr">
        <is>
          <t>《Salon de Flouveil》GRAND FLOUVEIL Cleansing Massage</t>
        </is>
      </c>
      <c r="I15" s="440" t="inlineStr">
        <is>
          <t>Grand Flouveil Cleansing Massage</t>
        </is>
      </c>
      <c r="J15" s="693" t="inlineStr">
        <is>
          <t>Массажный крем для снятия макияжа «Гранд Флоувейл»</t>
        </is>
      </c>
      <c r="K15" s="440" t="inlineStr">
        <is>
          <t>face cleansing</t>
        </is>
      </c>
      <c r="L15" s="440" t="n"/>
      <c r="M15" s="1442" t="n">
        <v>36</v>
      </c>
      <c r="N15" s="1442" t="n">
        <v>6</v>
      </c>
      <c r="O15" s="553" t="n"/>
      <c r="P15" s="1626" t="n">
        <v>3985</v>
      </c>
      <c r="Q15" s="1622">
        <f>O15*P15</f>
        <v/>
      </c>
      <c r="R15" s="554" t="n">
        <v>3300</v>
      </c>
      <c r="S15" s="1623">
        <f>O15*R15</f>
        <v/>
      </c>
      <c r="T15" s="1623">
        <f>Q15-S15</f>
        <v/>
      </c>
      <c r="U15" s="556">
        <f>T15/Q15</f>
        <v/>
      </c>
      <c r="V15" s="444" t="n"/>
      <c r="W15" s="444" t="n"/>
      <c r="X15" s="444" t="n"/>
      <c r="Y15" s="444" t="n"/>
      <c r="Z15" s="444" t="n"/>
      <c r="AA15" s="444" t="n"/>
      <c r="AB15" s="1442" t="n">
        <v>0.152</v>
      </c>
      <c r="AC15" s="1624">
        <f>ROUND(O15*AB15,3)</f>
        <v/>
      </c>
      <c r="AD15" s="673" t="inlineStr">
        <is>
          <t>ミネラルオイル、水、イソノナン酸イソノニル、ステアリン酸ポリグリセリル-10、イソステアリン酸PEG－6、セタノール、シコンエキス、セージエキス、ダルスエキス、酢酸トコフェロール、BG、DPG、PCA-Na、アラニン、アルギニン、グリシン、グルタミン酸、ステアリン酸PEG－７５、ステアリン酸グリセリル、ステアレス-20、セテス-20、セリン、ソルビトール、トレオニン、プロリン、ベタイン、ポリアミノプロピルビグアニド、ラウロイルメチルタウリンNa、リシン、エタノール、ベヘニルアルコール、エチルパラベン、プロピルパラベン、メチルパラベン、香料</t>
        </is>
      </c>
      <c r="AE15" s="337" t="inlineStr">
        <is>
          <t>ЕАЭС N RU Д-JP.НВ15.В.04683/19 от 27.12.2019 действует до 26.12.2024</t>
        </is>
      </c>
      <c r="AF15" s="337" t="inlineStr">
        <is>
          <t>Salon de Flouveil</t>
        </is>
      </c>
      <c r="AG15" s="337" t="inlineStr">
        <is>
          <t>CLUB COSMETICS Co., Ltd.</t>
        </is>
      </c>
    </row>
    <row r="16" hidden="1" ht="20.1" customFormat="1" customHeight="1" s="437" thickBot="1">
      <c r="A16" s="435" t="n"/>
      <c r="B16" s="829" t="n"/>
      <c r="C16" s="1625" t="n">
        <v>4949775100668</v>
      </c>
      <c r="D16" s="1625" t="n"/>
      <c r="E16" s="435" t="inlineStr">
        <is>
          <t>Salon de Flouveil</t>
        </is>
      </c>
      <c r="F16" s="435" t="inlineStr">
        <is>
          <t>GFF100</t>
        </is>
      </c>
      <c r="G16" s="450" t="n"/>
      <c r="H16" s="440" t="inlineStr">
        <is>
          <t>《Salon de Flouveil》GRAND FLOUVEIL Treatment Foam</t>
        </is>
      </c>
      <c r="I16" s="440" t="inlineStr">
        <is>
          <t>GRAND FLOUVEIL Treatment Foam</t>
        </is>
      </c>
      <c r="J16" s="693" t="inlineStr">
        <is>
          <t>Пенка для умывания Гранд Флоувеил</t>
        </is>
      </c>
      <c r="K16" s="440" t="inlineStr">
        <is>
          <t>face wash</t>
        </is>
      </c>
      <c r="L16" s="440" t="n"/>
      <c r="M16" s="1442" t="n">
        <v>36</v>
      </c>
      <c r="N16" s="1442" t="n">
        <v>6</v>
      </c>
      <c r="O16" s="553" t="n"/>
      <c r="P16" s="1626" t="n">
        <v>3985</v>
      </c>
      <c r="Q16" s="1622">
        <f>O16*P16</f>
        <v/>
      </c>
      <c r="R16" s="554" t="n">
        <v>3300</v>
      </c>
      <c r="S16" s="1623">
        <f>O16*R16</f>
        <v/>
      </c>
      <c r="T16" s="1623">
        <f>Q16-S16</f>
        <v/>
      </c>
      <c r="U16" s="556">
        <f>T16/Q16</f>
        <v/>
      </c>
      <c r="V16" s="444" t="n"/>
      <c r="W16" s="444" t="n"/>
      <c r="X16" s="444" t="n"/>
      <c r="Y16" s="444" t="n"/>
      <c r="Z16" s="444" t="n"/>
      <c r="AA16" s="444" t="n"/>
      <c r="AB16" s="1627" t="n">
        <v>0.153</v>
      </c>
      <c r="AC16" s="1627">
        <f>ROUND(O16*AB16,3)</f>
        <v/>
      </c>
      <c r="AD16" s="673" t="inlineStr">
        <is>
          <t>水、ステアリン酸K、グリセリン、ミリスチン酸K、ラウリン酸K、BG、ココイルグリシンK、ステアリン酸、ジステアリン酸PEG-150、ステアリン酸グリセリル(SE)、ポリグリセリル-4ラウリルエーテル、ラウラミドDEA、シコンエキス、セージエキス、ダルスエキス、DPG、PCA-Na、アラニン、アルギニン、グリシン、グルタミン酸、水酸化K、セリン、ソルビトール、トレオニン、プロリン、ベタイン、ポリクオタニウム-7、ポリクオタニウム-39、ヤシ脂肪酸アルギニン、ラウラミドプロピルベタインリシン、エタノール、プロピルパラベン、メチルパラベン、香料</t>
        </is>
      </c>
      <c r="AE16" s="337" t="inlineStr">
        <is>
          <t>ЕАЭС N RU Д-JP.РА01.В.65922/21 от 09.08.2021 действует до 08.08.2026</t>
        </is>
      </c>
      <c r="AF16" s="337" t="inlineStr">
        <is>
          <t>Salon de Flouveil</t>
        </is>
      </c>
      <c r="AG16" s="337" t="inlineStr">
        <is>
          <t>CLUB COSMETICS Co., Ltd.</t>
        </is>
      </c>
    </row>
    <row r="17" hidden="1" ht="20.1" customFormat="1" customHeight="1" s="437" thickBot="1">
      <c r="A17" s="435" t="n"/>
      <c r="B17" s="829" t="n"/>
      <c r="C17" s="448" t="inlineStr">
        <is>
          <t>4949775100675</t>
        </is>
      </c>
      <c r="D17" s="448" t="n"/>
      <c r="E17" s="435" t="inlineStr">
        <is>
          <t>Salon de Flouveil</t>
        </is>
      </c>
      <c r="F17" s="435" t="inlineStr">
        <is>
          <t>GFL150</t>
        </is>
      </c>
      <c r="G17" s="450" t="n"/>
      <c r="H17" s="440" t="inlineStr">
        <is>
          <t>《Salon de Flouveil》GRAND FLOUVEIL Revitalize Lotion</t>
        </is>
      </c>
      <c r="I17" s="440" t="inlineStr">
        <is>
          <t>Grand Flouveil Balancing Lotion</t>
        </is>
      </c>
      <c r="J17" s="693" t="inlineStr">
        <is>
          <t>Балансирующий лосьон с гиалуроновой кислотой «Гранд Флоувейл»</t>
        </is>
      </c>
      <c r="K17" s="440" t="inlineStr">
        <is>
          <t>face lotion</t>
        </is>
      </c>
      <c r="L17" s="440" t="n"/>
      <c r="M17" s="1442" t="n">
        <v>36</v>
      </c>
      <c r="N17" s="1442" t="n">
        <v>6</v>
      </c>
      <c r="O17" s="553" t="n"/>
      <c r="P17" s="1626" t="n">
        <v>5977</v>
      </c>
      <c r="Q17" s="1622">
        <f>O17*P17</f>
        <v/>
      </c>
      <c r="R17" s="554" t="n">
        <v>4950</v>
      </c>
      <c r="S17" s="1623">
        <f>O17*R17</f>
        <v/>
      </c>
      <c r="T17" s="1623">
        <f>Q17-S17</f>
        <v/>
      </c>
      <c r="U17" s="556">
        <f>T17/Q17</f>
        <v/>
      </c>
      <c r="V17" s="444" t="n"/>
      <c r="W17" s="444" t="n"/>
      <c r="X17" s="444" t="n"/>
      <c r="Y17" s="444" t="n"/>
      <c r="Z17" s="444" t="n"/>
      <c r="AA17" s="444" t="n"/>
      <c r="AB17" s="1442" t="n">
        <v>0.1592</v>
      </c>
      <c r="AC17" s="1624">
        <f>ROUND(O17*AB17,3)</f>
        <v/>
      </c>
      <c r="AD17" s="673" t="inlineStr">
        <is>
          <t>水、ベタイン、BG、グリセリン、ソルビトール、ペンチレングリコール、ヒトオリゴペプチド‐1、加水分解ヒアルロン酸、アカツメクサ花エキス、クロレラエキス、シコンエキス、セージエキス、ダルスエキス、アラニン、アルギニン、グリシン、グルタミン酸、セリン、トレオニン、プロリン、リシン、オリーブ油、ダイズ油、ホホバ種子油、マカデミアナッツ油、ローズヒップ油、スクワラン、クエン酸、クエン酸Na、リン酸Na、レシチン（アクリル酸/アクリル酸アルキル(C10-30））コポリマー、DPG、PCA-Na、PEG－３２、PEG－6、PEG－６０水添ヒマシ油、PEG－4セテス-20、ジイソステアリン酸ポリグリセリル-2、エタノール、フェノキシエタノール、水酸化K、プロピルパラベン、メチルパラベン、香料</t>
        </is>
      </c>
      <c r="AE17" s="337" t="inlineStr">
        <is>
          <t>ЕАЭС N RU Д-JP.НВ15.В.03808/19 от 11.12.2019 действует до 10.12.2024</t>
        </is>
      </c>
      <c r="AF17" s="337" t="inlineStr">
        <is>
          <t>Salon de Flouveil</t>
        </is>
      </c>
      <c r="AG17" s="337" t="inlineStr">
        <is>
          <t>CLUB COSMETICS CO., LTD</t>
        </is>
      </c>
    </row>
    <row r="18" hidden="1" ht="20.1" customFormat="1" customHeight="1" s="437" thickBot="1">
      <c r="A18" s="435" t="n"/>
      <c r="B18" s="829" t="n"/>
      <c r="C18" s="448" t="inlineStr">
        <is>
          <t>4949775100682</t>
        </is>
      </c>
      <c r="D18" s="448" t="n"/>
      <c r="E18" s="435" t="inlineStr">
        <is>
          <t>Salon de Flouveil</t>
        </is>
      </c>
      <c r="F18" s="435" t="inlineStr">
        <is>
          <t>GFE250</t>
        </is>
      </c>
      <c r="G18" s="450" t="n"/>
      <c r="H18" s="440" t="inlineStr">
        <is>
          <t>《Salon de Flouveil》GRAND FLOUVEIL Revitalize Emulsion</t>
        </is>
      </c>
      <c r="I18" s="440" t="inlineStr">
        <is>
          <t>Grand Flouveil Balancing Emulsion</t>
        </is>
      </c>
      <c r="J18" s="693" t="inlineStr">
        <is>
          <t>Балансирующая эмульсия «Гранд Флоувеил»</t>
        </is>
      </c>
      <c r="K18" s="440" t="inlineStr">
        <is>
          <t>face milk</t>
        </is>
      </c>
      <c r="L18" s="440" t="n"/>
      <c r="M18" s="1442" t="n">
        <v>36</v>
      </c>
      <c r="N18" s="1442" t="n">
        <v>6</v>
      </c>
      <c r="O18" s="553" t="n"/>
      <c r="P18" s="1626" t="n">
        <v>7970</v>
      </c>
      <c r="Q18" s="1622">
        <f>O18*P18</f>
        <v/>
      </c>
      <c r="R18" s="554" t="n">
        <v>6600</v>
      </c>
      <c r="S18" s="1623">
        <f>O18*R18</f>
        <v/>
      </c>
      <c r="T18" s="1623">
        <f>Q18-S18</f>
        <v/>
      </c>
      <c r="U18" s="556">
        <f>T18/Q18</f>
        <v/>
      </c>
      <c r="V18" s="444" t="n"/>
      <c r="W18" s="444" t="n"/>
      <c r="X18" s="444" t="n"/>
      <c r="Y18" s="444" t="n"/>
      <c r="Z18" s="444" t="n"/>
      <c r="AA18" s="444" t="n"/>
      <c r="AB18" s="1624" t="n">
        <v>0.13492</v>
      </c>
      <c r="AC18" s="1624">
        <f>ROUND(O18*AB18,3)</f>
        <v/>
      </c>
      <c r="AD18" s="673" t="inlineStr">
        <is>
          <t>水、DPG、グリセリン、エチルヘキ酸セチル、スクワラン、ホホバ種子油、ミネラルオイル、エタノール、ヘキサ（ヒドロキシステアリン酸/ステアリン酸/ロジン酸)ジペンタエリスリチル、シア脂、PCA-Na、イソステアリン酸PEG-60グリセリル、ヒトオリゴペプチド-1、加水分解ヒアルロン酸、アカツメクサ花エキス、クロレラエキス、シコンエキス、セージエキス、ダルスエキス、アラニン、アルギニン、グリシン、グルタミン酸、セリン、トレオニン、プロリン、リシン、酢酸トコフェロール、ダイズ油、ベタイン、リン酸Na、レシチン（アクリル酸/アクリル酸アルキル(C10-30））コポリマー、1,2-ヘキサンジオール、BG、EDTA-2Na、キサンタンガム、ステアリン酸PEG-5グリセリル、ソルビトール、ポリクオタニウム-51、バチルアルコール、フェノキシエタノール、ベヘニルアルコール、水酸化K、プロピルパラベン、メチルパラベン、香料</t>
        </is>
      </c>
      <c r="AE18" s="337" t="inlineStr">
        <is>
          <t>ЕАЭС N RU Д-JP.НВ15.В.04681/19 от 27.12.2019 действует до 26.12.2025</t>
        </is>
      </c>
      <c r="AF18" s="337" t="inlineStr">
        <is>
          <t>Salon de Flouveil</t>
        </is>
      </c>
      <c r="AG18" s="337" t="inlineStr">
        <is>
          <t>CLUB COSMETICS Co., Ltd.</t>
        </is>
      </c>
    </row>
    <row r="19" hidden="1" ht="20.1" customFormat="1" customHeight="1" s="437" thickBot="1">
      <c r="A19" s="435" t="n"/>
      <c r="B19" s="829" t="n"/>
      <c r="C19" s="448" t="inlineStr">
        <is>
          <t>4949775100699</t>
        </is>
      </c>
      <c r="D19" s="448" t="n"/>
      <c r="E19" s="435" t="inlineStr">
        <is>
          <t>Salon de Flouveil</t>
        </is>
      </c>
      <c r="F19" s="435" t="inlineStr">
        <is>
          <t>GFC350</t>
        </is>
      </c>
      <c r="G19" s="450" t="n"/>
      <c r="H19" s="440" t="inlineStr">
        <is>
          <t>《Salon de Flouveil》GRAND FLOUVEIL Revitalize Cream</t>
        </is>
      </c>
      <c r="I19" s="440" t="inlineStr">
        <is>
          <t>Grand Flouveil Revitalize Cream</t>
        </is>
      </c>
      <c r="J19" s="693" t="inlineStr">
        <is>
          <t>Восстанавливающий крем «Гранд Флоувейл»</t>
        </is>
      </c>
      <c r="K19" s="440" t="inlineStr">
        <is>
          <t>face cream</t>
        </is>
      </c>
      <c r="L19" s="440" t="n"/>
      <c r="M19" s="1442" t="n">
        <v>36</v>
      </c>
      <c r="N19" s="1442" t="n">
        <v>6</v>
      </c>
      <c r="O19" s="553" t="n"/>
      <c r="P19" s="1626" t="n">
        <v>13947</v>
      </c>
      <c r="Q19" s="1622">
        <f>O19*P19</f>
        <v/>
      </c>
      <c r="R19" s="554" t="n">
        <v>11550</v>
      </c>
      <c r="S19" s="1623">
        <f>O19*R19</f>
        <v/>
      </c>
      <c r="T19" s="1623">
        <f>Q19-S19</f>
        <v/>
      </c>
      <c r="U19" s="556">
        <f>T19/Q19</f>
        <v/>
      </c>
      <c r="V19" s="444" t="n"/>
      <c r="W19" s="444" t="n"/>
      <c r="X19" s="444" t="n"/>
      <c r="Y19" s="444" t="n"/>
      <c r="Z19" s="444" t="n"/>
      <c r="AA19" s="444" t="n"/>
      <c r="AB19" s="1624" t="n">
        <v>0.0153</v>
      </c>
      <c r="AC19" s="1624">
        <f>ROUND(O19*AB19,3)</f>
        <v/>
      </c>
      <c r="AD19" s="673" t="inlineStr">
        <is>
          <t>水、BG、ミネラルオイル、オクチルドデカノール、セタノール、トリ（カプリル酸/カプリン酸)グリセリル、シア脂、ホホバ種子油、グリセリン、水添ポリイソブテン、ベヘネス-30、ヒドロオキシステアリン酸水添ヒマシ油、ヒトオリゴペプチド-1、ヘキサペプチド-3、加水分解ヒアルロン酸、アカツメクサ花エキス、クロレラエキス、シコンエキス、セージエキス、ダルスエキス、アラニン、アルギニン、グリシン、グルタミン酸、セリン、トレオニン、プロリン、リシン、ダイズ油、ベタイン、リン酸Na、レシチン（アクリル酸/アクリル酸アルキル(C10-30））コポリマー、（アクリロイルジメチルタウリンアンモニウム/VP）コポリマー、1,2-ヘキサンジオール、DPG、PCA-Na、ジメチコン、ステアリン酸PEG-75、ステアリン酸グリセリル、ステアレス-20、セテス-20、ソルビトール、エタノール、フェノキシエタノール、水酸化K、エチルパラベン、プロピルパラベン、メチルパラベン、香料</t>
        </is>
      </c>
      <c r="AE19" s="337" t="inlineStr">
        <is>
          <t>ЕАЭС N RU Д-JP.НВ15.В.04683/19 от 27.12.2019 действует до 26.12.2024</t>
        </is>
      </c>
      <c r="AF19" s="337" t="inlineStr">
        <is>
          <t>Salon de Flouveil</t>
        </is>
      </c>
      <c r="AG19" s="337" t="inlineStr">
        <is>
          <t>CLUB COSMETICS Co., Ltd.</t>
        </is>
      </c>
    </row>
    <row r="20" hidden="1" ht="20.1" customFormat="1" customHeight="1" s="437" thickBot="1">
      <c r="A20" s="435" t="n"/>
      <c r="B20" s="829" t="n"/>
      <c r="C20" s="448" t="n"/>
      <c r="D20" s="448" t="n"/>
      <c r="E20" s="435" t="n"/>
      <c r="F20" s="435" t="n"/>
      <c r="G20" s="450" t="n"/>
      <c r="H20" s="1122" t="n"/>
      <c r="I20" s="804" t="n"/>
      <c r="J20" s="693" t="n"/>
      <c r="K20" s="440" t="n"/>
      <c r="L20" s="440" t="n"/>
      <c r="M20" s="1442" t="n"/>
      <c r="N20" s="1442" t="n"/>
      <c r="O20" s="553" t="n"/>
      <c r="P20" s="1626" t="n"/>
      <c r="Q20" s="1622" t="n"/>
      <c r="R20" s="554" t="n"/>
      <c r="S20" s="1623" t="n"/>
      <c r="T20" s="1623" t="n"/>
      <c r="U20" s="556" t="n"/>
      <c r="V20" s="444" t="n"/>
      <c r="W20" s="444" t="n"/>
      <c r="X20" s="444" t="n"/>
      <c r="Y20" s="444" t="n"/>
      <c r="Z20" s="444" t="n"/>
      <c r="AA20" s="444" t="n"/>
      <c r="AB20" s="1624" t="n"/>
      <c r="AC20" s="1624" t="n"/>
      <c r="AD20" s="673" t="n"/>
      <c r="AE20" s="663" t="n"/>
      <c r="AF20" s="337" t="n"/>
      <c r="AG20" s="337" t="n"/>
    </row>
    <row r="21" hidden="1" ht="20.1" customFormat="1" customHeight="1" s="437" thickBot="1">
      <c r="A21" s="435" t="n"/>
      <c r="B21" s="829" t="n"/>
      <c r="C21" s="1625" t="inlineStr">
        <is>
          <t>4949775200085</t>
        </is>
      </c>
      <c r="D21" s="1625" t="n"/>
      <c r="E21" s="435" t="inlineStr">
        <is>
          <t>Salon de Flouveil</t>
        </is>
      </c>
      <c r="F21" s="435" t="inlineStr">
        <is>
          <t>0094F</t>
        </is>
      </c>
      <c r="G21" s="450" t="n"/>
      <c r="H21" s="440" t="inlineStr">
        <is>
          <t>《Salon de Flouveil》Make Up Base</t>
        </is>
      </c>
      <c r="I21" s="440" t="inlineStr">
        <is>
          <t>Make Up Base Salon de Flouveil</t>
        </is>
      </c>
      <c r="J21" s="693" t="inlineStr">
        <is>
          <t>Праймер-основа под макияж Салон де Флоувейл</t>
        </is>
      </c>
      <c r="K21" s="440" t="inlineStr">
        <is>
          <t>base cream</t>
        </is>
      </c>
      <c r="L21" s="440" t="n"/>
      <c r="M21" s="1442" t="n">
        <v>72</v>
      </c>
      <c r="N21" s="1442" t="n">
        <v>6</v>
      </c>
      <c r="O21" s="553" t="n"/>
      <c r="P21" s="1626" t="n">
        <v>1395</v>
      </c>
      <c r="Q21" s="1622">
        <f>O21*P21</f>
        <v/>
      </c>
      <c r="R21" s="554" t="n">
        <v>1155</v>
      </c>
      <c r="S21" s="1623">
        <f>O21*R21</f>
        <v/>
      </c>
      <c r="T21" s="1623">
        <f>Q21-S21</f>
        <v/>
      </c>
      <c r="U21" s="556">
        <f>T21/Q21</f>
        <v/>
      </c>
      <c r="V21" s="444" t="n"/>
      <c r="W21" s="444" t="n"/>
      <c r="X21" s="444" t="n"/>
      <c r="Y21" s="444" t="n"/>
      <c r="Z21" s="444" t="n"/>
      <c r="AA21" s="444" t="n"/>
      <c r="AB21" s="1442" t="n">
        <v>0.1165</v>
      </c>
      <c r="AC21" s="1624">
        <f>ROUND(O21*AB21,3)</f>
        <v/>
      </c>
      <c r="AD21" s="673" t="inlineStr">
        <is>
          <t xml:space="preserve">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
 </t>
        </is>
      </c>
      <c r="AE21" s="663" t="inlineStr">
        <is>
          <t>ЕАЭС N RU Д-JP.РА01.В.71919/21 от 11.08.2021 действует до 10.08.2026</t>
        </is>
      </c>
      <c r="AF21" s="337" t="inlineStr">
        <is>
          <t>Salon de Flouveil</t>
        </is>
      </c>
      <c r="AG21" s="337" t="inlineStr">
        <is>
          <t>CLUB COSMETICS Co., Ltd.</t>
        </is>
      </c>
    </row>
    <row r="22" hidden="1" ht="20.1" customFormat="1" customHeight="1" s="437" thickBot="1">
      <c r="A22" s="435" t="n"/>
      <c r="B22" s="829" t="n"/>
      <c r="C22" s="1625" t="inlineStr">
        <is>
          <t>4949775600014</t>
        </is>
      </c>
      <c r="D22" s="1625" t="n"/>
      <c r="E22" s="435" t="inlineStr">
        <is>
          <t>Salon de Flouveil</t>
        </is>
      </c>
      <c r="F22" s="435" t="inlineStr">
        <is>
          <t>0013F</t>
        </is>
      </c>
      <c r="G22" s="450" t="n"/>
      <c r="H22" s="440" t="inlineStr">
        <is>
          <t>《Salon de Flouveil》DAISHINRIN</t>
        </is>
      </c>
      <c r="I22" s="440" t="inlineStr">
        <is>
          <t>Medicated DAISHINRIN Daishinrin</t>
        </is>
      </c>
      <c r="J22" s="693" t="inlineStr">
        <is>
          <t>Тоник для роста волос для мужчин «Дайшинрин»</t>
        </is>
      </c>
      <c r="K22" s="699" t="inlineStr">
        <is>
          <t>hair essence</t>
        </is>
      </c>
      <c r="L22" s="699" t="n"/>
      <c r="M22" s="1442" t="n">
        <v>36</v>
      </c>
      <c r="N22" s="1442" t="n">
        <v>6</v>
      </c>
      <c r="O22" s="553" t="n"/>
      <c r="P22" s="1626" t="n">
        <v>1594</v>
      </c>
      <c r="Q22" s="1622">
        <f>O22*P22</f>
        <v/>
      </c>
      <c r="R22" s="554" t="n">
        <v>1320</v>
      </c>
      <c r="S22" s="1623">
        <f>O22*R22</f>
        <v/>
      </c>
      <c r="T22" s="1623">
        <f>Q22-S22</f>
        <v/>
      </c>
      <c r="U22" s="556">
        <f>T22/Q22</f>
        <v/>
      </c>
      <c r="V22" s="444" t="n"/>
      <c r="W22" s="444" t="n"/>
      <c r="X22" s="444" t="n"/>
      <c r="Y22" s="444" t="n"/>
      <c r="Z22" s="444" t="n"/>
      <c r="AA22" s="444" t="n"/>
      <c r="AB22" s="1624" t="n">
        <v>0.15</v>
      </c>
      <c r="AC22" s="1624">
        <f>ROUND(O22*AB22,3)</f>
        <v/>
      </c>
      <c r="AD22" s="673" t="inlineStr">
        <is>
          <t>ピリドキシンＨＣｌ、ヒノキチオール、感光素３０１号、パントテニルエチルエーテル、センブリ抽出ペースト、メントール、酢酸トコフェロール、ゲラニオール変性アルコール、水、濃グリセリン、香料</t>
        </is>
      </c>
      <c r="AE22" s="1174" t="inlineStr">
        <is>
          <t>ЕАЭС N RU Д-JP.РА12.В.00754/24 от 28.12.2024 действует до 27.12.2029</t>
        </is>
      </c>
      <c r="AF22" s="337" t="inlineStr">
        <is>
          <t>Salon de Flouveil</t>
        </is>
      </c>
      <c r="AG22" s="337" t="inlineStr">
        <is>
          <t>CLUB COSMETICS Co., Ltd.</t>
        </is>
      </c>
    </row>
    <row r="23" hidden="1" ht="20.1" customFormat="1" customHeight="1" s="437" thickBot="1">
      <c r="A23" s="435" t="n"/>
      <c r="B23" s="829" t="n"/>
      <c r="C23" s="1625" t="inlineStr">
        <is>
          <t>4949775600021</t>
        </is>
      </c>
      <c r="D23" s="1625" t="n"/>
      <c r="E23" s="435" t="inlineStr">
        <is>
          <t>Salon de Flouveil</t>
        </is>
      </c>
      <c r="F23" s="435" t="inlineStr">
        <is>
          <t>0014F</t>
        </is>
      </c>
      <c r="G23" s="450" t="n"/>
      <c r="H23" s="440" t="inlineStr">
        <is>
          <t>《Salon de Flouveil》FORTEJU</t>
        </is>
      </c>
      <c r="I23" s="440" t="inlineStr">
        <is>
          <t>Medicated DAISHINRIN Forteju</t>
        </is>
      </c>
      <c r="J23" s="693" t="inlineStr">
        <is>
          <t>Тоник для роста волос для женщин «Фортеж»</t>
        </is>
      </c>
      <c r="K23" s="699" t="inlineStr">
        <is>
          <t>hair essence</t>
        </is>
      </c>
      <c r="L23" s="699" t="n"/>
      <c r="M23" s="1442" t="n">
        <v>36</v>
      </c>
      <c r="N23" s="1442" t="n">
        <v>6</v>
      </c>
      <c r="O23" s="553" t="n"/>
      <c r="P23" s="1626" t="n">
        <v>1793</v>
      </c>
      <c r="Q23" s="1622">
        <f>O23*P23</f>
        <v/>
      </c>
      <c r="R23" s="554" t="n">
        <v>1485</v>
      </c>
      <c r="S23" s="1623">
        <f>O23*R23</f>
        <v/>
      </c>
      <c r="T23" s="1623">
        <f>Q23-S23</f>
        <v/>
      </c>
      <c r="U23" s="556">
        <f>T23/Q23</f>
        <v/>
      </c>
      <c r="V23" s="444" t="n"/>
      <c r="W23" s="444" t="n"/>
      <c r="X23" s="444" t="n"/>
      <c r="Y23" s="444" t="n"/>
      <c r="Z23" s="444" t="n"/>
      <c r="AA23" s="444" t="n"/>
      <c r="AB23" s="1624" t="n">
        <v>0.1515</v>
      </c>
      <c r="AC23" s="1624">
        <f>ROUND(O23*AB23,3)</f>
        <v/>
      </c>
      <c r="AD23" s="673" t="inlineStr">
        <is>
          <t>感光素３０１号、パントテニルエチルエーテル、酢酸トコフェロール、センブリ抽出ペースト、水、ユキノシタエキス、ニンジンエキス、ヒキオコシエキス（１）、ヒノキチオール、安息香酸デナトニウム変性アルコール、ＢＧ、ＰＯＥ水添ヒマシ油、メントール、無水エタノール、エタノール、香料</t>
        </is>
      </c>
      <c r="AE23" s="663" t="inlineStr">
        <is>
          <t>делаем</t>
        </is>
      </c>
      <c r="AF23" s="337" t="inlineStr">
        <is>
          <t>Salon de Flouveil</t>
        </is>
      </c>
      <c r="AG23" s="337" t="inlineStr">
        <is>
          <t>CLUB COSMETICS Co., Ltd.</t>
        </is>
      </c>
    </row>
    <row r="24" hidden="1" ht="20.1" customFormat="1" customHeight="1" s="437" thickBot="1">
      <c r="A24" s="435" t="n"/>
      <c r="B24" s="829" t="n"/>
      <c r="C24" s="1625" t="inlineStr">
        <is>
          <t>4949775600076</t>
        </is>
      </c>
      <c r="D24" s="1625" t="n"/>
      <c r="E24" s="435" t="inlineStr">
        <is>
          <t>Salon de Flouveil</t>
        </is>
      </c>
      <c r="F24" s="435" t="inlineStr">
        <is>
          <t>0015F</t>
        </is>
      </c>
      <c r="G24" s="450" t="n"/>
      <c r="H24" s="440" t="inlineStr">
        <is>
          <t>《Salon de Flouveil》Hair Essence</t>
        </is>
      </c>
      <c r="I24" s="440" t="inlineStr">
        <is>
          <t>Hair Essence</t>
        </is>
      </c>
      <c r="J24" s="693" t="inlineStr">
        <is>
          <t>Эссенция для волос Hair Essence торговой марки Salon de Flouveil</t>
        </is>
      </c>
      <c r="K24" s="440" t="inlineStr">
        <is>
          <t>hair essence</t>
        </is>
      </c>
      <c r="L24" s="440" t="n"/>
      <c r="M24" s="1442" t="n">
        <v>36</v>
      </c>
      <c r="N24" s="1442" t="n">
        <v>6</v>
      </c>
      <c r="O24" s="553" t="n"/>
      <c r="P24" s="1626" t="n">
        <v>1116</v>
      </c>
      <c r="Q24" s="1622">
        <f>O24*P24</f>
        <v/>
      </c>
      <c r="R24" s="554" t="n">
        <v>924</v>
      </c>
      <c r="S24" s="1623">
        <f>O24*R24</f>
        <v/>
      </c>
      <c r="T24" s="1623">
        <f>Q24-S24</f>
        <v/>
      </c>
      <c r="U24" s="556">
        <f>T24/Q24</f>
        <v/>
      </c>
      <c r="V24" s="444" t="n"/>
      <c r="W24" s="444" t="n"/>
      <c r="X24" s="444" t="n"/>
      <c r="Y24" s="444" t="n"/>
      <c r="Z24" s="444" t="n"/>
      <c r="AA24" s="444" t="n"/>
      <c r="AB24" s="1442" t="n">
        <v>0.125</v>
      </c>
      <c r="AC24" s="1624">
        <f>ROUND(O24*AB24,3)</f>
        <v/>
      </c>
      <c r="AD24" s="673" t="inlineStr">
        <is>
          <t>水、ジメチコン、水添ポリイソブテン、ＰＧ、（ジヒドロキシメチルシリルプロポキシ）ヒドロキシプロピル加水分解大豆タンパク、茶エキス、エタノール、ポリアクリルアミド、ジメチコンコポリオール、ラウレス－７、ラウレス－９、フェノキシエタノール、メチルパラベン、香料</t>
        </is>
      </c>
      <c r="AE24" s="663" t="inlineStr">
        <is>
          <t>ЕАЭС N RU Д-JP.РА02.В.18104/22 от 02.03.2022 действует до 01.03.2027</t>
        </is>
      </c>
      <c r="AF24" s="337" t="inlineStr">
        <is>
          <t>Salon de Flouveil</t>
        </is>
      </c>
      <c r="AG24" s="337" t="inlineStr">
        <is>
          <t>CLUB COSMETICS Co., Ltd.</t>
        </is>
      </c>
    </row>
    <row r="25" hidden="1" ht="20.1" customFormat="1" customHeight="1" s="437" thickBot="1">
      <c r="A25" s="435" t="n"/>
      <c r="B25" s="829" t="n"/>
      <c r="C25" s="1625" t="inlineStr">
        <is>
          <t>4949775600120</t>
        </is>
      </c>
      <c r="D25" s="1625" t="n"/>
      <c r="E25" s="435" t="inlineStr">
        <is>
          <t>Salon de Flouveil</t>
        </is>
      </c>
      <c r="F25" s="435" t="inlineStr">
        <is>
          <t>0015F</t>
        </is>
      </c>
      <c r="G25" s="450" t="n"/>
      <c r="H25" s="440" t="inlineStr">
        <is>
          <t>《Salon de Flouveil》PB handveil moist</t>
        </is>
      </c>
      <c r="I25" s="440" t="inlineStr">
        <is>
          <t>Hair Essence</t>
        </is>
      </c>
      <c r="J25" s="693" t="inlineStr">
        <is>
          <t>Эссенция для волос Hair Essence торговой марки Salon de Flouveil</t>
        </is>
      </c>
      <c r="K25" s="440" t="inlineStr">
        <is>
          <t>hand cream</t>
        </is>
      </c>
      <c r="L25" s="440" t="n"/>
      <c r="M25" s="1442" t="n">
        <v>36</v>
      </c>
      <c r="N25" s="1442" t="n">
        <v>6</v>
      </c>
      <c r="O25" s="553" t="n"/>
      <c r="P25" s="1626" t="n">
        <v>1116</v>
      </c>
      <c r="Q25" s="1628">
        <f>O25*P25</f>
        <v/>
      </c>
      <c r="R25" s="443" t="n">
        <v>924</v>
      </c>
      <c r="S25" s="1623">
        <f>O25*R25</f>
        <v/>
      </c>
      <c r="T25" s="1623">
        <f>Q25-S25</f>
        <v/>
      </c>
      <c r="U25" s="556">
        <f>T25/Q25</f>
        <v/>
      </c>
      <c r="V25" s="444" t="n"/>
      <c r="W25" s="444" t="n"/>
      <c r="X25" s="444" t="n"/>
      <c r="Y25" s="444" t="n"/>
      <c r="Z25" s="444" t="n"/>
      <c r="AA25" s="444" t="n"/>
      <c r="AB25" s="1442" t="n">
        <v>0.125</v>
      </c>
      <c r="AC25" s="1624">
        <f>ROUND(O25*AB25,3)</f>
        <v/>
      </c>
      <c r="AD25" s="673" t="inlineStr">
        <is>
          <t>水、シクロペンタシロキサン、ＢＧ、ジメチコン、ＰＥＧ－９ジメチコン、ＰＥＧ－１０ジメチコン、ＰＥＧ－９ポリジメチルシロキシエチルジメチコン、アセチルヒアルロン酸Ｎａ、モモ種子エキス、ダマスクバラ花油、グリセリン、トリエチルヘキサノイン、イソステアリン酸、ポリメタクリル酸メチル、（ジメチコン／ビニルジメチコン）クロスポリマー、トリメチルシロキシケイ酸、ジステアルジモニウムヘクトライト、キサンタンガム、１，２－ヘキサンジオール、塩化Ｎａ、トコフェロール、エタノール、フェノキシエタノール、メチルパラベン、合成フルオロフロゴパイト、シリカ、酸化チタン、酸化鉄、水酸化Ａｌ、ハイドロゲンジメチコン、メチコン</t>
        </is>
      </c>
      <c r="AE25" s="663" t="inlineStr">
        <is>
          <t>ЕАЭС N RU Д-JP.РА02.В.18104/22 от 02.03.2022 действует до 01.03.2027</t>
        </is>
      </c>
      <c r="AF25" s="337" t="inlineStr">
        <is>
          <t>Salon de Flouveil</t>
        </is>
      </c>
      <c r="AG25" s="337" t="inlineStr">
        <is>
          <t>CLUB COSMETICS Co., Ltd.</t>
        </is>
      </c>
    </row>
    <row r="26" hidden="1" ht="20.1" customFormat="1" customHeight="1" s="437" thickBot="1">
      <c r="A26" s="1442" t="n"/>
      <c r="B26" s="822" t="n"/>
      <c r="C26" s="1625" t="n">
        <v>4949775300617</v>
      </c>
      <c r="D26" s="1625" t="n"/>
      <c r="E26" s="435" t="inlineStr">
        <is>
          <t>Salon de Flouveil</t>
        </is>
      </c>
      <c r="F26" s="435" t="inlineStr">
        <is>
          <t>0078F</t>
        </is>
      </c>
      <c r="G26" s="450" t="n"/>
      <c r="H26" s="804" t="inlineStr">
        <is>
          <t>《Salon de Flouveil》Lip Essence Clear Up</t>
        </is>
      </c>
      <c r="I26" s="804" t="inlineStr">
        <is>
          <t>Essence Clear Lip</t>
        </is>
      </c>
      <c r="J26" s="805" t="inlineStr">
        <is>
          <t>Крем-эссенция для губ</t>
        </is>
      </c>
      <c r="K26" s="699" t="inlineStr">
        <is>
          <t>lip cream</t>
        </is>
      </c>
      <c r="L26" s="699" t="n"/>
      <c r="M26" s="1442" t="n"/>
      <c r="N26" s="1442" t="n">
        <v>6</v>
      </c>
      <c r="O26" s="553" t="n"/>
      <c r="P26" s="1626" t="n">
        <v>1195</v>
      </c>
      <c r="Q26" s="1628">
        <f>O26*P26</f>
        <v/>
      </c>
      <c r="R26" s="443" t="n">
        <v>990</v>
      </c>
      <c r="S26" s="1623">
        <f>O26*R26</f>
        <v/>
      </c>
      <c r="T26" s="1623">
        <f>Q26-S26</f>
        <v/>
      </c>
      <c r="U26" s="556">
        <f>T26/Q26</f>
        <v/>
      </c>
      <c r="V26" s="444" t="n"/>
      <c r="W26" s="444" t="n"/>
      <c r="X26" s="444" t="n"/>
      <c r="Y26" s="444" t="n"/>
      <c r="Z26" s="444" t="n"/>
      <c r="AA26" s="444" t="n"/>
      <c r="AB26" s="1627" t="n">
        <v>0.013</v>
      </c>
      <c r="AC26" s="1627">
        <f>ROUND(O26*AB26,3)</f>
        <v/>
      </c>
      <c r="AD26" s="673" t="inlineStr">
        <is>
          <t>トリイソステアリン酸ポリグリセリル‐２、マカデミアナッツ油、セレシン、リンゴ酸ジイソステアリル、ワセリン、スクワラン、トリオクタノイン、マカデミアナッツ脂肪酸フィトステリル、シア脂、フェニルトリメチコン、ポリエチレン、（オクタン酸/ステアリン酸/アジピン酸）グリセリル、キャンデリラロウ、シリカ、ヒドロキシステアリン酸コレステリル、水、オクチルドデカノール、カルナウバロウ、シコンエキス、ジパルミトイルヒドロキシプロリン、クロレラエキス、ヒアルロン酸Ｎａ、異性化糖、グリチルレチン酸ステアリル、オリザノール、トコフェロール、酢酸トコフェロール、ＢＧ、ＰＥＧ-１０ジメチコン、マイクロクリスタリンワックス、ミリスチン酸オクチルドデシル、ベニバナ赤、結晶セルロース、ケイ酸（Ｎａ/Ｍｇ）、イソプロピルパラベン、イソブチルパラベン、ブチルパラベン</t>
        </is>
      </c>
      <c r="AE26" s="663" t="inlineStr">
        <is>
          <t>делаем</t>
        </is>
      </c>
      <c r="AF26" s="337" t="inlineStr">
        <is>
          <t>Salon de Flouveil</t>
        </is>
      </c>
      <c r="AG26" s="337" t="inlineStr">
        <is>
          <t>CLUB COSMETICS Co., Ltd.</t>
        </is>
      </c>
    </row>
    <row r="27" hidden="1" ht="20.1" customFormat="1" customHeight="1" s="437" thickBot="1">
      <c r="A27" s="435" t="n"/>
      <c r="B27" s="829" t="n"/>
      <c r="C27" s="1625" t="n"/>
      <c r="D27" s="1625" t="n"/>
      <c r="E27" s="435" t="n"/>
      <c r="F27" s="435" t="n"/>
      <c r="G27" s="450" t="n"/>
      <c r="H27" s="1296" t="n"/>
      <c r="I27" s="440" t="n"/>
      <c r="J27" s="693" t="n"/>
      <c r="K27" s="440" t="n"/>
      <c r="L27" s="440" t="n"/>
      <c r="M27" s="1442" t="n"/>
      <c r="N27" s="1442" t="n"/>
      <c r="O27" s="553" t="n"/>
      <c r="P27" s="1626" t="n"/>
      <c r="Q27" s="1628" t="n"/>
      <c r="R27" s="443" t="n"/>
      <c r="S27" s="1623" t="n"/>
      <c r="T27" s="1623" t="n"/>
      <c r="U27" s="556" t="n"/>
      <c r="V27" s="444" t="n"/>
      <c r="W27" s="444" t="n"/>
      <c r="X27" s="444" t="n"/>
      <c r="Y27" s="444" t="n"/>
      <c r="Z27" s="444" t="n"/>
      <c r="AA27" s="444" t="n"/>
      <c r="AB27" s="1442" t="n"/>
      <c r="AC27" s="1624" t="n"/>
      <c r="AD27" s="673" t="n"/>
      <c r="AE27" s="663" t="n"/>
      <c r="AF27" s="337" t="n"/>
      <c r="AG27" s="337" t="n"/>
    </row>
    <row r="28" hidden="1" ht="20.1" customFormat="1" customHeight="1" s="437" thickBot="1">
      <c r="A28" s="1442" t="n"/>
      <c r="B28" s="861" t="inlineStr">
        <is>
          <t>3401.30-0000</t>
        </is>
      </c>
      <c r="C28" s="1629" t="n">
        <v>2100058020451</v>
      </c>
      <c r="D28" s="1630" t="n">
        <v>5802045</v>
      </c>
      <c r="E28" s="435" t="inlineStr">
        <is>
          <t>Relent</t>
        </is>
      </c>
      <c r="F28" s="435" t="inlineStr">
        <is>
          <t>B5357R</t>
        </is>
      </c>
      <c r="G28" s="450" t="inlineStr">
        <is>
          <t>リレント　ラ・セラール　ドロゥワークレンジング</t>
        </is>
      </c>
      <c r="H28" s="804" t="inlineStr">
        <is>
          <t>《Relent》La Cerarl Doreor Cleansing　100g</t>
        </is>
      </c>
      <c r="I28" s="440" t="inlineStr">
        <is>
          <t>La Cerarl Doreor Cleansing</t>
        </is>
      </c>
      <c r="J28" s="693" t="inlineStr">
        <is>
          <t>Демакияжный крем для лица Ла Серарл Дореор</t>
        </is>
      </c>
      <c r="K28" s="699" t="inlineStr">
        <is>
          <t>face cleansing</t>
        </is>
      </c>
      <c r="L28" s="699" t="n"/>
      <c r="M28" s="450" t="n"/>
      <c r="N28" s="1442" t="n">
        <v>6</v>
      </c>
      <c r="O28" s="553" t="n"/>
      <c r="P28" s="1626" t="n">
        <v>2391</v>
      </c>
      <c r="Q28" s="1628">
        <f>O28*P28</f>
        <v/>
      </c>
      <c r="R28" s="554" t="n">
        <v>1980</v>
      </c>
      <c r="S28" s="1623">
        <f>O28*R28</f>
        <v/>
      </c>
      <c r="T28" s="1623">
        <f>Q28-S28</f>
        <v/>
      </c>
      <c r="U28" s="556">
        <f>T28/Q28</f>
        <v/>
      </c>
      <c r="V28" s="444" t="n"/>
      <c r="W28" s="444" t="n"/>
      <c r="X28" s="444" t="n"/>
      <c r="Y28" s="444" t="n"/>
      <c r="Z28" s="444" t="n"/>
      <c r="AA28" s="444" t="inlineStr">
        <is>
          <t>4.3x5.5x17.2</t>
        </is>
      </c>
      <c r="AB28" s="1631" t="n">
        <v>0.123</v>
      </c>
      <c r="AC28" s="1624">
        <f>ROUND(O28*AB28,3)</f>
        <v/>
      </c>
      <c r="AD28"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28" s="663" t="inlineStr">
        <is>
          <t>ЕАЭС N RU Д-JP.РА03.В.90112/22 от 31.05.2022 действует до 29.05.2027</t>
        </is>
      </c>
      <c r="AF28" s="337" t="inlineStr">
        <is>
          <t>Relent</t>
        </is>
      </c>
      <c r="AG28" s="337" t="inlineStr">
        <is>
          <t>BRUNO Inc.</t>
        </is>
      </c>
    </row>
    <row r="29" hidden="1" ht="20.1" customFormat="1" customHeight="1" s="437" thickBot="1">
      <c r="A29" s="1442" t="n"/>
      <c r="B29" s="858" t="inlineStr">
        <is>
          <t>3401.30-0000</t>
        </is>
      </c>
      <c r="C29" s="1632" t="inlineStr">
        <is>
          <t>2100058020468</t>
        </is>
      </c>
      <c r="D29" s="1630" t="n">
        <v>5802046</v>
      </c>
      <c r="E29" s="435" t="inlineStr">
        <is>
          <t>Relent</t>
        </is>
      </c>
      <c r="F29" s="435" t="inlineStr">
        <is>
          <t>B5358R</t>
        </is>
      </c>
      <c r="G29" s="450" t="inlineStr">
        <is>
          <t>リレント　ラ・セラール　ドロゥワーウォッシュ</t>
        </is>
      </c>
      <c r="H29" s="440" t="inlineStr">
        <is>
          <t>《Relent》La Cerarl Doreor Wash 100g</t>
        </is>
      </c>
      <c r="I29" s="440" t="inlineStr">
        <is>
          <t>La Ceral Doreor Wash</t>
        </is>
      </c>
      <c r="J29" s="693" t="inlineStr">
        <is>
          <t>Пенка для умывания Ла Серарл Дореор</t>
        </is>
      </c>
      <c r="K29" s="440" t="inlineStr">
        <is>
          <t>face wash</t>
        </is>
      </c>
      <c r="L29" s="440" t="n"/>
      <c r="M29" s="450" t="n"/>
      <c r="N29" s="1442" t="n">
        <v>6</v>
      </c>
      <c r="O29" s="553" t="n"/>
      <c r="P29" s="1626" t="n">
        <v>2391</v>
      </c>
      <c r="Q29" s="1628">
        <f>O29*P29</f>
        <v/>
      </c>
      <c r="R29" s="443" t="n">
        <v>1980</v>
      </c>
      <c r="S29" s="1623">
        <f>O29*R29</f>
        <v/>
      </c>
      <c r="T29" s="1623">
        <f>Q29-S29</f>
        <v/>
      </c>
      <c r="U29" s="556">
        <f>T29/Q29</f>
        <v/>
      </c>
      <c r="V29" s="444" t="n"/>
      <c r="W29" s="444" t="n"/>
      <c r="X29" s="444" t="n"/>
      <c r="Y29" s="444" t="n"/>
      <c r="Z29" s="444" t="n"/>
      <c r="AA29" s="444" t="inlineStr">
        <is>
          <t>4.3x5.5x17.2</t>
        </is>
      </c>
      <c r="AB29" s="1633" t="n">
        <v>0.123</v>
      </c>
      <c r="AC29" s="1627">
        <f>ROUND(O29*AB29,3)</f>
        <v/>
      </c>
      <c r="AD29"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29" s="663" t="inlineStr">
        <is>
          <t>ЕАЭС N RU Д-JP.РА03.В.90110/22 от 31.05.2022 действует до 29.05.2028</t>
        </is>
      </c>
      <c r="AF29" s="337" t="inlineStr">
        <is>
          <t>Relent</t>
        </is>
      </c>
      <c r="AG29" s="337" t="inlineStr">
        <is>
          <t>BRUNO Inc.</t>
        </is>
      </c>
    </row>
    <row r="30" hidden="1" ht="20.1" customFormat="1" customHeight="1" s="437" thickBot="1">
      <c r="A30" s="1442" t="n"/>
      <c r="B30" s="806" t="inlineStr">
        <is>
          <t>3304.99-9003</t>
        </is>
      </c>
      <c r="C30" s="1629" t="inlineStr">
        <is>
          <t>2100058020475</t>
        </is>
      </c>
      <c r="D30" s="1630" t="n">
        <v>5802047</v>
      </c>
      <c r="E30" s="435" t="inlineStr">
        <is>
          <t>Relent</t>
        </is>
      </c>
      <c r="F30" s="435" t="inlineStr">
        <is>
          <t>В3369R</t>
        </is>
      </c>
      <c r="G30" s="450" t="inlineStr">
        <is>
          <t>リレント　ラ・セラール　ドロゥワーコールド</t>
        </is>
      </c>
      <c r="H30" s="804" t="inlineStr">
        <is>
          <t>《Relent》La Cerarl Doreor Cold 80g</t>
        </is>
      </c>
      <c r="I30" s="440" t="inlineStr">
        <is>
          <t>La Cerarl Doreor Cold</t>
        </is>
      </c>
      <c r="J30" s="693" t="inlineStr">
        <is>
          <t>Массажный крем для лица Ла Серал Дореор</t>
        </is>
      </c>
      <c r="K30" s="699" t="inlineStr">
        <is>
          <t>massage cream</t>
        </is>
      </c>
      <c r="L30" s="699" t="n"/>
      <c r="M30" s="450" t="n"/>
      <c r="N30" s="1442" t="n">
        <v>6</v>
      </c>
      <c r="O30" s="553" t="n"/>
      <c r="P30" s="1626" t="n">
        <v>2391</v>
      </c>
      <c r="Q30" s="1628">
        <f>O30*P30</f>
        <v/>
      </c>
      <c r="R30" s="554" t="n">
        <v>1980</v>
      </c>
      <c r="S30" s="1634">
        <f>O30*R30</f>
        <v/>
      </c>
      <c r="T30" s="1634">
        <f>Q30-S30</f>
        <v/>
      </c>
      <c r="U30" s="808">
        <f>T30/Q30</f>
        <v/>
      </c>
      <c r="V30" s="444" t="n"/>
      <c r="W30" s="444" t="n"/>
      <c r="X30" s="444" t="n"/>
      <c r="Y30" s="444" t="n"/>
      <c r="Z30" s="444" t="n"/>
      <c r="AA30" s="444" t="inlineStr">
        <is>
          <t>4.4x5.5x15.8</t>
        </is>
      </c>
      <c r="AB30" s="1631" t="n">
        <v>0.102</v>
      </c>
      <c r="AC30" s="1624">
        <f>ROUND(O30*AB30,3)</f>
        <v/>
      </c>
      <c r="AD30"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30" s="663" t="inlineStr">
        <is>
          <t>ЕАЭС N RU Д-JP.РА03.В.90112/22 от 31.05.2022 действует до 29.05.2027</t>
        </is>
      </c>
      <c r="AF30" s="337" t="inlineStr">
        <is>
          <t>Relent</t>
        </is>
      </c>
      <c r="AG30" s="337" t="inlineStr">
        <is>
          <t>BRUNO Inc.</t>
        </is>
      </c>
    </row>
    <row r="31" hidden="1" ht="20.1" customFormat="1" customHeight="1" s="437" thickBot="1">
      <c r="A31" s="1442" t="n"/>
      <c r="B31" s="860" t="inlineStr">
        <is>
          <t>3304.99-9003</t>
        </is>
      </c>
      <c r="C31" s="1629" t="n">
        <v>2100058020499</v>
      </c>
      <c r="D31" s="1630" t="n">
        <v>5802049</v>
      </c>
      <c r="E31" s="435" t="inlineStr">
        <is>
          <t>Relent</t>
        </is>
      </c>
      <c r="F31" s="435" t="inlineStr">
        <is>
          <t>B3372R</t>
        </is>
      </c>
      <c r="G31" s="450" t="inlineStr">
        <is>
          <t xml:space="preserve">リレント　ラ・セラール　ドロゥワーフレッシュナー　</t>
        </is>
      </c>
      <c r="H31" s="440" t="inlineStr">
        <is>
          <t>《Relent》La Cerarl Doreor Freshener 100ml</t>
        </is>
      </c>
      <c r="I31" s="440" t="inlineStr">
        <is>
          <t>La Cerarl Doreor Freshner</t>
        </is>
      </c>
      <c r="J31" s="693" t="inlineStr">
        <is>
          <t>Освежающий лосьон «Ла Серарл»</t>
        </is>
      </c>
      <c r="K31" s="440" t="inlineStr">
        <is>
          <t>face lotion</t>
        </is>
      </c>
      <c r="L31" s="440" t="n"/>
      <c r="M31" s="450" t="n"/>
      <c r="N31" s="1442" t="n">
        <v>6</v>
      </c>
      <c r="O31" s="553" t="n"/>
      <c r="P31" s="1626" t="n">
        <v>1992</v>
      </c>
      <c r="Q31" s="1628">
        <f>O31*P31</f>
        <v/>
      </c>
      <c r="R31" s="554" t="n">
        <v>1650</v>
      </c>
      <c r="S31" s="1634">
        <f>O31*R31</f>
        <v/>
      </c>
      <c r="T31" s="1634">
        <f>Q31-S31</f>
        <v/>
      </c>
      <c r="U31" s="808">
        <f>T31/Q31</f>
        <v/>
      </c>
      <c r="V31" s="444" t="n"/>
      <c r="W31" s="444" t="n"/>
      <c r="X31" s="444" t="n"/>
      <c r="Y31" s="444" t="n"/>
      <c r="Z31" s="444" t="n"/>
      <c r="AA31" s="444" t="inlineStr">
        <is>
          <t>4.7x5x18</t>
        </is>
      </c>
      <c r="AB31" s="1635" t="n">
        <v>0.275</v>
      </c>
      <c r="AC31" s="1624">
        <f>ROUND(O31*AB31,3)</f>
        <v/>
      </c>
      <c r="AD31"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31" s="663" t="inlineStr">
        <is>
          <t>делаем</t>
        </is>
      </c>
      <c r="AF31" s="663" t="inlineStr">
        <is>
          <t>RELENT</t>
        </is>
      </c>
      <c r="AG31" s="663" t="inlineStr">
        <is>
          <t>IDEA INTERNATIONAL CO., LTD</t>
        </is>
      </c>
    </row>
    <row r="32" hidden="1" ht="20.1" customFormat="1" customHeight="1" s="437" thickBot="1">
      <c r="A32" s="1442" t="n"/>
      <c r="B32" s="861" t="inlineStr">
        <is>
          <t>3304.99-9003</t>
        </is>
      </c>
      <c r="C32" s="1629" t="inlineStr">
        <is>
          <t>2100058020482</t>
        </is>
      </c>
      <c r="D32" s="1630" t="n">
        <v>5802048</v>
      </c>
      <c r="E32" s="435" t="inlineStr">
        <is>
          <t>Relent</t>
        </is>
      </c>
      <c r="F32" s="435" t="inlineStr">
        <is>
          <t>B5351R</t>
        </is>
      </c>
      <c r="G32" s="450" t="inlineStr">
        <is>
          <t>リレント　ラ・セラール　ＶＣラニー</t>
        </is>
      </c>
      <c r="H32" s="804" t="inlineStr">
        <is>
          <t>《Relent》La Cerarl VC Runny 100ml</t>
        </is>
      </c>
      <c r="I32" s="440" t="inlineStr">
        <is>
          <t>La Cerarl Doreor VC Runny</t>
        </is>
      </c>
      <c r="J32" s="693" t="inlineStr">
        <is>
          <t>Лосьон с витамином С «Ла Серарл»</t>
        </is>
      </c>
      <c r="K32" s="699" t="inlineStr">
        <is>
          <t>face serum</t>
        </is>
      </c>
      <c r="L32" s="699" t="n"/>
      <c r="M32" s="450" t="n"/>
      <c r="N32" s="1442" t="n">
        <v>6</v>
      </c>
      <c r="O32" s="553" t="n"/>
      <c r="P32" s="1626" t="n">
        <v>3188</v>
      </c>
      <c r="Q32" s="1628">
        <f>O32*P32</f>
        <v/>
      </c>
      <c r="R32" s="554" t="n">
        <v>2640</v>
      </c>
      <c r="S32" s="1634">
        <f>O32*R32</f>
        <v/>
      </c>
      <c r="T32" s="1634">
        <f>Q32-S32</f>
        <v/>
      </c>
      <c r="U32" s="808">
        <f>T32/Q32</f>
        <v/>
      </c>
      <c r="V32" s="444" t="n"/>
      <c r="W32" s="444" t="n"/>
      <c r="X32" s="444" t="n"/>
      <c r="Y32" s="444" t="n"/>
      <c r="Z32" s="444" t="n"/>
      <c r="AA32" s="444" t="inlineStr">
        <is>
          <t>4.8x5x18</t>
        </is>
      </c>
      <c r="AB32" s="1636" t="n">
        <v>0.277</v>
      </c>
      <c r="AC32" s="1637">
        <f>ROUND(O32*AB32,3)</f>
        <v/>
      </c>
      <c r="AD32"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32" s="663" t="inlineStr">
        <is>
          <t xml:space="preserve">ЕАЭС N RU Д-JP.РА12.В.00320/24 от 28.12.2024 действует до 27.12.2029 </t>
        </is>
      </c>
      <c r="AF32" s="337" t="inlineStr">
        <is>
          <t>RELENT</t>
        </is>
      </c>
      <c r="AG32" s="337" t="inlineStr">
        <is>
          <t>BRUNO Inc.</t>
        </is>
      </c>
    </row>
    <row r="33" hidden="1" ht="20.1" customFormat="1" customHeight="1" s="437" thickBot="1">
      <c r="A33" s="1442" t="n"/>
      <c r="B33" s="860" t="inlineStr">
        <is>
          <t>3304.99-9003</t>
        </is>
      </c>
      <c r="C33" s="1629" t="n">
        <v>2100058020505</v>
      </c>
      <c r="D33" s="1630" t="n">
        <v>5802050</v>
      </c>
      <c r="E33" s="435" t="inlineStr">
        <is>
          <t>Relent</t>
        </is>
      </c>
      <c r="F33" s="435" t="inlineStr">
        <is>
          <t>B5352R</t>
        </is>
      </c>
      <c r="G33" s="450" t="inlineStr">
        <is>
          <t>リレント　ラ・セラール　ドロゥワードール</t>
        </is>
      </c>
      <c r="H33" s="404" t="inlineStr">
        <is>
          <t>《Relent》La Cerarl Doreor Doll 80ml</t>
        </is>
      </c>
      <c r="I33" s="404" t="inlineStr">
        <is>
          <t>La Cerarl Doreor Doll</t>
        </is>
      </c>
      <c r="J33" s="488" t="inlineStr">
        <is>
          <t>Увлажняющий лосьон «Ла Серарл»</t>
        </is>
      </c>
      <c r="K33" s="440" t="inlineStr">
        <is>
          <t>face serum</t>
        </is>
      </c>
      <c r="L33" s="440" t="n"/>
      <c r="M33" s="450" t="n"/>
      <c r="N33" s="1442" t="n">
        <v>6</v>
      </c>
      <c r="O33" s="553" t="n"/>
      <c r="P33" s="1626" t="n">
        <v>3387</v>
      </c>
      <c r="Q33" s="1628">
        <f>O33*P33</f>
        <v/>
      </c>
      <c r="R33" s="554" t="n">
        <v>2805</v>
      </c>
      <c r="S33" s="1634">
        <f>O33*R33</f>
        <v/>
      </c>
      <c r="T33" s="1634">
        <f>Q33-S33</f>
        <v/>
      </c>
      <c r="U33" s="808">
        <f>T33/Q33</f>
        <v/>
      </c>
      <c r="V33" s="444" t="n"/>
      <c r="W33" s="444" t="n"/>
      <c r="X33" s="444" t="n"/>
      <c r="Y33" s="444" t="n"/>
      <c r="Z33" s="444" t="n"/>
      <c r="AA33" s="444" t="inlineStr">
        <is>
          <t>4.2x5x14.8</t>
        </is>
      </c>
      <c r="AB33" s="1636" t="n">
        <v>0.232</v>
      </c>
      <c r="AC33" s="1637">
        <f>ROUND(O33*AB33,3)</f>
        <v/>
      </c>
      <c r="AD33"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33" s="663" t="inlineStr">
        <is>
          <t>делаем</t>
        </is>
      </c>
      <c r="AF33" s="337" t="inlineStr">
        <is>
          <t>RELENT</t>
        </is>
      </c>
      <c r="AG33" s="337" t="inlineStr">
        <is>
          <t>IDEA INTERNATIONAL CO., LTD</t>
        </is>
      </c>
    </row>
    <row r="34" hidden="1" ht="20.1" customFormat="1" customHeight="1" s="437" thickBot="1">
      <c r="A34" s="1442" t="n"/>
      <c r="B34" s="860" t="inlineStr">
        <is>
          <t>3304.99-9003</t>
        </is>
      </c>
      <c r="C34" s="1629" t="n">
        <v>2100058020512</v>
      </c>
      <c r="D34" s="1630" t="n">
        <v>5802051</v>
      </c>
      <c r="E34" s="435" t="inlineStr">
        <is>
          <t>Relent</t>
        </is>
      </c>
      <c r="F34" s="435" t="inlineStr">
        <is>
          <t>В5353R</t>
        </is>
      </c>
      <c r="G34" s="450" t="inlineStr">
        <is>
          <t>リレント　ラ・セラール　ドロゥワーラニー</t>
        </is>
      </c>
      <c r="H34" s="404" t="inlineStr">
        <is>
          <t>《Relent》La Cerarl Doreor Runny 30ml</t>
        </is>
      </c>
      <c r="I34" s="404" t="inlineStr">
        <is>
          <t>La Cerarl Doreor Runny</t>
        </is>
      </c>
      <c r="J34" s="488" t="inlineStr">
        <is>
          <t>Эссенция «Ла Серарл Дореор Ранни»</t>
        </is>
      </c>
      <c r="K34" s="440" t="inlineStr">
        <is>
          <t>face serum</t>
        </is>
      </c>
      <c r="L34" s="440" t="n"/>
      <c r="M34" s="450" t="n"/>
      <c r="N34" s="1442" t="n">
        <v>6</v>
      </c>
      <c r="O34" s="553" t="n"/>
      <c r="P34" s="1626" t="n">
        <v>3387</v>
      </c>
      <c r="Q34" s="1628">
        <f>O34*P34</f>
        <v/>
      </c>
      <c r="R34" s="554" t="n">
        <v>2805</v>
      </c>
      <c r="S34" s="1634">
        <f>O34*R34</f>
        <v/>
      </c>
      <c r="T34" s="1634">
        <f>Q34-S34</f>
        <v/>
      </c>
      <c r="U34" s="808">
        <f>T34/Q34</f>
        <v/>
      </c>
      <c r="V34" s="444" t="n"/>
      <c r="W34" s="444" t="n"/>
      <c r="X34" s="444" t="n"/>
      <c r="Y34" s="444" t="n"/>
      <c r="Z34" s="444" t="n"/>
      <c r="AA34" s="444" t="inlineStr">
        <is>
          <t>3.8x4x12.2</t>
        </is>
      </c>
      <c r="AB34" s="1633" t="n">
        <v>0.119</v>
      </c>
      <c r="AC34" s="1627">
        <f>ROUND(O34*AB34,3)</f>
        <v/>
      </c>
      <c r="AD34"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34" s="663" t="inlineStr">
        <is>
          <t>ЕАЭС N RU Д-JP.РА12.В.00430/24 от 28.12.2024 действует до 27.12.2029</t>
        </is>
      </c>
      <c r="AF34" s="663" t="inlineStr">
        <is>
          <t>RELENT</t>
        </is>
      </c>
      <c r="AG34" s="663" t="inlineStr">
        <is>
          <t>BRUNO Inc.</t>
        </is>
      </c>
    </row>
    <row r="35" hidden="1" ht="16.5" customFormat="1" customHeight="1" s="437" thickBot="1">
      <c r="A35" s="1442" t="n"/>
      <c r="B35" s="860" t="inlineStr">
        <is>
          <t>3304.99-9003</t>
        </is>
      </c>
      <c r="C35" s="1629" t="inlineStr">
        <is>
          <t>2100058020529</t>
        </is>
      </c>
      <c r="D35" s="1630" t="n">
        <v>5802052</v>
      </c>
      <c r="E35" s="435" t="inlineStr">
        <is>
          <t>Relent</t>
        </is>
      </c>
      <c r="F35" s="435" t="inlineStr">
        <is>
          <t>B5359R</t>
        </is>
      </c>
      <c r="G35" s="450" t="inlineStr">
        <is>
          <t>リレント　ラ・セラール　ドロゥワーセラム</t>
        </is>
      </c>
      <c r="H35" s="440" t="inlineStr">
        <is>
          <t>《Relent》La Cerarl Doreor serum 30ml</t>
        </is>
      </c>
      <c r="I35" s="440" t="inlineStr">
        <is>
          <t>La Cerarl Doreor Serum</t>
        </is>
      </c>
      <c r="J35" s="693" t="inlineStr">
        <is>
          <t>Эссенция «Ла Серарл Дореор»</t>
        </is>
      </c>
      <c r="K35" s="440" t="inlineStr">
        <is>
          <t>face serum</t>
        </is>
      </c>
      <c r="L35" s="440" t="n"/>
      <c r="M35" s="450" t="n"/>
      <c r="N35" s="1442" t="n">
        <v>6</v>
      </c>
      <c r="O35" s="553" t="n"/>
      <c r="P35" s="1626" t="n">
        <v>3188</v>
      </c>
      <c r="Q35" s="1628">
        <f>O35*P35</f>
        <v/>
      </c>
      <c r="R35" s="554" t="n">
        <v>2640</v>
      </c>
      <c r="S35" s="1634">
        <f>O35*R35</f>
        <v/>
      </c>
      <c r="T35" s="1634">
        <f>Q35-S35</f>
        <v/>
      </c>
      <c r="U35" s="808">
        <f>T35/Q35</f>
        <v/>
      </c>
      <c r="V35" s="444" t="n"/>
      <c r="W35" s="444" t="n"/>
      <c r="X35" s="444" t="n"/>
      <c r="Y35" s="444" t="n"/>
      <c r="Z35" s="444" t="n"/>
      <c r="AA35" s="444" t="inlineStr">
        <is>
          <t>3.8x4x12.2</t>
        </is>
      </c>
      <c r="AB35" s="1638" t="n">
        <v>0.116</v>
      </c>
      <c r="AC35" s="1627">
        <f>ROUND(O35*AB35,3)</f>
        <v/>
      </c>
      <c r="AD35"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35" s="663" t="inlineStr">
        <is>
          <t xml:space="preserve"> ЕАЭС N RU Д-JP.РА01.В.71997/21 от 11.08.2021 действует до 10.08.2026</t>
        </is>
      </c>
      <c r="AF35" s="663" t="inlineStr">
        <is>
          <t>RELENT</t>
        </is>
      </c>
      <c r="AG35" s="663" t="inlineStr">
        <is>
          <t>IDEA INTERNATIONAL CO., LTD</t>
        </is>
      </c>
    </row>
    <row r="36" hidden="1" ht="19.5" customFormat="1" customHeight="1" s="437" thickBot="1">
      <c r="A36" s="1442" t="n"/>
      <c r="B36" s="861" t="inlineStr">
        <is>
          <t>3304.99-9003</t>
        </is>
      </c>
      <c r="C36" s="1629" t="n">
        <v>2100058020536</v>
      </c>
      <c r="D36" s="1630" t="n">
        <v>5802053</v>
      </c>
      <c r="E36" s="435" t="inlineStr">
        <is>
          <t>Relent</t>
        </is>
      </c>
      <c r="F36" s="447" t="inlineStr">
        <is>
          <t>B5354R</t>
        </is>
      </c>
      <c r="G36" s="671" t="inlineStr">
        <is>
          <t>リレント　ラ・セラール　ドロゥワーパック</t>
        </is>
      </c>
      <c r="H36" s="404" t="inlineStr">
        <is>
          <t>《Relent》La Cerarl Doreor Pack 105g</t>
        </is>
      </c>
      <c r="I36" s="404" t="inlineStr">
        <is>
          <t>La Cerarl Doreor Pack</t>
        </is>
      </c>
      <c r="J36" s="488" t="inlineStr">
        <is>
          <t>Маска для лица Ла Серарл Дореор</t>
        </is>
      </c>
      <c r="K36" s="699" t="inlineStr">
        <is>
          <t>face pack</t>
        </is>
      </c>
      <c r="L36" s="699" t="n"/>
      <c r="M36" s="450" t="n"/>
      <c r="N36" s="1442" t="n">
        <v>6</v>
      </c>
      <c r="O36" s="553" t="n"/>
      <c r="P36" s="1626" t="n">
        <v>3985</v>
      </c>
      <c r="Q36" s="1628">
        <f>O36*P36</f>
        <v/>
      </c>
      <c r="R36" s="554" t="n">
        <v>3300</v>
      </c>
      <c r="S36" s="1634">
        <f>O36*R36</f>
        <v/>
      </c>
      <c r="T36" s="1634">
        <f>Q36-S36</f>
        <v/>
      </c>
      <c r="U36" s="808">
        <f>T36/Q36</f>
        <v/>
      </c>
      <c r="V36" s="444" t="n"/>
      <c r="W36" s="444" t="n"/>
      <c r="X36" s="444" t="n"/>
      <c r="Y36" s="444" t="n"/>
      <c r="Z36" s="444" t="n"/>
      <c r="AA36" s="444" t="inlineStr">
        <is>
          <t>4.5x5.4x17</t>
        </is>
      </c>
      <c r="AB36" s="1639" t="n">
        <v>0.129</v>
      </c>
      <c r="AC36" s="1627">
        <f>ROUND(O36*AB36,3)</f>
        <v/>
      </c>
      <c r="AD36"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36" s="663" t="inlineStr">
        <is>
          <t>ЕАЭС N RU Д-JP.РА03.В.91575/22 от 31.05.2022 действует до 30.05.2027</t>
        </is>
      </c>
      <c r="AF36" s="337" t="inlineStr">
        <is>
          <t>Relent</t>
        </is>
      </c>
      <c r="AG36" s="337" t="inlineStr">
        <is>
          <t>BRUNO Inc.</t>
        </is>
      </c>
    </row>
    <row r="37" hidden="1" ht="20.1" customFormat="1" customHeight="1" s="437" thickBot="1">
      <c r="A37" s="1442" t="n"/>
      <c r="B37" s="858" t="inlineStr">
        <is>
          <t>3304.99-2003</t>
        </is>
      </c>
      <c r="C37" s="1632" t="n">
        <v>2100058020543</v>
      </c>
      <c r="D37" s="1630" t="n">
        <v>5802054</v>
      </c>
      <c r="E37" s="435" t="inlineStr">
        <is>
          <t>Relent</t>
        </is>
      </c>
      <c r="F37" s="447" t="inlineStr">
        <is>
          <t>B5355R</t>
        </is>
      </c>
      <c r="G37" s="671" t="inlineStr">
        <is>
          <t>リレント　ラ・セラール　ドロゥワーミルク</t>
        </is>
      </c>
      <c r="H37" s="404" t="inlineStr">
        <is>
          <t>《Relent》La Cerarl Doreor Milk 80ml</t>
        </is>
      </c>
      <c r="I37" s="404" t="inlineStr">
        <is>
          <t>La Cerarl Doreor Milk</t>
        </is>
      </c>
      <c r="J37" s="488" t="inlineStr">
        <is>
          <t>Молочко «Ла Серарл»</t>
        </is>
      </c>
      <c r="K37" s="699" t="inlineStr">
        <is>
          <t>face milk</t>
        </is>
      </c>
      <c r="L37" s="699" t="n"/>
      <c r="M37" s="450" t="n"/>
      <c r="N37" s="1442" t="n">
        <v>6</v>
      </c>
      <c r="O37" s="553" t="n"/>
      <c r="P37" s="1626" t="n">
        <v>3586</v>
      </c>
      <c r="Q37" s="1628">
        <f>O37*P37</f>
        <v/>
      </c>
      <c r="R37" s="554" t="n">
        <v>2970</v>
      </c>
      <c r="S37" s="1634">
        <f>O37*R37</f>
        <v/>
      </c>
      <c r="T37" s="1634">
        <f>Q37-S37</f>
        <v/>
      </c>
      <c r="U37" s="808">
        <f>T37/Q37</f>
        <v/>
      </c>
      <c r="V37" s="444" t="n"/>
      <c r="W37" s="444" t="n">
        <v>9</v>
      </c>
      <c r="X37" s="444" t="n"/>
      <c r="Y37" s="444" t="n"/>
      <c r="Z37" s="444" t="n"/>
      <c r="AA37" s="444" t="inlineStr">
        <is>
          <t>4.2x5x17.2</t>
        </is>
      </c>
      <c r="AB37" s="1638" t="n">
        <v>0.233</v>
      </c>
      <c r="AC37" s="1627">
        <f>ROUND(O37*AB37,3)</f>
        <v/>
      </c>
      <c r="AD37"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37" s="820" t="inlineStr">
        <is>
          <t>ЕАЭС N RU Д-JP.РА12.В.00545/24 от 28.12.2024 действует до 27.12.2029</t>
        </is>
      </c>
      <c r="AF37" s="663" t="inlineStr">
        <is>
          <t>RELENT</t>
        </is>
      </c>
      <c r="AG37" s="663" t="inlineStr">
        <is>
          <t>IDEA INTERNATIONAL CO., LTD</t>
        </is>
      </c>
    </row>
    <row r="38" hidden="1" ht="20.1" customFormat="1" customHeight="1" s="437" thickBot="1">
      <c r="A38" s="1442" t="n"/>
      <c r="B38" s="858" t="inlineStr">
        <is>
          <t>3304.99-2003</t>
        </is>
      </c>
      <c r="C38" s="1632" t="n">
        <v>2100058020550</v>
      </c>
      <c r="D38" s="1630" t="n">
        <v>5802055</v>
      </c>
      <c r="E38" s="435" t="inlineStr">
        <is>
          <t>Relent</t>
        </is>
      </c>
      <c r="F38" s="447" t="inlineStr">
        <is>
          <t>B5356R</t>
        </is>
      </c>
      <c r="G38" s="671" t="inlineStr">
        <is>
          <t>リレント　ラ・セラール　ドロゥワークリーム</t>
        </is>
      </c>
      <c r="H38" s="404" t="inlineStr">
        <is>
          <t>《Relent》La Cerarl Doreor Cream 30g</t>
        </is>
      </c>
      <c r="I38" s="404" t="inlineStr">
        <is>
          <t>La Cerarl Doreor Cream</t>
        </is>
      </c>
      <c r="J38" s="488" t="inlineStr">
        <is>
          <t>Питательный крем «Ла Серарл Дореор»</t>
        </is>
      </c>
      <c r="K38" s="699" t="inlineStr">
        <is>
          <t>face cream</t>
        </is>
      </c>
      <c r="L38" s="699" t="n"/>
      <c r="M38" s="450" t="n"/>
      <c r="N38" s="1442" t="n">
        <v>6</v>
      </c>
      <c r="O38" s="553" t="n"/>
      <c r="P38" s="1626" t="n">
        <v>5977</v>
      </c>
      <c r="Q38" s="1628">
        <f>O38*P38</f>
        <v/>
      </c>
      <c r="R38" s="554" t="n">
        <v>4950</v>
      </c>
      <c r="S38" s="1634">
        <f>O38*R38</f>
        <v/>
      </c>
      <c r="T38" s="1634">
        <f>Q38-S38</f>
        <v/>
      </c>
      <c r="U38" s="808">
        <f>T38/Q38</f>
        <v/>
      </c>
      <c r="V38" s="444" t="n"/>
      <c r="W38" s="444" t="n">
        <v>4.5</v>
      </c>
      <c r="X38" s="444" t="n"/>
      <c r="Y38" s="444" t="n"/>
      <c r="Z38" s="444" t="n"/>
      <c r="AA38" s="444" t="inlineStr">
        <is>
          <t>5.4x5.4x6</t>
        </is>
      </c>
      <c r="AB38" s="1639" t="n">
        <v>0.138</v>
      </c>
      <c r="AC38" s="1627">
        <f>ROUND(O38*AB38,3)</f>
        <v/>
      </c>
      <c r="AD38"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38" s="663" t="inlineStr">
        <is>
          <t>ЕАЭС N RU Д-JP.РА03.В.90112/22 от 31.05.2022 действует до 29.05.2027</t>
        </is>
      </c>
      <c r="AF38" s="663" t="inlineStr">
        <is>
          <t xml:space="preserve"> Relent</t>
        </is>
      </c>
      <c r="AG38" s="663" t="inlineStr">
        <is>
          <t>Bruno Inc.</t>
        </is>
      </c>
    </row>
    <row r="39" ht="20.1" customFormat="1" customHeight="1" s="864" thickBot="1">
      <c r="A39" s="818" t="n"/>
      <c r="B39" s="869" t="n"/>
      <c r="C39" s="1640" t="n"/>
      <c r="D39" s="1640" t="n">
        <v>5802583</v>
      </c>
      <c r="E39" s="813" t="inlineStr">
        <is>
          <t>Relent</t>
        </is>
      </c>
      <c r="F39" s="1641" t="inlineStr">
        <is>
          <t>A8202R</t>
        </is>
      </c>
      <c r="G39" s="982" t="n"/>
      <c r="H39" s="1107" t="inlineStr">
        <is>
          <t xml:space="preserve">《Relent》La Cerarl Doreor Cream Rich (NEW LIMITED)　</t>
        </is>
      </c>
      <c r="I39" s="558" t="inlineStr">
        <is>
          <t>RELENT Yokibi Essence Emulsion Rich x Rich</t>
        </is>
      </c>
      <c r="J39" s="558" t="inlineStr">
        <is>
          <t>Эмульсия-эссенция двойного увлажнения Ёки</t>
        </is>
      </c>
      <c r="K39" s="1243" t="inlineStr">
        <is>
          <t>face cream</t>
        </is>
      </c>
      <c r="L39" s="871" t="n"/>
      <c r="M39" s="796" t="n"/>
      <c r="N39" s="818" t="n"/>
      <c r="O39" s="1128" t="n"/>
      <c r="P39" s="1642" t="n">
        <v>5488</v>
      </c>
      <c r="Q39" s="1643">
        <f>O39*P39</f>
        <v/>
      </c>
      <c r="R39" s="1128" t="n">
        <v>4500</v>
      </c>
      <c r="S39" s="1644">
        <f>O39*R39</f>
        <v/>
      </c>
      <c r="T39" s="1644">
        <f>Q39-S39</f>
        <v/>
      </c>
      <c r="U39" s="1156">
        <f>T39/Q39</f>
        <v/>
      </c>
      <c r="V39" s="819" t="n"/>
      <c r="W39" s="819" t="n"/>
      <c r="X39" s="819" t="n"/>
      <c r="Y39" s="819" t="n"/>
      <c r="Z39" s="819" t="n"/>
      <c r="AA39" s="819" t="n"/>
      <c r="AB39" s="1645" t="n">
        <v>0.136</v>
      </c>
      <c r="AC39" s="1646">
        <f>ROUND(O39*AB39,3)</f>
        <v/>
      </c>
      <c r="AD39" s="863" t="inlineStr">
        <is>
          <t>水, スクワラン, ＢＧ, グリセリン, トリエチルヘキサノイン, ホホバ種子油, リンゴ酸ジイソステアリル, ステアリン酸グリセリル（ＳＥ）, ステアリン酸グリセリル, セテアリルアルコール, ヘキサ（ヒドロキシステアリン酸／ステアリン酸／ロジン酸）ジペンタエリスリチル, シラカンバ樹液, ステアリン酸, ハトムギ油, ヒアルロン酸Ｎａ, ゲンチアナ根エキス, 水溶性コラーゲン, 加水分解ヒアルロン酸, 黒砂糖エキス, オタネニンジン根エキス, ウメ果実エキス, 加水分解コメエキス, アンペロプシスグロセデンタタ葉エキス, ヒオウギエキス, アイ葉／茎エキス, ヒアルロン酸ヒドロキシプロピルトリモニウム, フトモモ葉エキス, ドクダミエキス, ハトムギ種子エキス, カンゾウ根エキス, アロエベラ葉エキス, アルニカ花エキス, セイヨウオトギリソウ花／葉／茎エキス, セイヨウキズタエキス, セイヨウトチノキ葉エキス, ハマメリス葉エキス, ブドウ葉エキス, ナツメ果実エキス, カワラヨモギ花エキス, オウゴン根エキス, マグワ根皮エキス, カンゾウ葉エキス, アルギニン, テトラヘキシルデカン酸アスコルビル, リン酸アスコルビルＭｇ, アミノカプロン酸, セラミドＮＰ, 酢酸トコフェロール, パルミチン酸レチノール, ポリ－γ－グルタミン酸Ｎａ, トコフェロール, グリチルレチン酸ステアリル, ヒドロキシステアリン酸コレステリル, 水添パーム油, ピーナッツ油, ＤＰＧ, カルボマー, キサンタンガム, 酸化チタン, ジメチコン, 水酸化Ａｌ, ラウリン酸ポリグリセリル－１０, ステアリン酸ＰＥＧ－４０, ＰＰＧ－２４グリセレス－２４, ステアロイルメチルタウリンＮａ, エタノール, 香料, フェノキシエタノール, メチルパラベン, ブチルパラベン, ＥＤＴＡ－２Ｎａ</t>
        </is>
      </c>
      <c r="AE39" s="682" t="inlineStr">
        <is>
          <t>ЕАЭС N RU Д-JP.РА12.В.00545/24 от 28.12.2024 действует до 27.12.2029</t>
        </is>
      </c>
      <c r="AF39" s="682" t="inlineStr">
        <is>
          <t>RELENT</t>
        </is>
      </c>
      <c r="AG39" s="1247" t="inlineStr">
        <is>
          <t>BRUNO Inc.</t>
        </is>
      </c>
    </row>
    <row r="40" hidden="1" ht="20.1" customFormat="1" customHeight="1" s="437" thickBot="1">
      <c r="A40" s="435" t="n"/>
      <c r="B40" s="829" t="n"/>
      <c r="C40" s="1625" t="inlineStr">
        <is>
          <t>2100058020444</t>
        </is>
      </c>
      <c r="D40" s="1625" t="n">
        <v>5802044</v>
      </c>
      <c r="E40" s="435" t="inlineStr">
        <is>
          <t>Relent</t>
        </is>
      </c>
      <c r="F40" s="447" t="inlineStr">
        <is>
          <t>B5373R</t>
        </is>
      </c>
      <c r="G40" s="671" t="inlineStr">
        <is>
          <t>リレント　ラ・セラール　ドロゥワーオイル</t>
        </is>
      </c>
      <c r="H40" s="404" t="inlineStr">
        <is>
          <t>《Relent》La Cerarl Doreor Oil</t>
        </is>
      </c>
      <c r="I40" s="404" t="inlineStr">
        <is>
          <t>La Cerarl DOREOR OIL CONCENTRATE</t>
        </is>
      </c>
      <c r="J40" s="488" t="inlineStr">
        <is>
          <t>Масло концентрат Ла Сераль</t>
        </is>
      </c>
      <c r="K40" s="699" t="inlineStr">
        <is>
          <t>face oil</t>
        </is>
      </c>
      <c r="L40" s="699" t="n"/>
      <c r="M40" s="450" t="n"/>
      <c r="N40" s="1442" t="n">
        <v>6</v>
      </c>
      <c r="O40" s="553" t="n"/>
      <c r="P40" s="1628" t="n">
        <v>400</v>
      </c>
      <c r="Q40" s="1628">
        <f>O40*P40</f>
        <v/>
      </c>
      <c r="R40" s="554" t="n">
        <v>300</v>
      </c>
      <c r="S40" s="1634">
        <f>O40*R40</f>
        <v/>
      </c>
      <c r="T40" s="1634">
        <f>Q40-S40</f>
        <v/>
      </c>
      <c r="U40" s="808">
        <f>T40/Q40</f>
        <v/>
      </c>
      <c r="V40" s="444" t="n"/>
      <c r="W40" s="444" t="n"/>
      <c r="X40" s="444" t="n"/>
      <c r="Y40" s="444" t="n"/>
      <c r="Z40" s="444" t="n"/>
      <c r="AA40" s="444" t="inlineStr">
        <is>
          <t>3.7x4x12.1</t>
        </is>
      </c>
      <c r="AB40" s="1638" t="n">
        <v>0.113</v>
      </c>
      <c r="AC40" s="1627">
        <f>ROUND(O40*AB40,3)</f>
        <v/>
      </c>
      <c r="AD40"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40" s="663" t="inlineStr">
        <is>
          <t>ЕАЭС N RU Д-JP.РА04.В.91090/22 от 15.07.2022 действует до 14.07.2027</t>
        </is>
      </c>
      <c r="AF40" s="663" t="n"/>
      <c r="AG40" s="663" t="inlineStr">
        <is>
          <t>IDEA INTERNATIONAL CO., LTD</t>
        </is>
      </c>
    </row>
    <row r="41" hidden="1" ht="20.1" customFormat="1" customHeight="1" s="437" thickBot="1">
      <c r="A41" s="1442" t="n"/>
      <c r="B41" s="822" t="n"/>
      <c r="C41" s="1625" t="n">
        <v>2100058024909</v>
      </c>
      <c r="D41" s="1625" t="n">
        <v>5802490</v>
      </c>
      <c r="E41" s="435" t="inlineStr">
        <is>
          <t>Relent</t>
        </is>
      </c>
      <c r="F41" s="447" t="inlineStr">
        <is>
          <t>B5374R</t>
        </is>
      </c>
      <c r="G41" s="671" t="inlineStr">
        <is>
          <t>リレント　ラ・セラール　ドロゥワージュレSP</t>
        </is>
      </c>
      <c r="H41" s="404" t="inlineStr">
        <is>
          <t>《Relent》La Cerarl Doreor Gelee SP</t>
        </is>
      </c>
      <c r="I41" s="404" t="inlineStr">
        <is>
          <t>La Cerarl DOREOR GELEE SP</t>
        </is>
      </c>
      <c r="J41" s="488" t="inlineStr">
        <is>
          <t>Гель для лица Ла Сераль</t>
        </is>
      </c>
      <c r="K41" s="699" t="inlineStr">
        <is>
          <t>face gel</t>
        </is>
      </c>
      <c r="L41" s="699" t="n"/>
      <c r="M41" s="450" t="n"/>
      <c r="N41" s="1442" t="n">
        <v>6</v>
      </c>
      <c r="O41" s="553" t="n"/>
      <c r="P41" s="1626" t="n">
        <v>3600</v>
      </c>
      <c r="Q41" s="1628">
        <f>O41*P41</f>
        <v/>
      </c>
      <c r="R41" s="554" t="n">
        <v>2970</v>
      </c>
      <c r="S41" s="1634">
        <f>O41*R41</f>
        <v/>
      </c>
      <c r="T41" s="1634">
        <f>Q41-S41</f>
        <v/>
      </c>
      <c r="U41" s="808">
        <f>T41/Q41</f>
        <v/>
      </c>
      <c r="V41" s="444" t="n"/>
      <c r="W41" s="444" t="n"/>
      <c r="X41" s="444" t="n"/>
      <c r="Y41" s="444" t="n"/>
      <c r="Z41" s="444" t="n"/>
      <c r="AA41" s="444" t="n"/>
      <c r="AB41" s="1647" t="n">
        <v>0.115</v>
      </c>
      <c r="AC41" s="1627">
        <f>ROUND(O41*AB41,3)</f>
        <v/>
      </c>
      <c r="AD41"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41" s="663" t="inlineStr">
        <is>
          <t>ЕАЭС N RU Д-JP.РА04.В.91017/22 от 14.12.2022 действует до 14.07.2027</t>
        </is>
      </c>
      <c r="AF41" s="663" t="n"/>
      <c r="AG41" s="663" t="inlineStr">
        <is>
          <t>IDEA INTERNATIONAL CO., LTD</t>
        </is>
      </c>
    </row>
    <row r="42" ht="20.1" customFormat="1" customHeight="1" s="437" thickBot="1">
      <c r="A42" s="1442" t="n"/>
      <c r="B42" s="822" t="n"/>
      <c r="C42" s="1625" t="n"/>
      <c r="D42" s="1625" t="n">
        <v>5802598</v>
      </c>
      <c r="E42" s="435" t="inlineStr">
        <is>
          <t>Relent</t>
        </is>
      </c>
      <c r="F42" s="435" t="n">
        <v>5802598</v>
      </c>
      <c r="G42" s="450" t="n"/>
      <c r="H42" s="804" t="inlineStr">
        <is>
          <t>《Relent》La Cerarl Doreor Shampoo ОБНОВИЛИ JAN, ТОВАР</t>
        </is>
      </c>
      <c r="I42" s="440" t="inlineStr">
        <is>
          <t>La Cerarl Doreor Shampoo</t>
        </is>
      </c>
      <c r="J42" s="693" t="inlineStr">
        <is>
          <t>Шампунь для волос Ла Сераль</t>
        </is>
      </c>
      <c r="K42" s="699" t="inlineStr">
        <is>
          <t>hair shampoo</t>
        </is>
      </c>
      <c r="L42" s="699" t="n"/>
      <c r="M42" s="450" t="n"/>
      <c r="N42" s="1442" t="n"/>
      <c r="O42" s="553" t="n"/>
      <c r="P42" s="1626" t="n">
        <v>1449</v>
      </c>
      <c r="Q42" s="1628">
        <f>O42*P42</f>
        <v/>
      </c>
      <c r="R42" s="554" t="n">
        <v>1188</v>
      </c>
      <c r="S42" s="1634">
        <f>O42*R42</f>
        <v/>
      </c>
      <c r="T42" s="1634">
        <f>Q42-S42</f>
        <v/>
      </c>
      <c r="U42" s="808">
        <f>T42/Q42</f>
        <v/>
      </c>
      <c r="V42" s="444" t="n"/>
      <c r="W42" s="444" t="n"/>
      <c r="X42" s="444" t="n"/>
      <c r="Y42" s="444" t="n"/>
      <c r="Z42" s="444" t="n"/>
      <c r="AA42" s="444" t="n"/>
      <c r="AB42" s="1647" t="n">
        <v>0.596</v>
      </c>
      <c r="AC42" s="1627">
        <f>ROUND(O42*AB42,3)</f>
        <v/>
      </c>
      <c r="AD42"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42" s="663" t="inlineStr">
        <is>
          <t>ЕАЭС N RU Д-JP.РА09.В.81805/23 от 17.11.2023 действует до 16.11.2028</t>
        </is>
      </c>
      <c r="AF42" s="663" t="inlineStr">
        <is>
          <t>Relent</t>
        </is>
      </c>
      <c r="AG42" s="663" t="inlineStr">
        <is>
          <t>Bruno Inc</t>
        </is>
      </c>
    </row>
    <row r="43" ht="20.1" customFormat="1" customHeight="1" s="437" thickBot="1">
      <c r="A43" s="1442" t="n"/>
      <c r="B43" s="822" t="n"/>
      <c r="C43" s="1625" t="n"/>
      <c r="D43" s="1625" t="n">
        <v>5802599</v>
      </c>
      <c r="E43" s="435" t="inlineStr">
        <is>
          <t>Relent</t>
        </is>
      </c>
      <c r="F43" s="435" t="n">
        <v>5802599</v>
      </c>
      <c r="G43" s="450" t="n"/>
      <c r="H43" s="440" t="inlineStr">
        <is>
          <t>《Relent》La Cerarl Doreor Treatment ОБНОВИЛИ JAN, ТОВАР</t>
        </is>
      </c>
      <c r="I43" s="440" t="inlineStr">
        <is>
          <t>La Cerarl Doreor Treatment</t>
        </is>
      </c>
      <c r="J43" s="693" t="inlineStr">
        <is>
          <t>Кондиционер для волос Ла Сераль</t>
        </is>
      </c>
      <c r="K43" s="699" t="inlineStr">
        <is>
          <t>hair treatment</t>
        </is>
      </c>
      <c r="L43" s="699" t="n"/>
      <c r="M43" s="450" t="n"/>
      <c r="N43" s="1442" t="n"/>
      <c r="O43" s="553" t="n"/>
      <c r="P43" s="1626" t="n">
        <v>1449</v>
      </c>
      <c r="Q43" s="1628">
        <f>O43*P43</f>
        <v/>
      </c>
      <c r="R43" s="554" t="n">
        <v>1188</v>
      </c>
      <c r="S43" s="1634">
        <f>O43*R43</f>
        <v/>
      </c>
      <c r="T43" s="1634">
        <f>Q43-S43</f>
        <v/>
      </c>
      <c r="U43" s="808">
        <f>T43/Q43</f>
        <v/>
      </c>
      <c r="V43" s="444" t="n"/>
      <c r="W43" s="444" t="n"/>
      <c r="X43" s="444" t="n"/>
      <c r="Y43" s="444" t="n"/>
      <c r="Z43" s="444" t="n"/>
      <c r="AA43" s="444" t="n"/>
      <c r="AB43" s="1647" t="n">
        <v>0.594</v>
      </c>
      <c r="AC43" s="1627">
        <f>ROUND(O43*AB43,3)</f>
        <v/>
      </c>
      <c r="AD43"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43" s="663" t="inlineStr">
        <is>
          <t>ЕАЭС N RU Д-JP.РА09.В.81741/23 от 17.11.2023 действует до 16.11.2028</t>
        </is>
      </c>
      <c r="AF43" s="337" t="inlineStr">
        <is>
          <t>Relent</t>
        </is>
      </c>
      <c r="AG43" s="337" t="inlineStr">
        <is>
          <t>Bruno Inc</t>
        </is>
      </c>
    </row>
    <row r="44" hidden="1" ht="20.1" customFormat="1" customHeight="1" s="437" thickBot="1">
      <c r="A44" s="1442" t="n"/>
      <c r="B44" s="822" t="n"/>
      <c r="C44" s="1625" t="n">
        <v>2100058025364</v>
      </c>
      <c r="D44" s="1625" t="n">
        <v>5802536</v>
      </c>
      <c r="E44" s="435" t="inlineStr">
        <is>
          <t>Relent</t>
        </is>
      </c>
      <c r="F44" s="435" t="n">
        <v>5802536</v>
      </c>
      <c r="G44" s="450" t="n"/>
      <c r="H44" s="804" t="inlineStr">
        <is>
          <t xml:space="preserve">《Relent》La Cerarl Doreor Body Shampoo </t>
        </is>
      </c>
      <c r="I44" s="440" t="inlineStr">
        <is>
          <t>La Cerarl Doreor Body Shampoo</t>
        </is>
      </c>
      <c r="J44" s="693" t="inlineStr">
        <is>
          <t>Шампунь для тела Ла Сераль</t>
        </is>
      </c>
      <c r="K44" s="699" t="inlineStr">
        <is>
          <t>body wash</t>
        </is>
      </c>
      <c r="L44" s="699" t="n"/>
      <c r="M44" s="450" t="n"/>
      <c r="N44" s="1442" t="n"/>
      <c r="O44" s="553" t="n"/>
      <c r="P44" s="1626" t="n">
        <v>1368</v>
      </c>
      <c r="Q44" s="1628">
        <f>O44*P44</f>
        <v/>
      </c>
      <c r="R44" s="554" t="n">
        <v>1122</v>
      </c>
      <c r="S44" s="1634">
        <f>O44*R44</f>
        <v/>
      </c>
      <c r="T44" s="1634">
        <f>Q44-S44</f>
        <v/>
      </c>
      <c r="U44" s="808">
        <f>T44/Q44</f>
        <v/>
      </c>
      <c r="V44" s="444" t="n"/>
      <c r="W44" s="444" t="n"/>
      <c r="X44" s="444" t="n"/>
      <c r="Y44" s="444" t="n"/>
      <c r="Z44" s="444" t="n"/>
      <c r="AA44" s="444" t="n"/>
      <c r="AB44" s="1647" t="n">
        <v>0.603</v>
      </c>
      <c r="AC44" s="1627">
        <f>ROUND(O44*AB44,3)</f>
        <v/>
      </c>
      <c r="AD44"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44" s="337" t="inlineStr">
        <is>
          <t>ЕАЭС N RU Д-JP.РА09.В.81775/23 от 17.11.2023 действует до 16.11.2028</t>
        </is>
      </c>
      <c r="AF44" s="337" t="inlineStr">
        <is>
          <t>Relent</t>
        </is>
      </c>
      <c r="AG44" s="337" t="inlineStr">
        <is>
          <t>Bruno Inc</t>
        </is>
      </c>
    </row>
    <row r="45" hidden="1" ht="20.1" customFormat="1" customHeight="1" s="864" thickBot="1">
      <c r="A45" s="813" t="n"/>
      <c r="B45" s="814" t="inlineStr">
        <is>
          <t>3401.30-0000</t>
        </is>
      </c>
      <c r="C45" s="1640" t="n">
        <v>2100058020161</v>
      </c>
      <c r="D45" s="1640" t="n">
        <v>5802016</v>
      </c>
      <c r="E45" s="813" t="inlineStr">
        <is>
          <t>Relent</t>
        </is>
      </c>
      <c r="F45" s="813" t="inlineStr">
        <is>
          <t>A2800R</t>
        </is>
      </c>
      <c r="G45" s="796" t="n"/>
      <c r="H45" s="816" t="inlineStr">
        <is>
          <t>《Relent》YOKIBI Essence Cleansing</t>
        </is>
      </c>
      <c r="I45" s="816" t="inlineStr">
        <is>
          <t>Yokibi Essence Cleansing</t>
        </is>
      </c>
      <c r="J45" s="817" t="inlineStr">
        <is>
          <t>Демакияжный крем для лица Ёкиби</t>
        </is>
      </c>
      <c r="K45" s="816" t="inlineStr">
        <is>
          <t>face cleansing</t>
        </is>
      </c>
      <c r="L45" s="816" t="n"/>
      <c r="M45" s="796" t="n"/>
      <c r="N45" s="818" t="n">
        <v>6</v>
      </c>
      <c r="O45" s="553" t="n"/>
      <c r="P45" s="1648" t="n">
        <v>2817</v>
      </c>
      <c r="Q45" s="1643">
        <f>O45*P45</f>
        <v/>
      </c>
      <c r="R45" s="798" t="n">
        <v>2310</v>
      </c>
      <c r="S45" s="1643">
        <f>O45*R45</f>
        <v/>
      </c>
      <c r="T45" s="1643">
        <f>Q45-S45</f>
        <v/>
      </c>
      <c r="U45" s="799">
        <f>T45/Q45</f>
        <v/>
      </c>
      <c r="V45" s="819" t="n"/>
      <c r="W45" s="819" t="n"/>
      <c r="X45" s="819" t="n"/>
      <c r="Y45" s="819" t="n"/>
      <c r="Z45" s="819" t="n"/>
      <c r="AA45" s="819" t="n"/>
      <c r="AB45" s="1645" t="n">
        <v>0.13864</v>
      </c>
      <c r="AC45" s="1646">
        <f>ROUND(O45*AB45,3)</f>
        <v/>
      </c>
      <c r="AD45" s="86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5" s="679" t="inlineStr">
        <is>
          <t>ЕАЭС N RU Д-JP.РА03.В.90112/22 от 31.05.2022 действует до 29.05.2027</t>
        </is>
      </c>
      <c r="AF45" s="679" t="inlineStr">
        <is>
          <t>Relent</t>
        </is>
      </c>
      <c r="AG45" s="679" t="inlineStr">
        <is>
          <t>BRUNO Inc.</t>
        </is>
      </c>
    </row>
    <row r="46" hidden="1" ht="20.1" customFormat="1" customHeight="1" s="437" thickBot="1">
      <c r="A46" s="435" t="n"/>
      <c r="B46" s="829" t="n"/>
      <c r="C46" s="1649" t="n">
        <v>2100058025913</v>
      </c>
      <c r="D46" s="1649" t="n">
        <v>58025913</v>
      </c>
      <c r="E46" s="435" t="inlineStr">
        <is>
          <t>Relent</t>
        </is>
      </c>
      <c r="F46" s="435" t="n"/>
      <c r="G46" s="450" t="n"/>
      <c r="H46" s="804" t="inlineStr">
        <is>
          <t>《Relent》YOKIBI Essence Cleansing 100g Изменилась верхушка тюбика</t>
        </is>
      </c>
      <c r="I46" s="440" t="inlineStr">
        <is>
          <t>Yokibi Essence Cleansing</t>
        </is>
      </c>
      <c r="J46" s="693" t="inlineStr">
        <is>
          <t>Демакияжный крем для лица Ёкиби</t>
        </is>
      </c>
      <c r="K46" s="440" t="inlineStr">
        <is>
          <t>face cleansing</t>
        </is>
      </c>
      <c r="L46" s="440" t="n"/>
      <c r="M46" s="450" t="n"/>
      <c r="N46" s="1442" t="n"/>
      <c r="O46" s="553" t="n"/>
      <c r="P46" s="1626" t="n">
        <v>2817</v>
      </c>
      <c r="Q46" s="1628">
        <f>O46*P46</f>
        <v/>
      </c>
      <c r="R46" s="443" t="n">
        <v>2310</v>
      </c>
      <c r="S46" s="1623">
        <f>O46*R46</f>
        <v/>
      </c>
      <c r="T46" s="1623">
        <f>Q46-S46</f>
        <v/>
      </c>
      <c r="U46" s="556">
        <f>T46/Q46</f>
        <v/>
      </c>
      <c r="V46" s="444" t="n"/>
      <c r="W46" s="444" t="n"/>
      <c r="X46" s="444" t="n"/>
      <c r="Y46" s="444" t="n"/>
      <c r="Z46" s="444" t="n"/>
      <c r="AA46" s="444" t="n"/>
      <c r="AB46" s="1650" t="n"/>
      <c r="AC46" s="1627">
        <f>ROUND(O46*AB46,3)</f>
        <v/>
      </c>
      <c r="AD46"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46" s="663" t="inlineStr">
        <is>
          <t>ЕАЭС N RU Д-JP.РА03.В.90112/22 от 31.05.2022 действует до 29.05.2027</t>
        </is>
      </c>
      <c r="AF46" s="663" t="inlineStr">
        <is>
          <t>Relent</t>
        </is>
      </c>
      <c r="AG46" s="663" t="inlineStr">
        <is>
          <t>BRUNO Inc.</t>
        </is>
      </c>
    </row>
    <row r="47" hidden="1" ht="20.1" customFormat="1" customHeight="1" s="437" thickBot="1">
      <c r="A47" s="435" t="n"/>
      <c r="B47" s="866" t="inlineStr">
        <is>
          <t>3304.99-9003</t>
        </is>
      </c>
      <c r="C47" s="1651" t="n">
        <v>2100058020185</v>
      </c>
      <c r="D47" s="1652" t="n">
        <v>5802018</v>
      </c>
      <c r="E47" s="867" t="inlineStr">
        <is>
          <t>Relent</t>
        </is>
      </c>
      <c r="F47" s="447" t="inlineStr">
        <is>
          <t>A2810R</t>
        </is>
      </c>
      <c r="G47" s="671" t="n"/>
      <c r="H47" s="404" t="inlineStr">
        <is>
          <t>《Relent》YOKIBI Essence Cold 100g END OF SALE</t>
        </is>
      </c>
      <c r="I47" s="404" t="inlineStr">
        <is>
          <t>Yokibi Essence Cold</t>
        </is>
      </c>
      <c r="J47" s="693" t="inlineStr">
        <is>
          <t>Массажный крем-эссенция для лица Ёкиби</t>
        </is>
      </c>
      <c r="K47" s="699" t="inlineStr">
        <is>
          <t>massage cream</t>
        </is>
      </c>
      <c r="L47" s="699" t="n"/>
      <c r="M47" s="450" t="n"/>
      <c r="N47" s="1442" t="n">
        <v>6</v>
      </c>
      <c r="O47" s="553" t="n"/>
      <c r="P47" s="1626" t="n">
        <v>3219</v>
      </c>
      <c r="Q47" s="1628">
        <f>O47*P47</f>
        <v/>
      </c>
      <c r="R47" s="443" t="n">
        <v>2640</v>
      </c>
      <c r="S47" s="1623">
        <f>O47*R47</f>
        <v/>
      </c>
      <c r="T47" s="1623">
        <f>Q47-S47</f>
        <v/>
      </c>
      <c r="U47" s="556">
        <f>T47/Q47</f>
        <v/>
      </c>
      <c r="V47" s="444" t="n"/>
      <c r="W47" s="444" t="n"/>
      <c r="X47" s="444" t="n"/>
      <c r="Y47" s="444" t="n"/>
      <c r="Z47" s="444" t="n"/>
      <c r="AA47" s="444" t="n"/>
      <c r="AB47" s="1650" t="n">
        <v>0.153</v>
      </c>
      <c r="AC47" s="1627">
        <f>ROUND(O47*AB47,3)</f>
        <v/>
      </c>
      <c r="AD47"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7" s="663" t="inlineStr">
        <is>
          <t>ЕАЭС N RU Д-JP.РА03.В.90112/22 от 31.05.2022 действует до 29.05.2027</t>
        </is>
      </c>
      <c r="AF47" s="663" t="inlineStr">
        <is>
          <t>Relent</t>
        </is>
      </c>
      <c r="AG47" s="663" t="inlineStr">
        <is>
          <t>BRUNO Inc.</t>
        </is>
      </c>
    </row>
    <row r="48" hidden="1" ht="20.1" customFormat="1" customHeight="1" s="437" thickBot="1">
      <c r="A48" s="435" t="n"/>
      <c r="B48" s="866" t="n"/>
      <c r="C48" s="1653" t="n">
        <v>2100058025920</v>
      </c>
      <c r="D48" s="1654" t="n">
        <v>5802592</v>
      </c>
      <c r="E48" s="867" t="inlineStr">
        <is>
          <t>Relent</t>
        </is>
      </c>
      <c r="F48" s="447" t="n"/>
      <c r="G48" s="671" t="n"/>
      <c r="H48" s="557" t="inlineStr">
        <is>
          <t>《Relent》YOKIBI Essence Cold 100g НОВЫЙ ТОВАР</t>
        </is>
      </c>
      <c r="I48" s="404" t="inlineStr">
        <is>
          <t>Yokibi Essence Cold</t>
        </is>
      </c>
      <c r="J48" s="693" t="inlineStr">
        <is>
          <t>Массажный крем-эссенция для лица Ёкиби</t>
        </is>
      </c>
      <c r="K48" s="699" t="inlineStr">
        <is>
          <t>massage cream</t>
        </is>
      </c>
      <c r="L48" s="699" t="n"/>
      <c r="M48" s="450" t="n"/>
      <c r="N48" s="1442" t="n"/>
      <c r="O48" s="553" t="n"/>
      <c r="P48" s="1626" t="n">
        <v>3219</v>
      </c>
      <c r="Q48" s="1628">
        <f>O48*P48</f>
        <v/>
      </c>
      <c r="R48" s="443" t="n">
        <v>2640</v>
      </c>
      <c r="S48" s="1623">
        <f>O48*R48</f>
        <v/>
      </c>
      <c r="T48" s="1623">
        <f>Q48-S48</f>
        <v/>
      </c>
      <c r="U48" s="556">
        <f>T48/Q48</f>
        <v/>
      </c>
      <c r="V48" s="444" t="n"/>
      <c r="W48" s="444" t="n"/>
      <c r="X48" s="444" t="n"/>
      <c r="Y48" s="444" t="n"/>
      <c r="Z48" s="444" t="n"/>
      <c r="AA48" s="444" t="n"/>
      <c r="AB48" s="1650" t="n">
        <v>0.153</v>
      </c>
      <c r="AC48" s="1627">
        <f>ROUND(O48*AB48,3)</f>
        <v/>
      </c>
      <c r="AD4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48" s="663" t="inlineStr">
        <is>
          <t>ЕАЭС N RU Д-JP.РА03.В.90112/22 от 31.05.2022 действует до 29.05.2027</t>
        </is>
      </c>
      <c r="AF48" s="663" t="inlineStr">
        <is>
          <t>Relent</t>
        </is>
      </c>
      <c r="AG48" s="663" t="inlineStr">
        <is>
          <t>BRUNO Inc.</t>
        </is>
      </c>
    </row>
    <row r="49" ht="20.1" customFormat="1" customHeight="1" s="437" thickBot="1">
      <c r="A49" s="435" t="n"/>
      <c r="B49" s="829" t="n"/>
      <c r="C49" s="1655" t="n"/>
      <c r="D49" s="1655" t="n">
        <v>5802585</v>
      </c>
      <c r="E49" s="447" t="inlineStr">
        <is>
          <t>Relent</t>
        </is>
      </c>
      <c r="F49" s="447" t="inlineStr">
        <is>
          <t>U0161R</t>
        </is>
      </c>
      <c r="G49" s="671" t="n"/>
      <c r="H49" s="404" t="inlineStr">
        <is>
          <t>《Relent》YOKIBI Essence Wash</t>
        </is>
      </c>
      <c r="I49" s="868" t="inlineStr">
        <is>
          <t>Relent YOKIBI Essence Wash.</t>
        </is>
      </c>
      <c r="J49" s="868" t="inlineStr">
        <is>
          <t>Эссенция-пенка для умывания Ёкиби.</t>
        </is>
      </c>
      <c r="K49" s="811" t="inlineStr">
        <is>
          <t>face wash</t>
        </is>
      </c>
      <c r="L49" s="699" t="n"/>
      <c r="M49" s="450" t="n"/>
      <c r="N49" s="1442" t="n"/>
      <c r="O49" s="553" t="n"/>
      <c r="P49" s="1626" t="n">
        <v>2386</v>
      </c>
      <c r="Q49" s="1628">
        <f>O49*P49</f>
        <v/>
      </c>
      <c r="R49" s="443" t="n">
        <v>1980</v>
      </c>
      <c r="S49" s="1623">
        <f>O49*R49</f>
        <v/>
      </c>
      <c r="T49" s="1623">
        <f>Q49-S49</f>
        <v/>
      </c>
      <c r="U49" s="556">
        <f>T49/Q49</f>
        <v/>
      </c>
      <c r="V49" s="444" t="n"/>
      <c r="W49" s="444" t="n"/>
      <c r="X49" s="444" t="n"/>
      <c r="Y49" s="444" t="n"/>
      <c r="Z49" s="444" t="n"/>
      <c r="AA49" s="444" t="n"/>
      <c r="AB49" s="1650" t="n">
        <v>0.104</v>
      </c>
      <c r="AC49" s="1627">
        <f>ROUND(O49*AB49,3)</f>
        <v/>
      </c>
      <c r="AD49"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49" s="680" t="inlineStr">
        <is>
          <t>ЕАЭС N RU Д-JP.РА03.В.40336/25 от 07.04.2025 действует до 03.04.2030</t>
        </is>
      </c>
      <c r="AF49" s="663" t="inlineStr">
        <is>
          <t>Relent</t>
        </is>
      </c>
      <c r="AG49" s="663" t="inlineStr">
        <is>
          <t>BRUNO Inc.</t>
        </is>
      </c>
    </row>
    <row r="50" hidden="1" ht="20.1" customFormat="1" customHeight="1" s="864" thickBot="1">
      <c r="A50" s="818" t="n"/>
      <c r="B50" s="869" t="n"/>
      <c r="C50" s="1640" t="n">
        <v>2100058020192</v>
      </c>
      <c r="D50" s="1640" t="n">
        <v>5802019</v>
      </c>
      <c r="E50" s="813" t="inlineStr">
        <is>
          <t>Relent</t>
        </is>
      </c>
      <c r="F50" s="813" t="inlineStr">
        <is>
          <t>A2820R</t>
        </is>
      </c>
      <c r="G50" s="796" t="n"/>
      <c r="H50" s="558" t="inlineStr">
        <is>
          <t>《Relent》YOKIBI Essence Fresh (Снято с пр-ва)</t>
        </is>
      </c>
      <c r="I50" s="870" t="inlineStr">
        <is>
          <t>Yokibi Essence Fresh (Снято с пр-ва)</t>
        </is>
      </c>
      <c r="J50" s="817" t="inlineStr">
        <is>
          <t>Освежающий лосьон-эссенция «Ёкиби»</t>
        </is>
      </c>
      <c r="K50" s="871" t="inlineStr">
        <is>
          <t>face lotion</t>
        </is>
      </c>
      <c r="L50" s="871" t="n"/>
      <c r="M50" s="796" t="n"/>
      <c r="N50" s="818" t="n">
        <v>6</v>
      </c>
      <c r="O50" s="872" t="n"/>
      <c r="P50" s="1648" t="n">
        <v>2391</v>
      </c>
      <c r="Q50" s="1643">
        <f>O50*P50</f>
        <v/>
      </c>
      <c r="R50" s="798" t="n">
        <v>1980</v>
      </c>
      <c r="S50" s="1623">
        <f>O50*R50</f>
        <v/>
      </c>
      <c r="T50" s="1643">
        <f>Q50-S50</f>
        <v/>
      </c>
      <c r="U50" s="799">
        <f>T50/Q50</f>
        <v/>
      </c>
      <c r="V50" s="819" t="n"/>
      <c r="W50" s="819" t="n"/>
      <c r="X50" s="819" t="n"/>
      <c r="Y50" s="819" t="n"/>
      <c r="Z50" s="819" t="n"/>
      <c r="AA50" s="819" t="n"/>
      <c r="AB50" s="1645" t="n">
        <v>0.256</v>
      </c>
      <c r="AC50" s="1646">
        <f>ROUND(O50*AB50,3)</f>
        <v/>
      </c>
      <c r="AD50" s="86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50" s="679" t="inlineStr">
        <is>
          <t>ЕАЭС N RU Д-JP.НВ15.В.03806/19 от 11.12.2019 действует до 10.12.2024</t>
        </is>
      </c>
      <c r="AF50" s="679" t="inlineStr">
        <is>
          <t>RELENT</t>
        </is>
      </c>
      <c r="AG50" s="679" t="inlineStr">
        <is>
          <t>IDEA INTERNATIONAL CO., LTD</t>
        </is>
      </c>
    </row>
    <row r="51" hidden="1" ht="20.1" customFormat="1" customHeight="1" s="437" thickBot="1">
      <c r="A51" s="1442" t="n"/>
      <c r="B51" s="822" t="inlineStr">
        <is>
          <t>3304.99-9003</t>
        </is>
      </c>
      <c r="C51" s="1625" t="n">
        <v>2100058020208</v>
      </c>
      <c r="D51" s="1625" t="n">
        <v>5802020</v>
      </c>
      <c r="E51" s="435" t="inlineStr">
        <is>
          <t>Relent</t>
        </is>
      </c>
      <c r="F51" s="435" t="inlineStr">
        <is>
          <t>A2830R</t>
        </is>
      </c>
      <c r="G51" s="450" t="inlineStr">
        <is>
          <t>リレント YOKIBI　エッセンスローション</t>
        </is>
      </c>
      <c r="H51" s="804" t="inlineStr">
        <is>
          <t>《Relent》YOKIBI Essence Lotion 80ml</t>
        </is>
      </c>
      <c r="I51" s="804" t="inlineStr">
        <is>
          <t>Yokibi Essence Lotion</t>
        </is>
      </c>
      <c r="J51" s="693" t="inlineStr">
        <is>
          <t>Лосьон-эссенция «Ёкиби»</t>
        </is>
      </c>
      <c r="K51" s="440" t="inlineStr">
        <is>
          <t>face lotion</t>
        </is>
      </c>
      <c r="L51" s="440" t="n"/>
      <c r="M51" s="450" t="n"/>
      <c r="N51" s="1442" t="n">
        <v>6</v>
      </c>
      <c r="O51" s="553" t="n"/>
      <c r="P51" s="1626" t="n">
        <v>3985</v>
      </c>
      <c r="Q51" s="1622">
        <f>O51*P51</f>
        <v/>
      </c>
      <c r="R51" s="554" t="n">
        <v>3300</v>
      </c>
      <c r="S51" s="1634">
        <f>O51*R51</f>
        <v/>
      </c>
      <c r="T51" s="1634">
        <f>Q51-S51</f>
        <v/>
      </c>
      <c r="U51" s="556">
        <f>T51/Q51</f>
        <v/>
      </c>
      <c r="V51" s="444" t="n"/>
      <c r="W51" s="444" t="n">
        <v>9</v>
      </c>
      <c r="X51" s="444" t="n"/>
      <c r="Y51" s="444" t="n"/>
      <c r="Z51" s="444" t="n"/>
      <c r="AA51" s="444" t="inlineStr">
        <is>
          <t>4.9x5.5x15.5</t>
        </is>
      </c>
      <c r="AB51" s="1650" t="n">
        <v>0.19</v>
      </c>
      <c r="AC51" s="1627">
        <f>ROUND(O51*AB51,3)</f>
        <v/>
      </c>
      <c r="AD51"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51" s="1175" t="inlineStr">
        <is>
          <t>ЕАЭС N RU Д-JP.РА12.В.00320/24 от 28.12.2024 действует до 27.12.2029</t>
        </is>
      </c>
      <c r="AF51" s="663" t="inlineStr">
        <is>
          <t>RELENT</t>
        </is>
      </c>
      <c r="AG51" s="663" t="inlineStr">
        <is>
          <t>IDEA INTERNATIONAL CO., LTD</t>
        </is>
      </c>
    </row>
    <row r="52" hidden="1" ht="20.1" customFormat="1" customHeight="1" s="437" thickBot="1">
      <c r="A52" s="1442" t="n"/>
      <c r="B52" s="822" t="inlineStr">
        <is>
          <t>3304.99-9003</t>
        </is>
      </c>
      <c r="C52" s="1625" t="n">
        <v>2100058020215</v>
      </c>
      <c r="D52" s="1625" t="n">
        <v>5802021</v>
      </c>
      <c r="E52" s="435" t="inlineStr">
        <is>
          <t>Relent</t>
        </is>
      </c>
      <c r="F52" s="435" t="inlineStr">
        <is>
          <t>A3830R</t>
        </is>
      </c>
      <c r="G52" s="450" t="n"/>
      <c r="H52" s="804" t="inlineStr">
        <is>
          <t>《Relent》YOKIBI Essence Gel 60g</t>
        </is>
      </c>
      <c r="I52" s="440" t="inlineStr">
        <is>
          <t>Yokibi Essence Gel</t>
        </is>
      </c>
      <c r="J52" s="693" t="inlineStr">
        <is>
          <t>Гель-эссенция «Ёкиби»</t>
        </is>
      </c>
      <c r="K52" s="699" t="inlineStr">
        <is>
          <t>face gel</t>
        </is>
      </c>
      <c r="L52" s="699" t="n"/>
      <c r="M52" s="450" t="n"/>
      <c r="N52" s="1442" t="n">
        <v>6</v>
      </c>
      <c r="O52" s="553" t="n"/>
      <c r="P52" s="1626" t="n">
        <v>3985</v>
      </c>
      <c r="Q52" s="1622">
        <f>O52*P52</f>
        <v/>
      </c>
      <c r="R52" s="554" t="n">
        <v>3300</v>
      </c>
      <c r="S52" s="1634">
        <f>O52*R52</f>
        <v/>
      </c>
      <c r="T52" s="1634">
        <f>Q52-S52</f>
        <v/>
      </c>
      <c r="U52" s="556">
        <f>T52/Q52</f>
        <v/>
      </c>
      <c r="V52" s="444" t="n"/>
      <c r="W52" s="444" t="n">
        <v>9</v>
      </c>
      <c r="X52" s="444" t="n"/>
      <c r="Y52" s="444" t="n"/>
      <c r="Z52" s="444" t="n"/>
      <c r="AA52" s="444" t="inlineStr">
        <is>
          <t>5.5x5.6x8.8</t>
        </is>
      </c>
      <c r="AB52" s="1650" t="n">
        <v>0.207</v>
      </c>
      <c r="AC52" s="1627">
        <f>ROUND(O52*AB52,3)</f>
        <v/>
      </c>
      <c r="AD52"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52" s="663" t="inlineStr">
        <is>
          <t>делаем</t>
        </is>
      </c>
      <c r="AF52" s="663" t="n"/>
      <c r="AG52" s="663" t="inlineStr">
        <is>
          <t>IDEA INTERNATIONAL CO., LTD</t>
        </is>
      </c>
    </row>
    <row r="53" hidden="1" ht="20.1" customFormat="1" customHeight="1" s="437" thickBot="1">
      <c r="A53" s="1442" t="n"/>
      <c r="B53" s="822" t="inlineStr">
        <is>
          <t>3304.99-9003</t>
        </is>
      </c>
      <c r="C53" s="1625" t="n">
        <v>2100058020222</v>
      </c>
      <c r="D53" s="1625" t="n">
        <v>5802022</v>
      </c>
      <c r="E53" s="435" t="inlineStr">
        <is>
          <t>Relent</t>
        </is>
      </c>
      <c r="F53" s="435" t="inlineStr">
        <is>
          <t>A6830R</t>
        </is>
      </c>
      <c r="G53" s="450" t="inlineStr">
        <is>
          <t>リレント YOKIBI　エッセンスアイトリートメント</t>
        </is>
      </c>
      <c r="H53" s="804" t="inlineStr">
        <is>
          <t>《Relent》YOKIBI Essence Eye Treatment 15g</t>
        </is>
      </c>
      <c r="I53" s="440" t="inlineStr">
        <is>
          <t>Yokibi Essence Eye Treatment</t>
        </is>
      </c>
      <c r="J53" s="693" t="inlineStr">
        <is>
          <t>Крем-эссенция по уходу за кожей вокруг глаз «Ёкиби»</t>
        </is>
      </c>
      <c r="K53" s="699" t="inlineStr">
        <is>
          <t>eye treatment</t>
        </is>
      </c>
      <c r="L53" s="699" t="n"/>
      <c r="M53" s="450" t="n"/>
      <c r="N53" s="1442" t="n">
        <v>6</v>
      </c>
      <c r="O53" s="553" t="n"/>
      <c r="P53" s="1626" t="n">
        <v>5977</v>
      </c>
      <c r="Q53" s="1622">
        <f>O53*P53</f>
        <v/>
      </c>
      <c r="R53" s="554" t="n">
        <v>4950</v>
      </c>
      <c r="S53" s="1634">
        <f>O53*R53</f>
        <v/>
      </c>
      <c r="T53" s="1634">
        <f>Q53-S53</f>
        <v/>
      </c>
      <c r="U53" s="556">
        <f>T53/Q53</f>
        <v/>
      </c>
      <c r="V53" s="444" t="n"/>
      <c r="W53" s="444" t="n">
        <v>4.5</v>
      </c>
      <c r="X53" s="444" t="n"/>
      <c r="Y53" s="444" t="n"/>
      <c r="Z53" s="444" t="n"/>
      <c r="AA53" s="444" t="inlineStr">
        <is>
          <t>7.5x7.5x7</t>
        </is>
      </c>
      <c r="AB53" s="1639" t="n">
        <v>0.081</v>
      </c>
      <c r="AC53" s="1627">
        <f>ROUND(O53*AB53,3)</f>
        <v/>
      </c>
      <c r="AD53"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53" s="680" t="inlineStr">
        <is>
          <t xml:space="preserve">ЕАЭС N RU Д-JP.РА12.В.00044/24 от 28.12.2024  действует до 27.12.2029  </t>
        </is>
      </c>
      <c r="AF53" s="663" t="inlineStr">
        <is>
          <t>RELENT</t>
        </is>
      </c>
      <c r="AG53" s="663" t="inlineStr">
        <is>
          <t>IDEA INTERNATIONAL CO., LTD</t>
        </is>
      </c>
    </row>
    <row r="54" hidden="1" ht="20.1" customFormat="1" customHeight="1" s="437" thickBot="1">
      <c r="A54" s="1442" t="n"/>
      <c r="B54" s="822" t="inlineStr">
        <is>
          <t>3304.99-2003</t>
        </is>
      </c>
      <c r="C54" s="1625" t="n">
        <v>2100058020239</v>
      </c>
      <c r="D54" s="1625" t="n">
        <v>5802023</v>
      </c>
      <c r="E54" s="435" t="inlineStr">
        <is>
          <t>Relent</t>
        </is>
      </c>
      <c r="F54" s="435" t="inlineStr">
        <is>
          <t>A8201R</t>
        </is>
      </c>
      <c r="G54" s="450" t="n"/>
      <c r="H54" s="404" t="inlineStr">
        <is>
          <t>《Relent》YOKIBI Essence Emulsion Rich 40ml</t>
        </is>
      </c>
      <c r="I54" s="404" t="inlineStr">
        <is>
          <t>Yokibi Essence Emulsion Rich</t>
        </is>
      </c>
      <c r="J54" s="488" t="inlineStr">
        <is>
          <t>Ультрапитательная эссенция «Ёкиби»</t>
        </is>
      </c>
      <c r="K54" s="699" t="inlineStr">
        <is>
          <t>face milk</t>
        </is>
      </c>
      <c r="L54" s="699" t="n"/>
      <c r="M54" s="450" t="n"/>
      <c r="N54" s="1442" t="n">
        <v>6</v>
      </c>
      <c r="O54" s="553" t="n"/>
      <c r="P54" s="1626" t="n">
        <v>3985</v>
      </c>
      <c r="Q54" s="1622">
        <f>O54*P54</f>
        <v/>
      </c>
      <c r="R54" s="554" t="n">
        <v>3300</v>
      </c>
      <c r="S54" s="1634">
        <f>O54*R54</f>
        <v/>
      </c>
      <c r="T54" s="1634">
        <f>Q54-S54</f>
        <v/>
      </c>
      <c r="U54" s="556">
        <f>T54/Q54</f>
        <v/>
      </c>
      <c r="V54" s="444" t="n"/>
      <c r="W54" s="444" t="n"/>
      <c r="X54" s="444" t="n"/>
      <c r="Y54" s="444" t="n"/>
      <c r="Z54" s="444" t="n"/>
      <c r="AA54" s="444" t="n"/>
      <c r="AB54" s="1656" t="n">
        <v>0.174</v>
      </c>
      <c r="AC54" s="1627">
        <f>ROUND(O54*AB54,3)</f>
        <v/>
      </c>
      <c r="AD54" s="673" t="inlineStr">
        <is>
          <t xml:space="preserve">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54" s="663" t="inlineStr">
        <is>
          <t>ЕАЭС N RU Д-JP.РА12.В.00545/24 от 28.12.2024 действует до 27.12.2029</t>
        </is>
      </c>
      <c r="AF54" s="663" t="inlineStr">
        <is>
          <t>RELENT</t>
        </is>
      </c>
      <c r="AG54" s="663" t="inlineStr">
        <is>
          <t xml:space="preserve">
"BRUNO Inc."</t>
        </is>
      </c>
    </row>
    <row r="55" ht="20.1" customFormat="1" customHeight="1" s="864" thickBot="1">
      <c r="A55" s="818" t="n"/>
      <c r="B55" s="869" t="n"/>
      <c r="C55" s="1640" t="n"/>
      <c r="D55" s="1640" t="n">
        <v>5802584</v>
      </c>
      <c r="E55" s="813" t="inlineStr">
        <is>
          <t>Relent</t>
        </is>
      </c>
      <c r="F55" s="813">
        <f>F54</f>
        <v/>
      </c>
      <c r="G55" s="796" t="n"/>
      <c r="H55" s="1107" t="inlineStr">
        <is>
          <t>《Relent》YOKIBI Essence Emulsion Rich ×Rich (New Limited)</t>
        </is>
      </c>
      <c r="I55" s="1242" t="inlineStr">
        <is>
          <t>RELENT Yokibi Essence Emulsion Rich x Rich</t>
        </is>
      </c>
      <c r="J55" s="1242" t="inlineStr">
        <is>
          <t>Эмульсия-эссенция двойного увлажнения Ёки</t>
        </is>
      </c>
      <c r="K55" s="1243" t="inlineStr">
        <is>
          <t>face milk</t>
        </is>
      </c>
      <c r="L55" s="871" t="n"/>
      <c r="M55" s="796" t="n"/>
      <c r="N55" s="818" t="n"/>
      <c r="O55" s="1128" t="n"/>
      <c r="P55" s="1648" t="n">
        <v>3659</v>
      </c>
      <c r="Q55" s="1644">
        <f>O55*P55</f>
        <v/>
      </c>
      <c r="R55" s="1128" t="n">
        <v>3000</v>
      </c>
      <c r="S55" s="1644">
        <f>O55*R55</f>
        <v/>
      </c>
      <c r="T55" s="1644">
        <f>Q55-S55</f>
        <v/>
      </c>
      <c r="U55" s="799">
        <f>T55/Q55</f>
        <v/>
      </c>
      <c r="V55" s="819" t="n"/>
      <c r="W55" s="819" t="n"/>
      <c r="X55" s="819" t="n"/>
      <c r="Y55" s="819" t="n"/>
      <c r="Z55" s="819" t="n"/>
      <c r="AA55" s="819" t="n"/>
      <c r="AB55" s="1657" t="n">
        <v>0.17</v>
      </c>
      <c r="AC55" s="1646">
        <f>ROUND(O55*AB55,3)</f>
        <v/>
      </c>
      <c r="AD55" s="863" t="inlineStr">
        <is>
          <t>1 水
2 グリセリン
3 スクワラン
4 ＢＧ
5 ホホバ種子油
6 リンゴ酸ジイソステアリル
7 ペンチレングリコール
8 マカデミアナッツ脂肪酸フィトステリル
9 ベヘニルアルコール
10 ゴヨウマツ種子油↓１％以下
11 レシチン
12 ヒアルロン酸Ｎａ
13 チューベロース多糖体
14 チョウジエキス
15 ライチー果皮エキス
16 アンズ種子エキス
17 加水分解ハトムギ種子
18 ジャノヒゲ根エキス
19 イワベンケイ根エキス
20 クチナシ果実エキス
21 ザクロ花エキス
22 シャクヤク根エキス
23 シロキクラゲ多糖体
24 チャ葉エキス
25 トウキ根エキス
26 ナツメ果実エキス
27 ヒアルロン酸ヒドロキシプロピルトリモニウム
28 ブクリョウエキス
29 ベニバナ花エキス
30 ボタンエキス
31 ムラサキ根エキス
32 ローヤルゼリーエキス
33 加水分解アナツバメ巣エキス
34 加水分解コンキオリン
35 加水分解ヒアルロン酸
36 ダイズ種子エキス
37 コメヌカエキス
38 カンゾウ根エキス
39 カンゾウ葉エキス
40 セラミドＮＰ
41 トコフェロール
42 アラントイン
43 グリチルリチン酸２Ｋ
44 グリチルレチン酸ステアリル
45 グルコース
46 ステアリン酸
47 バチルアルコール
48 乳酸セチル
49 フィトステロールズ
50 トリ（カプリル酸／カプリン酸）グリセリル
51 ＤＰＧ
52 ベタイン
53 キサンタンガム
54 カルボキシメチルデキストランＮａ
55 ステアロキシＰＧヒドロキシエチルセルローススルホン酸Ｎａ
56 ジメチコン
57 ステアリン酸ＰＥＧ－４０
58 ＰＰＧ－２４グリセレス－２４
59 ステアロイルメチルタウリンＮａ
60 エタノール
61 香料
62 フェノキシエタノール
63 メチルパラベン
64 ブチルパラベン
65 ＥＤＴＡ－２Ｎａ
日</t>
        </is>
      </c>
      <c r="AE55" s="682" t="inlineStr">
        <is>
          <t>делаем ЕАЭС N RU Д-JP.РА01.В.71997/21 от 11.08.2021 действует до 10.08.2026</t>
        </is>
      </c>
      <c r="AF55" s="682">
        <f>AF54</f>
        <v/>
      </c>
      <c r="AG55" s="682">
        <f>AG54</f>
        <v/>
      </c>
    </row>
    <row r="56" hidden="1" ht="20.1" customFormat="1" customHeight="1" s="437" thickBot="1">
      <c r="A56" s="1442" t="n"/>
      <c r="B56" s="822" t="inlineStr">
        <is>
          <t>3304.99-2003</t>
        </is>
      </c>
      <c r="C56" s="1625" t="n">
        <v>2100058025241</v>
      </c>
      <c r="D56" s="1625" t="n">
        <v>5802524</v>
      </c>
      <c r="E56" s="435" t="inlineStr">
        <is>
          <t>Relent</t>
        </is>
      </c>
      <c r="F56" s="435" t="inlineStr">
        <is>
          <t>A1831R</t>
        </is>
      </c>
      <c r="G56" s="450" t="inlineStr">
        <is>
          <t>リレント YOKIBI　エッセンスクリーム(20g)</t>
        </is>
      </c>
      <c r="H56" s="404" t="inlineStr">
        <is>
          <t>《Relent》YOKIBI Essence Cream 20g</t>
        </is>
      </c>
      <c r="I56" s="404" t="inlineStr">
        <is>
          <t>Yokibi Essence Cream</t>
        </is>
      </c>
      <c r="J56" s="488" t="inlineStr">
        <is>
          <t>Крем-эссенция для лица Ёкиби</t>
        </is>
      </c>
      <c r="K56" s="440" t="inlineStr">
        <is>
          <t>face cream</t>
        </is>
      </c>
      <c r="L56" s="440" t="n"/>
      <c r="M56" s="450" t="n"/>
      <c r="N56" s="1442" t="n">
        <v>6</v>
      </c>
      <c r="O56" s="553" t="n"/>
      <c r="P56" s="1626" t="n">
        <v>9165</v>
      </c>
      <c r="Q56" s="1622">
        <f>O56*P56</f>
        <v/>
      </c>
      <c r="R56" s="554" t="n">
        <v>7590</v>
      </c>
      <c r="S56" s="1634">
        <f>O56*R56</f>
        <v/>
      </c>
      <c r="T56" s="1634">
        <f>Q56-S56</f>
        <v/>
      </c>
      <c r="U56" s="556">
        <f>T56/Q56</f>
        <v/>
      </c>
      <c r="V56" s="444" t="n"/>
      <c r="W56" s="444" t="n"/>
      <c r="X56" s="444" t="n"/>
      <c r="Y56" s="444" t="n"/>
      <c r="Z56" s="444" t="n"/>
      <c r="AA56" s="444" t="inlineStr">
        <is>
          <t>7.2x7.4x5.9</t>
        </is>
      </c>
      <c r="AB56" s="1627" t="n">
        <v>0.07000000000000001</v>
      </c>
      <c r="AC56" s="1624">
        <f>ROUND(O56*AB56,3)</f>
        <v/>
      </c>
      <c r="AD56"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56" s="663" t="inlineStr">
        <is>
          <t>ЕАЭС N RU Д-JP.РА03.В.90112/22 от 31.05.2022 действует до 29.05.2027</t>
        </is>
      </c>
      <c r="AF56" s="663" t="inlineStr">
        <is>
          <t>Relent</t>
        </is>
      </c>
      <c r="AG56" s="663" t="inlineStr">
        <is>
          <t>BRUNO Inc.</t>
        </is>
      </c>
    </row>
    <row r="57" hidden="1" ht="20.1" customFormat="1" customHeight="1" s="437" thickBot="1">
      <c r="A57" s="1442" t="n"/>
      <c r="B57" s="822" t="n"/>
      <c r="C57" s="1625" t="n">
        <v>2100058024954</v>
      </c>
      <c r="D57" s="1625" t="n">
        <v>5802495</v>
      </c>
      <c r="E57" s="435" t="inlineStr">
        <is>
          <t>Relent</t>
        </is>
      </c>
      <c r="F57" s="435" t="inlineStr">
        <is>
          <t>A8301R</t>
        </is>
      </c>
      <c r="G57" s="450" t="inlineStr">
        <is>
          <t>リレント YOKIBI　エッセンスシルキームース</t>
        </is>
      </c>
      <c r="H57" s="404" t="inlineStr">
        <is>
          <t>《Relent》YOKIBI Essence Silky Mousse</t>
        </is>
      </c>
      <c r="I57" s="404" t="inlineStr">
        <is>
          <t>Yokibi Essence Silky Mousse</t>
        </is>
      </c>
      <c r="J57" s="488" t="inlineStr">
        <is>
          <t>Ёкиби эссенция-маска «Шёлковый Мусс»</t>
        </is>
      </c>
      <c r="K57" s="440" t="inlineStr">
        <is>
          <t>face pack</t>
        </is>
      </c>
      <c r="L57" s="440" t="n"/>
      <c r="M57" s="450" t="n"/>
      <c r="N57" s="1442" t="n"/>
      <c r="O57" s="553" t="n"/>
      <c r="P57" s="1626" t="n">
        <v>2125</v>
      </c>
      <c r="Q57" s="1622">
        <f>O57*P57</f>
        <v/>
      </c>
      <c r="R57" s="554" t="n">
        <v>1700</v>
      </c>
      <c r="S57" s="1634">
        <f>O57*R57</f>
        <v/>
      </c>
      <c r="T57" s="1634">
        <f>Q57-S57</f>
        <v/>
      </c>
      <c r="U57" s="556">
        <f>T57/Q57</f>
        <v/>
      </c>
      <c r="V57" s="444" t="n"/>
      <c r="W57" s="444" t="n"/>
      <c r="X57" s="444" t="n"/>
      <c r="Y57" s="444" t="n"/>
      <c r="Z57" s="444" t="n"/>
      <c r="AA57" s="444" t="inlineStr">
        <is>
          <t>3.5x5x18.5</t>
        </is>
      </c>
      <c r="AB57" s="1631" t="n">
        <v>0.137</v>
      </c>
      <c r="AC57" s="1624">
        <f>ROUND(O57*AB57,3)</f>
        <v/>
      </c>
      <c r="AD57"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57" s="663" t="inlineStr">
        <is>
          <t>ЕАЭС N RU Д-JP.РА03.В.91575/22 от 31.05.2022 действует до 30.05.2028</t>
        </is>
      </c>
      <c r="AF57" s="663" t="inlineStr">
        <is>
          <t>Relent</t>
        </is>
      </c>
      <c r="AG57" s="663" t="inlineStr">
        <is>
          <t>BRUNO Inc.</t>
        </is>
      </c>
    </row>
    <row r="58" hidden="1" ht="20.1" customFormat="1" customHeight="1" s="437" thickBot="1">
      <c r="A58" s="1442" t="n"/>
      <c r="B58" s="822" t="n"/>
      <c r="C58" s="1625" t="inlineStr">
        <is>
          <t>2100058024763</t>
        </is>
      </c>
      <c r="D58" s="1625" t="n">
        <v>5802476</v>
      </c>
      <c r="E58" s="435" t="inlineStr">
        <is>
          <t>Relent</t>
        </is>
      </c>
      <c r="F58" s="435" t="n">
        <v>5802476</v>
      </c>
      <c r="G58" s="450" t="inlineStr">
        <is>
          <t>リレント YOKIBI　エッセンスパック</t>
        </is>
      </c>
      <c r="H58" s="804" t="inlineStr">
        <is>
          <t>《RELENT》YOKIBI Essence pack</t>
        </is>
      </c>
      <c r="I58" s="804" t="inlineStr">
        <is>
          <t>Yokibi Essence Pack</t>
        </is>
      </c>
      <c r="J58" s="693" t="inlineStr">
        <is>
          <t>Эссенция-маска Екиби</t>
        </is>
      </c>
      <c r="K58" s="699" t="inlineStr">
        <is>
          <t>face essence</t>
        </is>
      </c>
      <c r="L58" s="699" t="n"/>
      <c r="M58" s="450" t="n"/>
      <c r="N58" s="1442" t="n"/>
      <c r="O58" s="553" t="n"/>
      <c r="P58" s="1626" t="n">
        <v>1500</v>
      </c>
      <c r="Q58" s="1622">
        <f>O58*P58</f>
        <v/>
      </c>
      <c r="R58" s="554" t="n">
        <v>1200</v>
      </c>
      <c r="S58" s="1634">
        <f>O58*R58</f>
        <v/>
      </c>
      <c r="T58" s="1634">
        <f>Q58-S58</f>
        <v/>
      </c>
      <c r="U58" s="556">
        <f>T58/Q58</f>
        <v/>
      </c>
      <c r="V58" s="444" t="n"/>
      <c r="W58" s="444" t="n"/>
      <c r="X58" s="444" t="n"/>
      <c r="Y58" s="444" t="n"/>
      <c r="Z58" s="444" t="n"/>
      <c r="AA58" s="444" t="inlineStr">
        <is>
          <t>4x4x14.3</t>
        </is>
      </c>
      <c r="AB58" s="1658" t="n">
        <v>0.157</v>
      </c>
      <c r="AC58" s="1624">
        <f>ROUND(O58*AB58,3)</f>
        <v/>
      </c>
      <c r="AD58" s="8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58" s="663" t="inlineStr">
        <is>
          <t>ЕАЭС N RU Д-JP.РА03.В.91575/22 от 31.05.2022 действует до 30.05.2027</t>
        </is>
      </c>
      <c r="AF58" s="663" t="inlineStr">
        <is>
          <t>Relent</t>
        </is>
      </c>
      <c r="AG58" s="663" t="inlineStr">
        <is>
          <t>BRUNO Inc.</t>
        </is>
      </c>
    </row>
    <row r="59" ht="20.1" customFormat="1" customHeight="1" s="437" thickBot="1">
      <c r="A59" s="1442" t="n"/>
      <c r="B59" s="822" t="n"/>
      <c r="C59" s="1625" t="n"/>
      <c r="D59" s="1625" t="n">
        <v>5802566</v>
      </c>
      <c r="E59" s="435" t="inlineStr">
        <is>
          <t>Relent</t>
        </is>
      </c>
      <c r="F59" s="435" t="inlineStr">
        <is>
          <t xml:space="preserve">A2881R </t>
        </is>
      </c>
      <c r="G59" s="450" t="n"/>
      <c r="H59" s="804" t="inlineStr">
        <is>
          <t>《RELENT》YOKIBI Select Set (essence 30g, fresh 30ml, lotion 30ml, gel 30g, cream 30g)</t>
        </is>
      </c>
      <c r="I59" s="804" t="inlineStr">
        <is>
          <t>Relent YOKIBI Essence Set Select (essence 30g, fresh 30ml, lotion 30ml, gel 30g, cream 30g)</t>
        </is>
      </c>
      <c r="J59" s="693" t="inlineStr">
        <is>
          <t>Селективный набор для лица Ёкиби (массажный крем-эссенция Ёкиби 30г.,Освежающий лосьон-эссенция «Ёкиби» 30 мл., Лосьон-эссенция «Ёкиби» 30 мл.,Гель-эссенция «Ёкиби» 30 г., Крем-эссенция для лица Ёкиби 30г.)</t>
        </is>
      </c>
      <c r="K59" s="699" t="inlineStr">
        <is>
          <t>essence,lotion,gel,cream</t>
        </is>
      </c>
      <c r="L59" s="699" t="n"/>
      <c r="M59" s="450" t="n"/>
      <c r="N59" s="1442" t="n"/>
      <c r="O59" s="553" t="n"/>
      <c r="P59" s="1626" t="n">
        <v>6625</v>
      </c>
      <c r="Q59" s="1622">
        <f>O59*P59</f>
        <v/>
      </c>
      <c r="R59" s="554" t="n">
        <v>5300</v>
      </c>
      <c r="S59" s="1634">
        <f>O59*R59</f>
        <v/>
      </c>
      <c r="T59" s="1634">
        <f>Q59-S59</f>
        <v/>
      </c>
      <c r="U59" s="556">
        <f>T59/Q59</f>
        <v/>
      </c>
      <c r="V59" s="444" t="n"/>
      <c r="W59" s="444" t="n"/>
      <c r="X59" s="444" t="n"/>
      <c r="Y59" s="444" t="n"/>
      <c r="Z59" s="444" t="n"/>
      <c r="AA59" s="444" t="n"/>
      <c r="AB59" s="1658" t="n">
        <v>0.415</v>
      </c>
      <c r="AC59" s="1624">
        <f>ROUND(O59*AB59,3)</f>
        <v/>
      </c>
      <c r="AD59" s="873" t="n"/>
      <c r="AE59" s="663" t="inlineStr">
        <is>
          <t>ЕАЭС N RU Д-JP.НВ15.В.03806/19 от 11.12.2019 действует до 10.12.2024                        ЕАЭС N RU Д-JP.НВ15.В.03806/19 от 11.12.2019 действует до 10.12.2024                           ЕАЭС N RU Д-JP.НВ15.В.03794/19 от 11.12.2019 действует до 10.12.2024                         ЕАЭС N RU Д-JP.РА03.В.90112/22 от 31.05.2022 действует до 29.05.2027</t>
        </is>
      </c>
      <c r="AF59" s="663" t="inlineStr">
        <is>
          <t>Relent</t>
        </is>
      </c>
      <c r="AG59" s="663" t="inlineStr">
        <is>
          <t>BRUNO Inc.</t>
        </is>
      </c>
    </row>
    <row r="60" hidden="1" ht="20.1" customFormat="1" customHeight="1" s="437" thickBot="1">
      <c r="A60" s="435" t="n"/>
      <c r="B60" s="829" t="inlineStr">
        <is>
          <t>3401.30-0000</t>
        </is>
      </c>
      <c r="C60" s="1621" t="n">
        <v>2100058020338</v>
      </c>
      <c r="D60" s="1621" t="n">
        <v>5802033</v>
      </c>
      <c r="E60" s="435" t="inlineStr">
        <is>
          <t>Relent</t>
        </is>
      </c>
      <c r="F60" s="435" t="inlineStr">
        <is>
          <t>B2801R</t>
        </is>
      </c>
      <c r="G60" s="450" t="inlineStr">
        <is>
          <t>リレント　アステローペ　クレンジングクリーム</t>
        </is>
      </c>
      <c r="H60" s="451" t="inlineStr">
        <is>
          <t>《Relent》ASTEROPE cleansing cream 100g</t>
        </is>
      </c>
      <c r="I60" s="451" t="inlineStr">
        <is>
          <t>Asterope Cleansing Cream</t>
        </is>
      </c>
      <c r="J60" s="591" t="inlineStr">
        <is>
          <t>Демакияжный крем для лица Астеропа</t>
        </is>
      </c>
      <c r="K60" s="451" t="inlineStr">
        <is>
          <t>face cleansing</t>
        </is>
      </c>
      <c r="L60" s="451" t="n"/>
      <c r="M60" s="450" t="n"/>
      <c r="N60" s="1442" t="n">
        <v>6</v>
      </c>
      <c r="O60" s="553" t="n"/>
      <c r="P60" s="1626" t="n">
        <v>2420</v>
      </c>
      <c r="Q60" s="1622">
        <f>O60*P60</f>
        <v/>
      </c>
      <c r="R60" s="554" t="n">
        <v>1997</v>
      </c>
      <c r="S60" s="1634">
        <f>O60*R60</f>
        <v/>
      </c>
      <c r="T60" s="1634">
        <f>Q60-S60</f>
        <v/>
      </c>
      <c r="U60" s="556">
        <f>T60/Q60</f>
        <v/>
      </c>
      <c r="V60" s="444" t="n"/>
      <c r="W60" s="444" t="n"/>
      <c r="X60" s="444" t="n"/>
      <c r="Y60" s="444" t="n"/>
      <c r="Z60" s="444" t="n"/>
      <c r="AA60" s="444" t="n"/>
      <c r="AB60" s="1659" t="n">
        <v>0.1</v>
      </c>
      <c r="AC60" s="1624">
        <f>ROUND(O60*AB60,3)</f>
        <v/>
      </c>
      <c r="AD60"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60" s="663" t="inlineStr">
        <is>
          <t>ЕАЭС N RU Д-JP.РА03.В.90112/22 от 31.05.2022 действует до 29.05.2027</t>
        </is>
      </c>
      <c r="AF60" s="663" t="inlineStr">
        <is>
          <t>Relent</t>
        </is>
      </c>
      <c r="AG60" s="663" t="inlineStr">
        <is>
          <t>BRUNO Inc.</t>
        </is>
      </c>
    </row>
    <row r="61" hidden="1" ht="20.1" customFormat="1" customHeight="1" s="437" thickBot="1">
      <c r="A61" s="435" t="n"/>
      <c r="B61" s="829" t="inlineStr">
        <is>
          <t>3401.30-0000</t>
        </is>
      </c>
      <c r="C61" s="1621" t="n">
        <v>2100058020345</v>
      </c>
      <c r="D61" s="1621" t="n">
        <v>5802034</v>
      </c>
      <c r="E61" s="435" t="inlineStr">
        <is>
          <t>Relent</t>
        </is>
      </c>
      <c r="F61" s="435" t="inlineStr">
        <is>
          <t>B2802R</t>
        </is>
      </c>
      <c r="G61" s="450" t="inlineStr">
        <is>
          <t>リレント　アステローペ　ウォッシングクリーム</t>
        </is>
      </c>
      <c r="H61" s="451" t="inlineStr">
        <is>
          <t>《Relent》ASTEROPE washing cream</t>
        </is>
      </c>
      <c r="I61" s="451" t="inlineStr">
        <is>
          <t>Asterope Washing Cream</t>
        </is>
      </c>
      <c r="J61" s="591" t="inlineStr">
        <is>
          <t>Пенка для умывания Астеропа</t>
        </is>
      </c>
      <c r="K61" s="451" t="inlineStr">
        <is>
          <t>face wash</t>
        </is>
      </c>
      <c r="L61" s="451" t="n"/>
      <c r="M61" s="450" t="n"/>
      <c r="N61" s="1442" t="n">
        <v>6</v>
      </c>
      <c r="O61" s="553" t="n">
        <v>12</v>
      </c>
      <c r="P61" s="1626" t="n">
        <v>2420</v>
      </c>
      <c r="Q61" s="1622">
        <f>O61*P61</f>
        <v/>
      </c>
      <c r="R61" s="554" t="n">
        <v>1997</v>
      </c>
      <c r="S61" s="1634">
        <f>O61*R61</f>
        <v/>
      </c>
      <c r="T61" s="1634">
        <f>Q61-S61</f>
        <v/>
      </c>
      <c r="U61" s="556">
        <f>T61/Q61</f>
        <v/>
      </c>
      <c r="V61" s="444" t="n"/>
      <c r="W61" s="444" t="n"/>
      <c r="X61" s="444" t="n"/>
      <c r="Y61" s="444" t="n"/>
      <c r="Z61" s="444" t="n"/>
      <c r="AA61" s="444" t="n"/>
      <c r="AB61" s="1627" t="n">
        <v>0.135</v>
      </c>
      <c r="AC61" s="1624">
        <f>ROUND(O61*AB61,3)</f>
        <v/>
      </c>
      <c r="AD61" s="673" t="inlineStr">
        <is>
          <t>水 ミネラルオイル ミリスチン酸イソステアリル グリセリン スクワラン ステアリン酸グリセリル パルミチン酸デキストリン ベヘニルアルコール テトラオレイン酸ソルベス－４０ マチルスオドラチシマ樹皮エキス ハイブリッドローズ花エキス カンゾウ葉エキス グリチルレチン酸ステアリル ヘキサ（ヒドロキシステアリン酸／ステアリン酸／ロジン酸）ジペンタエリスリチル カルナウバロウ コレステロール ＢＧ カルボマー ジメチコン ステアリン酸ＰＥＧ－４５ ポリソルベート２０ ラウロイルグルタミン酸Ｎａ エタノール 水酸化Ｎａ 香料 メチルパラベン ブチルパラベン</t>
        </is>
      </c>
      <c r="AE61" s="663" t="inlineStr">
        <is>
          <t>ЕАЭС N RU Д-JP.РА03.В.90110/22 от 31.05.2022 действует до 29.05.2027</t>
        </is>
      </c>
      <c r="AF61" s="663" t="inlineStr">
        <is>
          <t>Relent</t>
        </is>
      </c>
      <c r="AG61" s="663" t="inlineStr">
        <is>
          <t>BRUNO Inc.</t>
        </is>
      </c>
    </row>
    <row r="62" hidden="1" ht="20.1" customFormat="1" customHeight="1" s="437" thickBot="1">
      <c r="A62" s="435" t="n"/>
      <c r="B62" s="829" t="inlineStr">
        <is>
          <t>3304.99-9003</t>
        </is>
      </c>
      <c r="C62" s="1621" t="n">
        <v>2100058020352</v>
      </c>
      <c r="D62" s="1621" t="n">
        <v>5802035</v>
      </c>
      <c r="E62" s="435" t="inlineStr">
        <is>
          <t>Relent</t>
        </is>
      </c>
      <c r="F62" s="435" t="inlineStr">
        <is>
          <t>B2803R</t>
        </is>
      </c>
      <c r="G62" s="450" t="n"/>
      <c r="H62" s="451" t="inlineStr">
        <is>
          <t>《Relent》ASTEROPE cold cream</t>
        </is>
      </c>
      <c r="I62" s="451" t="inlineStr">
        <is>
          <t>Asterope Cold Cream</t>
        </is>
      </c>
      <c r="J62" s="591" t="inlineStr">
        <is>
          <t>Массажный крем для лица Астеропа</t>
        </is>
      </c>
      <c r="K62" s="451" t="inlineStr">
        <is>
          <t>massage cream</t>
        </is>
      </c>
      <c r="L62" s="451" t="n"/>
      <c r="M62" s="450" t="n"/>
      <c r="N62" s="1442" t="n">
        <v>6</v>
      </c>
      <c r="O62" s="553" t="n">
        <v>12</v>
      </c>
      <c r="P62" s="1626" t="n">
        <v>2420</v>
      </c>
      <c r="Q62" s="1622">
        <f>O62*P62</f>
        <v/>
      </c>
      <c r="R62" s="554" t="n">
        <v>1997</v>
      </c>
      <c r="S62" s="1634">
        <f>O62*R62</f>
        <v/>
      </c>
      <c r="T62" s="1634">
        <f>Q62-S62</f>
        <v/>
      </c>
      <c r="U62" s="556">
        <f>T62/Q62</f>
        <v/>
      </c>
      <c r="V62" s="444" t="n"/>
      <c r="W62" s="444" t="n"/>
      <c r="X62" s="444" t="n"/>
      <c r="Y62" s="444" t="n"/>
      <c r="Z62" s="444" t="n"/>
      <c r="AA62" s="444" t="n"/>
      <c r="AB62" s="1659" t="n">
        <v>0.15</v>
      </c>
      <c r="AC62" s="1624">
        <f>ROUND(O62*AB62,3)</f>
        <v/>
      </c>
      <c r="AD62"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62" s="663" t="inlineStr">
        <is>
          <t>ЕАЭС N RU Д-JP.РА03.В.90112/22 от 31.05.2022 действует до 29.05.2027</t>
        </is>
      </c>
      <c r="AF62" s="663" t="inlineStr">
        <is>
          <t>Relent</t>
        </is>
      </c>
      <c r="AG62" s="663" t="inlineStr">
        <is>
          <t>BRUNO Inc.</t>
        </is>
      </c>
    </row>
    <row r="63" hidden="1" ht="20.1" customFormat="1" customHeight="1" s="437" thickBot="1">
      <c r="A63" s="435" t="n"/>
      <c r="B63" s="829" t="inlineStr">
        <is>
          <t>3304.99-9003</t>
        </is>
      </c>
      <c r="C63" s="1621" t="n">
        <v>2100058020369</v>
      </c>
      <c r="D63" s="1621" t="n">
        <v>5802036</v>
      </c>
      <c r="E63" s="435" t="inlineStr">
        <is>
          <t>Relent</t>
        </is>
      </c>
      <c r="F63" s="435" t="inlineStr">
        <is>
          <t>B2804R</t>
        </is>
      </c>
      <c r="G63" s="450" t="inlineStr">
        <is>
          <t>リレント　アステローペ　スキンフレッシュナー</t>
        </is>
      </c>
      <c r="H63" s="451" t="inlineStr">
        <is>
          <t>《Relent》ASTEROPE skin freshener</t>
        </is>
      </c>
      <c r="I63" s="451" t="inlineStr">
        <is>
          <t>Asterope Skin Freshner</t>
        </is>
      </c>
      <c r="J63" s="591" t="inlineStr">
        <is>
          <t>Освежающий лосьон Астеропа</t>
        </is>
      </c>
      <c r="K63" s="451" t="inlineStr">
        <is>
          <t>face lotion</t>
        </is>
      </c>
      <c r="L63" s="451" t="n"/>
      <c r="M63" s="450" t="n"/>
      <c r="N63" s="1442" t="n">
        <v>6</v>
      </c>
      <c r="O63" s="553" t="n"/>
      <c r="P63" s="1626" t="n">
        <v>1755</v>
      </c>
      <c r="Q63" s="1622">
        <f>O63*P63</f>
        <v/>
      </c>
      <c r="R63" s="554" t="n">
        <v>1452</v>
      </c>
      <c r="S63" s="1634">
        <f>O63*R63</f>
        <v/>
      </c>
      <c r="T63" s="1634">
        <f>Q63-S63</f>
        <v/>
      </c>
      <c r="U63" s="556">
        <f>T63/Q63</f>
        <v/>
      </c>
      <c r="V63" s="444" t="n"/>
      <c r="W63" s="444" t="n"/>
      <c r="X63" s="444" t="n"/>
      <c r="Y63" s="444" t="n"/>
      <c r="Z63" s="444" t="n"/>
      <c r="AA63" s="444" t="n"/>
      <c r="AB63" s="1659" t="n">
        <v>0.224</v>
      </c>
      <c r="AC63" s="1624">
        <f>ROUND(O63*AB63,3)</f>
        <v/>
      </c>
      <c r="AD63" s="673" t="inlineStr">
        <is>
          <t>水 ミネラルオイル エチルヘキサン酸セチル グリセリン スクワラン リンゴ酸ジイソステアリル ベヘニルアルコール ステアリン酸グリセリル パルミチン酸デキストリン テトラオレイン酸ソルベス－４０ ポリソルベート２０ アーモンドタンパク ノイバラ果実エキス ゼニアオイエキス クズ根エキス マチルスオドラチシマ樹皮エキス セリシン ハイブリッドローズ花エキス アロエベラ葉エキス カンゾウ葉エキス クロレラエキス サクシニルアテロコラーゲン グリチルレチン酸ステアリル ヒドロキシプロリン スーパーオキシドジスムターゼ ヒドロキシステアリン酸コレステリル ヘキサ（ヒドロキシステアリン酸／ステアリン酸／ロジン酸）ジペンタエリスリチル ＢＧ カルボマー ジメチコン ステアリン酸ＰＥＧ－４５ ラウロイルグルタミン酸Ｎａ エタノール 水酸化Ｎａ 香料 フェノキシエタノール メチルパラベン ブチルパラベン</t>
        </is>
      </c>
      <c r="AE63" s="663" t="inlineStr">
        <is>
          <t>ЕАЭС N RU Д-JP.АБ47.В.16906/21 от 12.01.2021 действует до 11.01.2026</t>
        </is>
      </c>
      <c r="AF63" s="663" t="n"/>
      <c r="AG63" s="663" t="inlineStr">
        <is>
          <t>IDEA INTERNATIONAL CO., LTD</t>
        </is>
      </c>
    </row>
    <row r="64" hidden="1" ht="20.1" customFormat="1" customHeight="1" s="437" thickBot="1">
      <c r="A64" s="435" t="n"/>
      <c r="B64" s="829" t="inlineStr">
        <is>
          <t>3304.99-9003</t>
        </is>
      </c>
      <c r="C64" s="1621" t="n">
        <v>2100058020376</v>
      </c>
      <c r="D64" s="1621" t="n">
        <v>5802037</v>
      </c>
      <c r="E64" s="435" t="inlineStr">
        <is>
          <t>Relent</t>
        </is>
      </c>
      <c r="F64" s="435" t="inlineStr">
        <is>
          <t>B2805R</t>
        </is>
      </c>
      <c r="G64" s="450" t="n"/>
      <c r="H64" s="451" t="inlineStr">
        <is>
          <t>《Relent》ASTEROPE skin lotion</t>
        </is>
      </c>
      <c r="I64" s="451" t="inlineStr">
        <is>
          <t>Asterope Skin Lotion</t>
        </is>
      </c>
      <c r="J64" s="591" t="inlineStr">
        <is>
          <t>Лосьон для нормальной и комбинированной кожи Астеропа</t>
        </is>
      </c>
      <c r="K64" s="551" t="inlineStr">
        <is>
          <t>face lotion</t>
        </is>
      </c>
      <c r="L64" s="551" t="n"/>
      <c r="M64" s="450" t="n"/>
      <c r="N64" s="1442" t="n">
        <v>6</v>
      </c>
      <c r="O64" s="553" t="n"/>
      <c r="P64" s="1626" t="n">
        <v>2420</v>
      </c>
      <c r="Q64" s="1622">
        <f>O64*P64</f>
        <v/>
      </c>
      <c r="R64" s="554" t="n">
        <v>1997</v>
      </c>
      <c r="S64" s="1634">
        <f>O64*R64</f>
        <v/>
      </c>
      <c r="T64" s="1634">
        <f>Q64-S64</f>
        <v/>
      </c>
      <c r="U64" s="556">
        <f>T64/Q64</f>
        <v/>
      </c>
      <c r="V64" s="444" t="n"/>
      <c r="W64" s="444" t="n"/>
      <c r="X64" s="444" t="n"/>
      <c r="Y64" s="444" t="n"/>
      <c r="Z64" s="444" t="n"/>
      <c r="AA64" s="444" t="n"/>
      <c r="AB64" s="1627" t="n">
        <v>0.19</v>
      </c>
      <c r="AC64" s="1624">
        <f>ROUND(O64*AB64,3)</f>
        <v/>
      </c>
      <c r="AD64" s="673" t="inlineStr">
        <is>
          <t>水 ハマメリス水 エタノール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パンテノール ヒドロキシプロリン スーパーオキシドジスムターゼ ＰＣＡ－Ｎａ ＢＧ グリセリン ペンチレングリコール ＰＥＧ－５０水添ヒマシ油 ラウリン酸ポリグリセリル－１０ ポリソルベート２０ 香料 メチルパラベン 安息香酸Ｎａ</t>
        </is>
      </c>
      <c r="AE64" s="663" t="inlineStr">
        <is>
          <t>ЕАЭС N RU Д-JP.АБ47.В.16906/21 от 12.01.2021 действует до 11.01.2026</t>
        </is>
      </c>
      <c r="AF64" s="663" t="n"/>
      <c r="AG64" s="663" t="inlineStr">
        <is>
          <t>IDEA INTERNATIONAL CO., LTD</t>
        </is>
      </c>
    </row>
    <row r="65" hidden="1" ht="20.1" customFormat="1" customHeight="1" s="437" thickBot="1">
      <c r="A65" s="435" t="n"/>
      <c r="B65" s="829" t="inlineStr">
        <is>
          <t>3304.99-9003</t>
        </is>
      </c>
      <c r="C65" s="1621" t="n">
        <v>2100058020383</v>
      </c>
      <c r="D65" s="1621" t="n">
        <v>5802038</v>
      </c>
      <c r="E65" s="435" t="inlineStr">
        <is>
          <t>Relent</t>
        </is>
      </c>
      <c r="F65" s="435" t="inlineStr">
        <is>
          <t>B2806R</t>
        </is>
      </c>
      <c r="G65" s="450" t="inlineStr">
        <is>
          <t>リレント　アステローペ　モイスチュアローション</t>
        </is>
      </c>
      <c r="H65" s="404" t="inlineStr">
        <is>
          <t>《Relent》ASTEROPE moisture lotion</t>
        </is>
      </c>
      <c r="I65" s="404" t="inlineStr">
        <is>
          <t>Asterope Moisture Lotion</t>
        </is>
      </c>
      <c r="J65" s="488" t="inlineStr">
        <is>
          <t>Увлажняющий лосьон Астеропа</t>
        </is>
      </c>
      <c r="K65" s="451" t="inlineStr">
        <is>
          <t>face lotion</t>
        </is>
      </c>
      <c r="L65" s="451" t="n"/>
      <c r="M65" s="450" t="n"/>
      <c r="N65" s="1442" t="n">
        <v>6</v>
      </c>
      <c r="O65" s="553" t="n"/>
      <c r="P65" s="1626" t="n">
        <v>2420</v>
      </c>
      <c r="Q65" s="1622">
        <f>O65*P65</f>
        <v/>
      </c>
      <c r="R65" s="554" t="n">
        <v>1997</v>
      </c>
      <c r="S65" s="1634">
        <f>O65*R65</f>
        <v/>
      </c>
      <c r="T65" s="1634">
        <f>Q65-S65</f>
        <v/>
      </c>
      <c r="U65" s="556">
        <f>T65/Q65</f>
        <v/>
      </c>
      <c r="V65" s="444" t="n"/>
      <c r="W65" s="444" t="n"/>
      <c r="X65" s="444" t="n"/>
      <c r="Y65" s="444" t="n"/>
      <c r="Z65" s="444" t="n"/>
      <c r="AA65" s="444" t="n"/>
      <c r="AB65" s="1627" t="n">
        <v>0.08500000000000001</v>
      </c>
      <c r="AC65" s="1624">
        <f>ROUND(O65*AB65,3)</f>
        <v/>
      </c>
      <c r="AD65" s="673" t="inlineStr">
        <is>
          <t>水 エタノール ＢＧ アロエベラ葉エキス アーモンドエキス サクシニルアテロコラーゲン ゼニアオイエキス マチルスオドラチシマ樹皮エキス セリシン ハイブリッドローズ花エキス カンゾウ葉エキス クズ根エキス クロレラエキス ノイバラ果実エキス ヒドロキシプロリン アラントイン スーパーオキシドジスムターゼ マルチトール グリセリン ペンチレングリコール ＰＥＧ－５０水添ヒマシ油 香料 フェノキシエタノール メチルパラベン エチルパラベン</t>
        </is>
      </c>
      <c r="AE65" s="663" t="inlineStr">
        <is>
          <t>ЕАЭС N RU Д-JP.АБ47.В.16906/21 от 12.01.2021 действует до 11.01.2026</t>
        </is>
      </c>
      <c r="AF65" s="663" t="n"/>
      <c r="AG65" s="663" t="inlineStr">
        <is>
          <t>IDEA INTERNATIONAL CO., LTD</t>
        </is>
      </c>
    </row>
    <row r="66" hidden="1" ht="36" customFormat="1" customHeight="1" s="437" thickBot="1">
      <c r="A66" s="435" t="n"/>
      <c r="B66" s="829" t="inlineStr">
        <is>
          <t>3304.99-9003</t>
        </is>
      </c>
      <c r="C66" s="1621" t="n">
        <v>2100058020390</v>
      </c>
      <c r="D66" s="1621" t="n">
        <v>5802039</v>
      </c>
      <c r="E66" s="435" t="inlineStr">
        <is>
          <t>Relent</t>
        </is>
      </c>
      <c r="F66" s="435" t="inlineStr">
        <is>
          <t>B3740R</t>
        </is>
      </c>
      <c r="G66" s="450" t="inlineStr">
        <is>
          <t>リレント　アステローペ　ミルクローション</t>
        </is>
      </c>
      <c r="H66" s="404" t="inlineStr">
        <is>
          <t>《Relent》ASTEROPE milk lotion</t>
        </is>
      </c>
      <c r="I66" s="404" t="inlineStr">
        <is>
          <t>Asterope Milk Lotion.</t>
        </is>
      </c>
      <c r="J66" s="488" t="inlineStr">
        <is>
          <t xml:space="preserve">Питательное молочко Астеропа </t>
        </is>
      </c>
      <c r="K66" s="451" t="inlineStr">
        <is>
          <t>face lotion</t>
        </is>
      </c>
      <c r="L66" s="451" t="n"/>
      <c r="M66" s="450" t="n"/>
      <c r="N66" s="1442" t="n">
        <v>6</v>
      </c>
      <c r="O66" s="553" t="n">
        <v>12</v>
      </c>
      <c r="P66" s="1626" t="n">
        <v>2420</v>
      </c>
      <c r="Q66" s="1622">
        <f>O66*P66</f>
        <v/>
      </c>
      <c r="R66" s="554" t="n">
        <v>1997</v>
      </c>
      <c r="S66" s="1634">
        <f>O66*R66</f>
        <v/>
      </c>
      <c r="T66" s="1634">
        <f>Q66-S66</f>
        <v/>
      </c>
      <c r="U66" s="556">
        <f>T66/Q66</f>
        <v/>
      </c>
      <c r="V66" s="444" t="n"/>
      <c r="W66" s="444" t="n"/>
      <c r="X66" s="444" t="n"/>
      <c r="Y66" s="444" t="n"/>
      <c r="Z66" s="444" t="n"/>
      <c r="AA66" s="444" t="n"/>
      <c r="AB66" s="1627" t="n">
        <v>0.177</v>
      </c>
      <c r="AC66" s="1624">
        <f>ROUND(O66*AB66,3)</f>
        <v/>
      </c>
      <c r="AD66" s="673" t="inlineStr">
        <is>
          <t>水 ＢＧ エタノール アーモンドタンパク ヒアルロン酸Ｎａ ゼニアオイエキス クズ根エキス マチルスオドラチシマ樹皮エキス セリシン ハイブリッドローズ花エキス アロエベラ葉エキス カンゾウ葉エキス クロレラエキス サクシニルアテロコラーゲン ノイバラ果実エキス ヒドロキシプロリン グリチルリチン酸２Ｋ スーパーオキシドジスムターゼ グリセリン カルボマー ＰＥＧ－２０水添ラノリン ポリソルベート８０ 水酸化Ｎａ 香料 フェノキシエタノール メチルパラベン デヒドロ酢酸Ｎａ</t>
        </is>
      </c>
      <c r="AE66" s="663" t="inlineStr">
        <is>
          <t>ВП RU Д-JP.РА01.А.27527/24 от 01.04.2024 действует до 30.09.2024</t>
        </is>
      </c>
      <c r="AF66" s="663" t="inlineStr">
        <is>
          <t>Relent</t>
        </is>
      </c>
      <c r="AG66" s="663" t="inlineStr">
        <is>
          <t>BRUNO, Inc</t>
        </is>
      </c>
    </row>
    <row r="67" hidden="1" ht="20.1" customFormat="1" customHeight="1" s="437" thickBot="1">
      <c r="A67" s="435" t="n"/>
      <c r="B67" s="829" t="inlineStr">
        <is>
          <t>3304.99-2003</t>
        </is>
      </c>
      <c r="C67" s="1621" t="n">
        <v>2100058020406</v>
      </c>
      <c r="D67" s="1621" t="n">
        <v>5802040</v>
      </c>
      <c r="E67" s="435" t="inlineStr">
        <is>
          <t>Relent</t>
        </is>
      </c>
      <c r="F67" s="435" t="inlineStr">
        <is>
          <t>B2808R</t>
        </is>
      </c>
      <c r="G67" s="450" t="inlineStr">
        <is>
          <t>リレント　アステローペ　モイスチュアクリーム</t>
        </is>
      </c>
      <c r="H67" s="404" t="inlineStr">
        <is>
          <t>《Relent》ASTEROPE moisture cream</t>
        </is>
      </c>
      <c r="I67" s="404" t="inlineStr">
        <is>
          <t>Asterope Moisture Cream</t>
        </is>
      </c>
      <c r="J67" s="488" t="inlineStr">
        <is>
          <t>Увлажняющий крем для лица Астеропа</t>
        </is>
      </c>
      <c r="K67" s="551" t="inlineStr">
        <is>
          <t>face cream</t>
        </is>
      </c>
      <c r="L67" s="551" t="n"/>
      <c r="M67" s="450" t="n"/>
      <c r="N67" s="1442" t="n">
        <v>6</v>
      </c>
      <c r="O67" s="553" t="n"/>
      <c r="P67" s="1626" t="n">
        <v>2420</v>
      </c>
      <c r="Q67" s="1622">
        <f>O67*P67</f>
        <v/>
      </c>
      <c r="R67" s="554" t="n">
        <v>1997</v>
      </c>
      <c r="S67" s="1634">
        <f>O67*R67</f>
        <v/>
      </c>
      <c r="T67" s="1634">
        <f>Q67-S67</f>
        <v/>
      </c>
      <c r="U67" s="556">
        <f>T67/Q67</f>
        <v/>
      </c>
      <c r="V67" s="444" t="n"/>
      <c r="W67" s="444" t="n"/>
      <c r="X67" s="444" t="n"/>
      <c r="Y67" s="444" t="n"/>
      <c r="Z67" s="444" t="n"/>
      <c r="AA67" s="444" t="n"/>
      <c r="AB67" s="1659" t="n">
        <v>0.096</v>
      </c>
      <c r="AC67" s="1624">
        <f>ROUND(O67*AB67,3)</f>
        <v/>
      </c>
      <c r="AD67" s="673" t="inlineStr">
        <is>
          <t>水 スクワラン ＢＧ ベヘニルアルコール 褐藻エキス リゾレシチン アーモンドタンパク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セラミド３ トコフェロール ヒドロキシプロリン スーパーオキシドジスムターゼ ホホバ種子油 乳酸セチル ダイズステロール グリセリン ＤＰＧ ペンチレングリコール キサンタンガム カルボマー （アクリレーツ／アクリル酸アルキル（Ｃ１０－３０））クロスポリマー カルボキシメチルデキストランＮａ ジメチコン エタノール 香料 メチルパラベン ブチルパラベン ＥＤＴＡ－２Ｎａ</t>
        </is>
      </c>
      <c r="AE67" s="663" t="inlineStr">
        <is>
          <t>ЕАЭС N RU Д-JP.РА03.В.90112/22 от 31.05.2022 действует до 29.05.2027</t>
        </is>
      </c>
      <c r="AF67" s="663" t="inlineStr">
        <is>
          <t>Relent</t>
        </is>
      </c>
      <c r="AG67" s="663" t="inlineStr">
        <is>
          <t>BRUNO Inc.</t>
        </is>
      </c>
    </row>
    <row r="68" hidden="1" ht="20.1" customFormat="1" customHeight="1" s="437" thickBot="1">
      <c r="A68" s="435" t="n"/>
      <c r="B68" s="829" t="inlineStr">
        <is>
          <t>3304.99-9003</t>
        </is>
      </c>
      <c r="C68" s="1621" t="n">
        <v>2100058020567</v>
      </c>
      <c r="D68" s="1621" t="n">
        <v>5802056</v>
      </c>
      <c r="E68" s="435" t="inlineStr">
        <is>
          <t>Relent</t>
        </is>
      </c>
      <c r="F68" s="435" t="inlineStr">
        <is>
          <t>B3720R</t>
        </is>
      </c>
      <c r="G68" s="450" t="n"/>
      <c r="H68" s="404" t="inlineStr">
        <is>
          <t>《Relent》Rinales skin lotion</t>
        </is>
      </c>
      <c r="I68" s="874" t="inlineStr">
        <is>
          <t xml:space="preserve">Relent Rinales Skin Lotion </t>
        </is>
      </c>
      <c r="J68" s="874" t="inlineStr">
        <is>
          <t>Увлажняющий лосьон для лица Релент Риналес</t>
        </is>
      </c>
      <c r="K68" s="440" t="inlineStr">
        <is>
          <t>face lotion</t>
        </is>
      </c>
      <c r="L68" s="451" t="n"/>
      <c r="M68" s="450" t="n"/>
      <c r="N68" s="1442" t="n">
        <v>6</v>
      </c>
      <c r="O68" s="553" t="n"/>
      <c r="P68" s="1626" t="n">
        <v>3390</v>
      </c>
      <c r="Q68" s="1622">
        <f>O68*P68</f>
        <v/>
      </c>
      <c r="R68" s="554" t="n">
        <v>2805</v>
      </c>
      <c r="S68" s="1634">
        <f>O68*R68</f>
        <v/>
      </c>
      <c r="T68" s="1634">
        <f>Q68-S68</f>
        <v/>
      </c>
      <c r="U68" s="556">
        <f>T68/Q68</f>
        <v/>
      </c>
      <c r="V68" s="444" t="n"/>
      <c r="W68" s="444" t="n"/>
      <c r="X68" s="444" t="n"/>
      <c r="Y68" s="444" t="n"/>
      <c r="Z68" s="444" t="n"/>
      <c r="AA68" s="444" t="n"/>
      <c r="AB68" s="1656" t="n">
        <v>0.432</v>
      </c>
      <c r="AC68" s="1660">
        <f>ROUND(O68*AB68,3)</f>
        <v/>
      </c>
      <c r="AD68"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 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68" s="820" t="inlineStr">
        <is>
          <t>ЕАЭС N RU Д-JP.РА12.В.00320/24 от 28.12.2024 действует до 27.12.2029</t>
        </is>
      </c>
      <c r="AF68" s="820" t="inlineStr">
        <is>
          <t>RELENT</t>
        </is>
      </c>
      <c r="AG68" s="875" t="inlineStr">
        <is>
          <t>IDEA INTERNATIONAL CO., LTD</t>
        </is>
      </c>
    </row>
    <row r="69" hidden="1" ht="20.1" customFormat="1" customHeight="1" s="437" thickBot="1">
      <c r="A69" s="435" t="n"/>
      <c r="B69" s="829" t="inlineStr">
        <is>
          <t>3304.99-9003</t>
        </is>
      </c>
      <c r="C69" s="1625" t="n">
        <v>2100058020574</v>
      </c>
      <c r="D69" s="1625" t="n">
        <v>5802057</v>
      </c>
      <c r="E69" s="435" t="inlineStr">
        <is>
          <t>Relent</t>
        </is>
      </c>
      <c r="F69" s="435" t="inlineStr">
        <is>
          <t>B3730R</t>
        </is>
      </c>
      <c r="G69" s="450" t="n"/>
      <c r="H69" s="404" t="inlineStr">
        <is>
          <t>《Relent》Rinales essence α</t>
        </is>
      </c>
      <c r="I69" s="404" t="inlineStr">
        <is>
          <t>Rinales Essence</t>
        </is>
      </c>
      <c r="J69" s="488" t="inlineStr">
        <is>
          <t>Сыворотка от морщин Риналес</t>
        </is>
      </c>
      <c r="K69" s="440" t="inlineStr">
        <is>
          <t>face essence</t>
        </is>
      </c>
      <c r="L69" s="440" t="n"/>
      <c r="M69" s="450" t="n"/>
      <c r="N69" s="1442" t="n">
        <v>6</v>
      </c>
      <c r="O69" s="553" t="n"/>
      <c r="P69" s="1626" t="n">
        <v>3985</v>
      </c>
      <c r="Q69" s="1622">
        <f>O69*P69</f>
        <v/>
      </c>
      <c r="R69" s="554" t="n">
        <v>3300</v>
      </c>
      <c r="S69" s="1634">
        <f>O69*R69</f>
        <v/>
      </c>
      <c r="T69" s="1634">
        <f>Q69-S69</f>
        <v/>
      </c>
      <c r="U69" s="556">
        <f>T69/Q69</f>
        <v/>
      </c>
      <c r="V69" s="444" t="n"/>
      <c r="W69" s="444" t="n"/>
      <c r="X69" s="444" t="n"/>
      <c r="Y69" s="444" t="n"/>
      <c r="Z69" s="444" t="n"/>
      <c r="AA69" s="444" t="n"/>
      <c r="AB69" s="1627" t="n">
        <v>0.159</v>
      </c>
      <c r="AC69" s="1624">
        <f>ROUND(O69*AB69,3)</f>
        <v/>
      </c>
      <c r="AD69"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69" s="663" t="inlineStr">
        <is>
          <t>ЕАЭС N RU Д-JP.РА01.В.71997/21 от 11.08.2021 действует до 10.08.2026</t>
        </is>
      </c>
      <c r="AF69" s="663" t="n"/>
      <c r="AG69" s="663" t="inlineStr">
        <is>
          <t>IDEA INTERNATIONAL CO., LTD</t>
        </is>
      </c>
    </row>
    <row r="70" hidden="1" ht="20.1" customFormat="1" customHeight="1" s="437" thickBot="1">
      <c r="A70" s="435" t="n"/>
      <c r="B70" s="829" t="inlineStr">
        <is>
          <t>3304.99-9003</t>
        </is>
      </c>
      <c r="C70" s="1625" t="n">
        <v>2100058020581</v>
      </c>
      <c r="D70" s="1625" t="n">
        <v>5802058</v>
      </c>
      <c r="E70" s="435" t="inlineStr">
        <is>
          <t>Relent</t>
        </is>
      </c>
      <c r="F70" s="435" t="inlineStr">
        <is>
          <t>B3720R</t>
        </is>
      </c>
      <c r="G70" s="450" t="n"/>
      <c r="H70" s="404" t="inlineStr">
        <is>
          <t>《Relent》Rinales milk lotion</t>
        </is>
      </c>
      <c r="I70" s="404" t="n"/>
      <c r="J70" s="488" t="n"/>
      <c r="K70" s="440" t="inlineStr">
        <is>
          <t>face milk</t>
        </is>
      </c>
      <c r="L70" s="440" t="n"/>
      <c r="M70" s="450" t="n"/>
      <c r="N70" s="1442" t="n">
        <v>6</v>
      </c>
      <c r="O70" s="553" t="n"/>
      <c r="P70" s="1626" t="n">
        <v>3985</v>
      </c>
      <c r="Q70" s="1622">
        <f>O70*P70</f>
        <v/>
      </c>
      <c r="R70" s="554" t="n">
        <v>3300</v>
      </c>
      <c r="S70" s="1634">
        <f>O70*R70</f>
        <v/>
      </c>
      <c r="T70" s="1634">
        <f>Q70-S70</f>
        <v/>
      </c>
      <c r="U70" s="556">
        <f>T70/Q70</f>
        <v/>
      </c>
      <c r="V70" s="444" t="n"/>
      <c r="W70" s="444" t="n"/>
      <c r="X70" s="444" t="n"/>
      <c r="Y70" s="444" t="n"/>
      <c r="Z70" s="444" t="n"/>
      <c r="AA70" s="444" t="n"/>
      <c r="AB70" s="1627" t="n">
        <v>0.117</v>
      </c>
      <c r="AC70" s="1624">
        <f>ROUND(O70*AB70,3)</f>
        <v/>
      </c>
      <c r="AD70"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 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70" s="663" t="inlineStr">
        <is>
          <t>делаем</t>
        </is>
      </c>
      <c r="AF70" s="663" t="inlineStr">
        <is>
          <t>RELENT</t>
        </is>
      </c>
      <c r="AG70" s="663" t="inlineStr">
        <is>
          <t>IDEA INTERNATIONAL CO., LTD</t>
        </is>
      </c>
    </row>
    <row r="71" hidden="1" ht="20.1" customFormat="1" customHeight="1" s="437" thickBot="1">
      <c r="A71" s="435" t="n"/>
      <c r="B71" s="829" t="inlineStr">
        <is>
          <t>3304.99-2003</t>
        </is>
      </c>
      <c r="C71" s="1625" t="n">
        <v>2100058020598</v>
      </c>
      <c r="D71" s="1625" t="n">
        <v>5802059</v>
      </c>
      <c r="E71" s="435" t="inlineStr">
        <is>
          <t>Relent</t>
        </is>
      </c>
      <c r="F71" s="435" t="inlineStr">
        <is>
          <t>B3750R</t>
        </is>
      </c>
      <c r="G71" s="450" t="n"/>
      <c r="H71" s="404" t="inlineStr">
        <is>
          <t>《Relent》Rinales moisture cream</t>
        </is>
      </c>
      <c r="I71" s="404" t="inlineStr">
        <is>
          <t>Rinales Moisture Cream</t>
        </is>
      </c>
      <c r="J71" s="488" t="inlineStr">
        <is>
          <t>Крем увлажняющий против морщин Риналес</t>
        </is>
      </c>
      <c r="K71" s="699" t="inlineStr">
        <is>
          <t>face cream</t>
        </is>
      </c>
      <c r="L71" s="699" t="n"/>
      <c r="M71" s="450" t="n"/>
      <c r="N71" s="1442" t="n">
        <v>6</v>
      </c>
      <c r="O71" s="553" t="n"/>
      <c r="P71" s="1626" t="n">
        <v>5977</v>
      </c>
      <c r="Q71" s="1622">
        <f>O71*P71</f>
        <v/>
      </c>
      <c r="R71" s="554" t="n">
        <v>4950</v>
      </c>
      <c r="S71" s="1634">
        <f>O71*R71</f>
        <v/>
      </c>
      <c r="T71" s="1634">
        <f>Q71-S71</f>
        <v/>
      </c>
      <c r="U71" s="556">
        <f>T71/Q71</f>
        <v/>
      </c>
      <c r="V71" s="444" t="n"/>
      <c r="W71" s="444" t="n"/>
      <c r="X71" s="444" t="n"/>
      <c r="Y71" s="444" t="n"/>
      <c r="Z71" s="444" t="n"/>
      <c r="AA71" s="444" t="n"/>
      <c r="AB71" s="1659" t="n">
        <v>0.1</v>
      </c>
      <c r="AC71" s="1624">
        <f>ROUND(O71*AB71,3)</f>
        <v/>
      </c>
      <c r="AD71"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71" s="663" t="inlineStr">
        <is>
          <t>ЕАЭС N RU Д-JP.РА03.В.90112/22 от 31.05.2022 действует до 29.05.2027</t>
        </is>
      </c>
      <c r="AF71" s="663" t="inlineStr">
        <is>
          <t>Relent</t>
        </is>
      </c>
      <c r="AG71" s="663" t="inlineStr">
        <is>
          <t>BRUNO Inc.</t>
        </is>
      </c>
    </row>
    <row r="72" hidden="1" ht="20.1" customFormat="1" customHeight="1" s="437" thickBot="1">
      <c r="A72" s="435" t="n"/>
      <c r="B72" s="829" t="n"/>
      <c r="C72" s="1625" t="inlineStr">
        <is>
          <t>2100058025081</t>
        </is>
      </c>
      <c r="D72" s="1625" t="n">
        <v>5802508</v>
      </c>
      <c r="E72" s="435" t="inlineStr">
        <is>
          <t>Relent</t>
        </is>
      </c>
      <c r="F72" s="435" t="inlineStr">
        <is>
          <t>U0031R</t>
        </is>
      </c>
      <c r="G72" s="450" t="n"/>
      <c r="H72" s="451" t="inlineStr">
        <is>
          <t>《Relent》 UV Protect</t>
        </is>
      </c>
      <c r="I72" s="451" t="n"/>
      <c r="J72" s="591" t="inlineStr">
        <is>
          <t>Солнцезащитный крем SPF 20. PA++</t>
        </is>
      </c>
      <c r="K72" s="451" t="inlineStr">
        <is>
          <t>sunscreen</t>
        </is>
      </c>
      <c r="L72" s="451" t="n"/>
      <c r="M72" s="450" t="n"/>
      <c r="N72" s="1442" t="n">
        <v>6</v>
      </c>
      <c r="O72" s="553" t="n"/>
      <c r="P72" s="1626" t="n">
        <v>2192</v>
      </c>
      <c r="Q72" s="1622">
        <f>O72*P72</f>
        <v/>
      </c>
      <c r="R72" s="554" t="n">
        <v>1815</v>
      </c>
      <c r="S72" s="1634">
        <f>O72*R72</f>
        <v/>
      </c>
      <c r="T72" s="1634">
        <f>Q72-S72</f>
        <v/>
      </c>
      <c r="U72" s="556">
        <f>T72/Q72</f>
        <v/>
      </c>
      <c r="V72" s="444" t="n"/>
      <c r="W72" s="444" t="n"/>
      <c r="X72" s="444" t="n"/>
      <c r="Y72" s="444" t="n"/>
      <c r="Z72" s="444" t="n"/>
      <c r="AA72" s="444" t="n"/>
      <c r="AB72" s="1627" t="n">
        <v>0.082</v>
      </c>
      <c r="AC72" s="1442">
        <f>O72*AB72</f>
        <v/>
      </c>
      <c r="AD72" s="673" t="inlineStr">
        <is>
          <t>水、酸化チタン、フェニルトリメチコン、シクロペンタシロキサン、ＢＧ、ジメチコン、スクワラン、水酸化Ａｌ、ステアリン酸、ベントナイト、アルテミアエキス、エチナシ葉エキス、クジェルマニエラギラタエキス、ゲットウ葉エキス、ゲンチアナ根エキス、コメヌカエキス、シャクヤク根エキス、ソウハクヒエキス、ヒアルロン酸Ｎａ、ローズマリー水、褐藻エキス、甘草エキス、紅藻エキス、水溶性コラーゲン、緑藻エキス、グリチルレチン酸ステアリル、セラミド３、トコフェロール、孔雀石抽出物、ステアロキシメチルポリシロキサン、キサンタンガム、パルミチン酸デキストリン、ジミリスチン酸Ａｌ、ステアリン酸ＰＥＧ－５、ステアリン酸ＰＥＧ－４０、セチルジメチコンコポリオール、トリステアリン酸ソルビタン、パルミチン酸スクロース、酸化ジルコニウム、エタノール、クエン酸、クエン酸Ｎａ、フェノキシエタノール、プロピルパラベン、メチルパラベン（＋／－）酸化鉄(Ｕ００３１Ｒ)</t>
        </is>
      </c>
      <c r="AE72" s="663" t="inlineStr">
        <is>
          <t>ЕАЭС N RU Д-JP.РА01.В.12015/21 от 04.06.2021 действует до 03.06.2026</t>
        </is>
      </c>
      <c r="AF72" s="663" t="n"/>
      <c r="AG72" s="663" t="inlineStr">
        <is>
          <t>IDEA INTERNATIONAL CO., LTD</t>
        </is>
      </c>
    </row>
    <row r="73" hidden="1" ht="20.1" customFormat="1" customHeight="1" s="437" thickBot="1">
      <c r="A73" s="435" t="n"/>
      <c r="B73" s="829" t="inlineStr">
        <is>
          <t>3304.99-2003</t>
        </is>
      </c>
      <c r="C73" s="1625" t="n">
        <v>2100058020062</v>
      </c>
      <c r="D73" s="1625" t="n">
        <v>5802006</v>
      </c>
      <c r="E73" s="435" t="inlineStr">
        <is>
          <t>Relent</t>
        </is>
      </c>
      <c r="F73" s="876" t="inlineStr">
        <is>
          <t>A2028R</t>
        </is>
      </c>
      <c r="G73" s="450" t="n"/>
      <c r="H73" s="440" t="inlineStr">
        <is>
          <t>《Relent》Nourishung Cream</t>
        </is>
      </c>
      <c r="I73" s="440" t="inlineStr">
        <is>
          <t>Relent Nourishing Cream</t>
        </is>
      </c>
      <c r="J73" s="693" t="inlineStr">
        <is>
          <t>Питательный крем для лица Релент</t>
        </is>
      </c>
      <c r="K73" s="440" t="inlineStr">
        <is>
          <t>face cream</t>
        </is>
      </c>
      <c r="L73" s="440" t="n"/>
      <c r="M73" s="450" t="n"/>
      <c r="N73" s="1442" t="n">
        <v>6</v>
      </c>
      <c r="O73" s="553" t="n"/>
      <c r="P73" s="1626" t="n">
        <v>2789</v>
      </c>
      <c r="Q73" s="1622">
        <f>O73*P73</f>
        <v/>
      </c>
      <c r="R73" s="554" t="n">
        <v>2310</v>
      </c>
      <c r="S73" s="1634">
        <f>O73*R73</f>
        <v/>
      </c>
      <c r="T73" s="1634">
        <f>Q73-S73</f>
        <v/>
      </c>
      <c r="U73" s="556">
        <f>T73/Q73</f>
        <v/>
      </c>
      <c r="V73" s="444" t="n"/>
      <c r="W73" s="444" t="n"/>
      <c r="X73" s="444" t="n"/>
      <c r="Y73" s="444" t="n"/>
      <c r="Z73" s="444" t="n"/>
      <c r="AA73" s="444" t="n"/>
      <c r="AB73" s="1627" t="n">
        <v>0.152</v>
      </c>
      <c r="AC73" s="1624">
        <f>ROUND(O73*AB73,3)</f>
        <v/>
      </c>
      <c r="AD73" s="673" t="inlineStr">
        <is>
          <t xml:space="preserve">水、スクワラン、グリセリン、ベヘニルアルコール、バチルアルコール、ステアリン酸、ＢＧ、水添レシチン、レシチン、カミツレ油、リゾレシチン、甘草フラボノイド、ビフィズス菌培養溶解質、クズ根エキス、カロットエキス、クロレラエキス、アルギニン、グリチルレチン酸ステアリル、トコフェロール、ヒドロキシステアリン酸コレステリル、ホホバ種子油、マカデミアナッツ脂肪酸フィトステリル、（カプリル／カプリン／ミリスチン／ステアリン酸）トリグリセリル、コレステロール、トリ（カプリル／カプリン酸）グリセリル、ダイズ油、ＤＰＧ、カルボマー、キサンタンガム、ジメチコン、ラウリン酸ポリグリセリル－１０、エタノール、香料、メチルパラベン、ブチルパラベン 
</t>
        </is>
      </c>
      <c r="AE73" s="663" t="inlineStr">
        <is>
          <t>ЕАЭС N RU Д-JP.РА03.В.90112/22 от 31.05.2022 действует до 29.05.2027</t>
        </is>
      </c>
      <c r="AF73" s="663" t="inlineStr">
        <is>
          <t>Relent</t>
        </is>
      </c>
      <c r="AG73" s="663" t="inlineStr">
        <is>
          <t>BRUNO Inc.</t>
        </is>
      </c>
    </row>
    <row r="74" hidden="1" ht="20.1" customFormat="1" customHeight="1" s="437" thickBot="1">
      <c r="A74" s="435" t="n"/>
      <c r="B74" s="829" t="n"/>
      <c r="C74" s="1625" t="inlineStr">
        <is>
          <t>2100058024268</t>
        </is>
      </c>
      <c r="D74" s="1625" t="n">
        <v>5802426</v>
      </c>
      <c r="E74" s="435" t="inlineStr">
        <is>
          <t>Relent</t>
        </is>
      </c>
      <c r="F74" s="447" t="inlineStr">
        <is>
          <t>A2706R</t>
        </is>
      </c>
      <c r="G74" s="450" t="n"/>
      <c r="H74" s="404" t="inlineStr">
        <is>
          <t>《Relent》Hand Cream</t>
        </is>
      </c>
      <c r="I74" s="404" t="inlineStr">
        <is>
          <t>Relent Hand Cream</t>
        </is>
      </c>
      <c r="J74" s="488" t="inlineStr">
        <is>
          <t>Крем для рук</t>
        </is>
      </c>
      <c r="K74" s="699" t="inlineStr">
        <is>
          <t>hand cream</t>
        </is>
      </c>
      <c r="L74" s="699" t="n"/>
      <c r="M74" s="450" t="n"/>
      <c r="N74" s="1442" t="n">
        <v>6</v>
      </c>
      <c r="O74" s="553" t="n"/>
      <c r="P74" s="1626" t="n">
        <v>398</v>
      </c>
      <c r="Q74" s="1622">
        <f>O74*P74</f>
        <v/>
      </c>
      <c r="R74" s="554" t="n">
        <v>330</v>
      </c>
      <c r="S74" s="1634">
        <f>O74*R74</f>
        <v/>
      </c>
      <c r="T74" s="1634">
        <f>Q74-S74</f>
        <v/>
      </c>
      <c r="U74" s="556">
        <f>T74/Q74</f>
        <v/>
      </c>
      <c r="V74" s="444" t="n"/>
      <c r="W74" s="444" t="n"/>
      <c r="X74" s="444" t="n"/>
      <c r="Y74" s="444" t="n"/>
      <c r="Z74" s="444" t="n"/>
      <c r="AA74" s="444" t="n"/>
      <c r="AB74" s="1659" t="n">
        <v>0.06021</v>
      </c>
      <c r="AC74" s="1624">
        <f>O74*AB74</f>
        <v/>
      </c>
      <c r="AD74" s="673" t="inlineStr">
        <is>
          <t>水 ﾐﾈﾗﾙｵｲﾙ ﾊﾟﾗﾌｨﾝ ﾜｾﾘﾝ PG ｽﾃｱﾘﾝ酸 ｾﾀﾉｰﾙ ﾎﾟﾘｿﾙﾍﾞｰﾄ80 ｽﾃｱﾘﾝ酸ｸﾞﾘｾﾘﾙ(SE) （ﾋﾄﾞﾛｷｼｽﾃｱﾘﾝ酸／ｽﾃｱﾘﾝ酸／ﾛｼﾞﾝ酸）ｼﾞﾍﾟﾝﾀｴﾘｽﾘﾁﾙ TEA ｼﾞﾒﾁｺﾝ ｾｽｷｵﾚｲﾝ酸ｿﾙﾋﾞﾀﾝ 安息香酸Na ﾌﾞﾁﾙﾊﾟﾗﾍﾞﾝ ﾒﾁﾙﾊﾟﾗﾍﾞﾝ</t>
        </is>
      </c>
      <c r="AE74" s="877" t="inlineStr">
        <is>
          <t xml:space="preserve">ЕАЭС N RU Д-JP.РА12.В.00155/24  от 28.12.2024  действует до 27.12.2029 </t>
        </is>
      </c>
      <c r="AF74" s="663" t="inlineStr">
        <is>
          <t>RELENT</t>
        </is>
      </c>
      <c r="AG74" s="663" t="inlineStr">
        <is>
          <t>IDEA INTERNATIONAL CO., LTD</t>
        </is>
      </c>
    </row>
    <row r="75" hidden="1" ht="20.1" customFormat="1" customHeight="1" s="437" thickBot="1">
      <c r="A75" s="1442" t="n"/>
      <c r="B75" s="822" t="n"/>
      <c r="C75" s="1625" t="inlineStr">
        <is>
          <t>2100058022547</t>
        </is>
      </c>
      <c r="D75" s="1625" t="n">
        <v>5802254</v>
      </c>
      <c r="E75" s="435" t="inlineStr">
        <is>
          <t>Relent</t>
        </is>
      </c>
      <c r="F75" s="435" t="inlineStr">
        <is>
          <t>U0071R</t>
        </is>
      </c>
      <c r="G75" s="450" t="inlineStr">
        <is>
          <t>リレント　リップクリーム</t>
        </is>
      </c>
      <c r="H75" s="440" t="inlineStr">
        <is>
          <t>《Relent》Lip Cream</t>
        </is>
      </c>
      <c r="I75" s="440" t="inlineStr">
        <is>
          <t>Relent Lip Cream</t>
        </is>
      </c>
      <c r="J75" s="693" t="inlineStr">
        <is>
          <t>Крем для губ «Релент»</t>
        </is>
      </c>
      <c r="K75" s="440" t="inlineStr">
        <is>
          <t>lip cream</t>
        </is>
      </c>
      <c r="L75" s="440" t="n"/>
      <c r="M75" s="450" t="n"/>
      <c r="N75" s="1442" t="n">
        <v>6</v>
      </c>
      <c r="O75" s="553" t="n"/>
      <c r="P75" s="1626" t="n">
        <v>1046</v>
      </c>
      <c r="Q75" s="1622">
        <f>O75*P75</f>
        <v/>
      </c>
      <c r="R75" s="554" t="n">
        <v>858</v>
      </c>
      <c r="S75" s="1634">
        <f>O75*R75</f>
        <v/>
      </c>
      <c r="T75" s="1634">
        <f>Q75-S75</f>
        <v/>
      </c>
      <c r="U75" s="556">
        <f>T75/Q75</f>
        <v/>
      </c>
      <c r="V75" s="444" t="n"/>
      <c r="W75" s="444" t="n"/>
      <c r="X75" s="444" t="n"/>
      <c r="Y75" s="444" t="n"/>
      <c r="Z75" s="444" t="n"/>
      <c r="AA75" s="444" t="n"/>
      <c r="AB75" s="1661" t="n">
        <v>0.015</v>
      </c>
      <c r="AC75" s="1627">
        <f>ROUND(O75*AB75,3)</f>
        <v/>
      </c>
      <c r="AD75" s="673" t="inlineStr">
        <is>
          <t>トリイソステアリン酸ポリグリセリル－２､トリエチルヘキサノイン､セレシン､アジピン酸ジヘプチルウンデシル､ミネラルオイル､スクワラン､リンゴ酸ジイソステアリル､キャンデリラロウ､脂肪酸（Ｃ１０－３０）（コレステリル／ラノステリル）､水添ヒマシ油､ヨモギ葉エキス､アラントイン､グリチルレチン酸ステアリル､ジパルミトイルヒドロキシプロリン､トコフェロール､ＢＧ､ハチミツ､ペンチレングリコール､シリカ､水</t>
        </is>
      </c>
      <c r="AE75" s="680" t="inlineStr">
        <is>
          <t>ЕАЭС N RU Д-JP.НВ15.В.03801/19 от 11.12.2019 действует до 10.12.2024</t>
        </is>
      </c>
      <c r="AF75" s="680" t="inlineStr">
        <is>
          <t>RELENT</t>
        </is>
      </c>
      <c r="AG75" s="680" t="inlineStr">
        <is>
          <t>IDEA INTERNATIONAL CO., LTD</t>
        </is>
      </c>
    </row>
    <row r="76" hidden="1" ht="20.1" customFormat="1" customHeight="1" s="437" thickBot="1">
      <c r="A76" s="1442" t="n"/>
      <c r="B76" s="822" t="n"/>
      <c r="C76" s="1625" t="inlineStr">
        <is>
          <t>2100058021793</t>
        </is>
      </c>
      <c r="D76" s="1625" t="n">
        <v>5802179</v>
      </c>
      <c r="E76" s="435" t="inlineStr">
        <is>
          <t>Relent</t>
        </is>
      </c>
      <c r="F76" s="435" t="inlineStr">
        <is>
          <t>U0130R</t>
        </is>
      </c>
      <c r="G76" s="450" t="n"/>
      <c r="H76" s="440" t="inlineStr">
        <is>
          <t>《Relent》KUROSEKKEN WA</t>
        </is>
      </c>
      <c r="I76" s="440" t="inlineStr">
        <is>
          <t>Kurosekken wa</t>
        </is>
      </c>
      <c r="J76" s="693" t="inlineStr">
        <is>
          <t>Мыло на основе угля и зелёного чая</t>
        </is>
      </c>
      <c r="K76" s="440" t="inlineStr">
        <is>
          <t>soap</t>
        </is>
      </c>
      <c r="L76" s="440" t="n"/>
      <c r="M76" s="450" t="n"/>
      <c r="N76" s="1442" t="n">
        <v>6</v>
      </c>
      <c r="O76" s="553" t="n"/>
      <c r="P76" s="1626" t="n">
        <v>399</v>
      </c>
      <c r="Q76" s="1622">
        <f>O76*P76</f>
        <v/>
      </c>
      <c r="R76" s="554" t="n">
        <v>330</v>
      </c>
      <c r="S76" s="1634">
        <f>O76*R76</f>
        <v/>
      </c>
      <c r="T76" s="1634">
        <f>Q76-S76</f>
        <v/>
      </c>
      <c r="U76" s="556">
        <f>T76/Q76</f>
        <v/>
      </c>
      <c r="V76" s="444" t="n"/>
      <c r="W76" s="444" t="n"/>
      <c r="X76" s="444" t="n"/>
      <c r="Y76" s="444" t="n"/>
      <c r="Z76" s="444" t="n"/>
      <c r="AA76" s="444" t="n"/>
      <c r="AB76" s="1627" t="n">
        <v>0.135</v>
      </c>
      <c r="AC76" s="1624">
        <f>ROUND(O76*AB76,3)</f>
        <v/>
      </c>
      <c r="AD76" s="673" t="inlineStr">
        <is>
          <t>石ケン素地、水、加水分解ローヤルゼリータンパク、セリシン、チャ葉エキス、ハトムギ油、グリセリン、ペンチレングリコール、ＢＧ、炭、塩化Ｎａ、エチドロン酸、エチドロン酸４Ｎａ、ＥＤＴＡ－４Ｎａ、香料（Ｕ０１３１Ｒ）</t>
        </is>
      </c>
      <c r="AE76" s="663" t="inlineStr">
        <is>
          <t>ЕАЭС N RU Д-JP.ПХ01.В.19056/20 от 04.06.2020 действует до 03.06.2025</t>
        </is>
      </c>
      <c r="AF76" s="663" t="inlineStr">
        <is>
          <t>Relent</t>
        </is>
      </c>
      <c r="AG76" s="663" t="inlineStr">
        <is>
          <t>IDEA INTERNATIONAL CO., LTD</t>
        </is>
      </c>
    </row>
    <row r="77" hidden="1" ht="20.1" customFormat="1" customHeight="1" s="437" thickBot="1">
      <c r="A77" s="1442" t="n"/>
      <c r="B77" s="822" t="n"/>
      <c r="C77" s="1625" t="n">
        <v>2100058021052</v>
      </c>
      <c r="D77" s="1625" t="n">
        <v>5802105</v>
      </c>
      <c r="E77" s="435" t="inlineStr">
        <is>
          <t>Relent</t>
        </is>
      </c>
      <c r="F77" s="447" t="inlineStr">
        <is>
          <t>X0502R</t>
        </is>
      </c>
      <c r="G77" s="450" t="n"/>
      <c r="H77" s="404" t="inlineStr">
        <is>
          <t>《Relent》YOKIBI Essence Cream Foundation 101 15g</t>
        </is>
      </c>
      <c r="I77" s="404" t="inlineStr">
        <is>
          <t>Yokibi Essence Cream Foundation Set P-101</t>
        </is>
      </c>
      <c r="J77" s="488" t="inlineStr">
        <is>
          <t>Крем-пудра-эссенция «Ёкиби» тон 101</t>
        </is>
      </c>
      <c r="K77" s="440" t="inlineStr">
        <is>
          <t>cream foundation</t>
        </is>
      </c>
      <c r="L77" s="440" t="n"/>
      <c r="M77" s="450" t="n"/>
      <c r="N77" s="1442" t="n">
        <v>6</v>
      </c>
      <c r="O77" s="872" t="n"/>
      <c r="P77" s="1626" t="n">
        <v>2888</v>
      </c>
      <c r="Q77" s="1622">
        <f>O77*P77</f>
        <v/>
      </c>
      <c r="R77" s="554" t="n">
        <v>2310</v>
      </c>
      <c r="S77" s="1634">
        <f>O77*R77</f>
        <v/>
      </c>
      <c r="T77" s="1634">
        <f>Q77-S77</f>
        <v/>
      </c>
      <c r="U77" s="556">
        <f>T77/Q77</f>
        <v/>
      </c>
      <c r="V77" s="444" t="n"/>
      <c r="W77" s="444" t="n"/>
      <c r="X77" s="444" t="n"/>
      <c r="Y77" s="444" t="n"/>
      <c r="Z77" s="444" t="n"/>
      <c r="AA77" s="444" t="inlineStr">
        <is>
          <t>3.5x3.5x9.5</t>
        </is>
      </c>
      <c r="AB77" s="1659" t="n">
        <v>0.08400000000000001</v>
      </c>
      <c r="AC77" s="1624">
        <f>ROUND(O77*AB77,3)</f>
        <v/>
      </c>
      <c r="AD77" s="673" t="inlineStr">
        <is>
          <t>水 シクロペンタシロキサン 酸化チタン エタノール ジメチコン ヘキサ（ヒドロキシステアリン酸／ステアリン酸／ロジン酸）ジペンタエリスリチル ペンチレングリコール スクワラン ＰＥＧ－１０ジメチコン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ラウロイルグルタミン酸ジ（フィトステリル／オクチルドデシル） ＢＧ ＨＤＩ／トリメチロールヘキシルラクトンクロスポリマー  アルミナ クオタニウム－１８ヘクトライト ジミリスチン酸Ａｌ シリカ トリエトキシカプリリルシラン フルオロ（Ｃ９－１５）アルコールリン酸 メチコン 塩化Ｎａ 酸化ジルコニウム 酸化亜鉛 水酸化Ａｌ 窒化ホウ素 香料 フェノキシエタノール （＋／－） 酸化鉄</t>
        </is>
      </c>
      <c r="AE77" s="877" t="inlineStr">
        <is>
          <t>ЕАЭС N RU Д-JP.РА12.В.00204/24 от 28.12.2024 действует до 27.12.2029</t>
        </is>
      </c>
      <c r="AF77" s="877" t="inlineStr">
        <is>
          <t>RELENT</t>
        </is>
      </c>
      <c r="AG77" s="680" t="inlineStr">
        <is>
          <t>IDEA INTERNATIONAL CO., LTD</t>
        </is>
      </c>
    </row>
    <row r="78" hidden="1" ht="20.1" customFormat="1" customHeight="1" s="437" thickBot="1">
      <c r="A78" s="1442" t="n"/>
      <c r="B78" s="822" t="n"/>
      <c r="C78" s="1625" t="n">
        <v>2100058021069</v>
      </c>
      <c r="D78" s="1625" t="n">
        <v>5802106</v>
      </c>
      <c r="E78" s="435" t="inlineStr">
        <is>
          <t>Relent</t>
        </is>
      </c>
      <c r="F78" s="447" t="inlineStr">
        <is>
          <t>X0500R</t>
        </is>
      </c>
      <c r="G78" s="450" t="n"/>
      <c r="H78" s="404" t="inlineStr">
        <is>
          <t>《Relent》YOKIBI Essence Cream Foundation 200 15g</t>
        </is>
      </c>
      <c r="I78" s="404" t="inlineStr">
        <is>
          <t>Yokibi Essence Cream Foundation Set P-200</t>
        </is>
      </c>
      <c r="J78" s="488" t="inlineStr">
        <is>
          <t>Крем-пудра-эссенция «Ёкиби» тон 200</t>
        </is>
      </c>
      <c r="K78" s="699" t="inlineStr">
        <is>
          <t>cream foundation</t>
        </is>
      </c>
      <c r="L78" s="699" t="n"/>
      <c r="M78" s="450" t="n"/>
      <c r="N78" s="1442" t="n">
        <v>6</v>
      </c>
      <c r="O78" s="553" t="n"/>
      <c r="P78" s="1626" t="n">
        <v>2888</v>
      </c>
      <c r="Q78" s="1622">
        <f>O78*P78</f>
        <v/>
      </c>
      <c r="R78" s="554" t="n">
        <v>2310</v>
      </c>
      <c r="S78" s="1634">
        <f>O78*R78</f>
        <v/>
      </c>
      <c r="T78" s="1634">
        <f>Q78-S78</f>
        <v/>
      </c>
      <c r="U78" s="556">
        <f>T78/Q78</f>
        <v/>
      </c>
      <c r="V78" s="444" t="n"/>
      <c r="W78" s="444" t="n"/>
      <c r="X78" s="444" t="n"/>
      <c r="Y78" s="444" t="n"/>
      <c r="Z78" s="444" t="n"/>
      <c r="AA78" s="444" t="inlineStr">
        <is>
          <t>3.5x3.5x9.5</t>
        </is>
      </c>
      <c r="AB78" s="1661" t="n">
        <v>0.08500000000000001</v>
      </c>
      <c r="AC78" s="1624">
        <f>ROUND(O78*AB78,3)</f>
        <v/>
      </c>
      <c r="AD78" s="673" t="inlineStr">
        <is>
          <t>水 シクロペンタシロキサン 酸化チタン エタノール ジメチコン ヘキサ（ヒドロキシステアリン酸／ステアリン酸／ロジン酸）ジペンタエリスリチル ペンチレングリコール スクワラン ＰＥＧ－１１ジメチコン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ラウロイルグルタミン酸ジ（フィトステリル／P0@P`` @@``0@00``````````00```P ppp`p@@p ppPp°p@0@P`@PPPPP@P`00`0```P@@@P`p``PP P`_xFFFF_`_xFFFF_@`P P`@°P@ _xFFFF_p_xFFFF__xFFFF_@@`P@`°@À@@_xFFFF_P0@```` P</t>
        </is>
      </c>
      <c r="AE78" s="663" t="inlineStr">
        <is>
          <t>ЕАЭС N RU Д-JP.РА12.В.00204/24 от 28.12.2024 действует до 27.12.2029</t>
        </is>
      </c>
      <c r="AF78" s="877" t="inlineStr">
        <is>
          <t>RELENT</t>
        </is>
      </c>
      <c r="AG78" s="680" t="inlineStr">
        <is>
          <t>IDEA INTERNATIONAL CO., LTD</t>
        </is>
      </c>
    </row>
    <row r="79" hidden="1" ht="20.1" customFormat="1" customHeight="1" s="437" thickBot="1">
      <c r="A79" s="1442" t="n"/>
      <c r="B79" s="822" t="n"/>
      <c r="C79" s="1625" t="n">
        <v>2100058021076</v>
      </c>
      <c r="D79" s="1625" t="n">
        <v>5802107</v>
      </c>
      <c r="E79" s="435" t="inlineStr">
        <is>
          <t>Relent</t>
        </is>
      </c>
      <c r="F79" s="447" t="inlineStr">
        <is>
          <t>X0501R</t>
        </is>
      </c>
      <c r="G79" s="450" t="n"/>
      <c r="H79" s="404" t="inlineStr">
        <is>
          <t>《Relent》YOKIBI Essence Cream Foundation 201 15g</t>
        </is>
      </c>
      <c r="I79" s="404" t="inlineStr">
        <is>
          <t>Yokibi Essence Cream Foundation Set P-201</t>
        </is>
      </c>
      <c r="J79" s="868" t="inlineStr">
        <is>
          <t>Тональный крем-эссенция «Ёкиби» тон 201</t>
        </is>
      </c>
      <c r="K79" s="699" t="inlineStr">
        <is>
          <t>cream foundation</t>
        </is>
      </c>
      <c r="L79" s="699" t="n"/>
      <c r="M79" s="450" t="n"/>
      <c r="N79" s="1442" t="n">
        <v>6</v>
      </c>
      <c r="O79" s="553" t="n"/>
      <c r="P79" s="1626" t="n">
        <v>2888</v>
      </c>
      <c r="Q79" s="1622">
        <f>O79*P79</f>
        <v/>
      </c>
      <c r="R79" s="554" t="n">
        <v>2310</v>
      </c>
      <c r="S79" s="1634">
        <f>O79*R79</f>
        <v/>
      </c>
      <c r="T79" s="1634">
        <f>Q79-S79</f>
        <v/>
      </c>
      <c r="U79" s="556">
        <f>T79/Q79</f>
        <v/>
      </c>
      <c r="V79" s="444" t="n"/>
      <c r="W79" s="444" t="n"/>
      <c r="X79" s="444" t="n"/>
      <c r="Y79" s="444" t="n"/>
      <c r="Z79" s="444" t="n"/>
      <c r="AA79" s="444" t="inlineStr">
        <is>
          <t>3.5x3.5x9.5</t>
        </is>
      </c>
      <c r="AB79" s="1661" t="n">
        <v>0.08500000000000001</v>
      </c>
      <c r="AC79" s="1624">
        <f>ROUND(O79*AB79,3)</f>
        <v/>
      </c>
      <c r="AD79" s="673" t="inlineStr">
        <is>
          <t>水 シクロペンタシロキサン 酸化チタン エタノール ジメチコン ヘキサ（ヒドロキシステアリン酸／ステアリン酸／ロジン酸）ジペンタエリスリチル ペンチレングリコール スクワラン ＰＥＧ－１２ジメチコン イソノナン酸イソノニル グリセリン マイカ タルク クチナシエキス シャクヤク根エキス タイソウエキス トウキ根エキス ブクリョウエキス ベニバナエキス ボタンエキス ローヤルゼリーエキス グルコース テトラヘキシルデカン酸アスコルビル トコフェロール ステアリン酸 ラウロイルグルタミン酸ジ（フィトステリル／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p@@p ppPp°p@0@P`@PPPPP@P`00`0```P@@@P`p``PP P`_xFFFF_`_xFFFF_@`P P`@°P@ _xFFFF_p_xFFFF__xFFFF_@@`P@`°@À@@_xFFFF_P0@```` P</t>
        </is>
      </c>
      <c r="AE79" s="663" t="inlineStr">
        <is>
          <t>ЕАЭС N RU Д-JP.РА12.В.00204/24 от 28.12.2024 действует до 27.12.2029</t>
        </is>
      </c>
      <c r="AF79" s="877" t="inlineStr">
        <is>
          <t>RELENT</t>
        </is>
      </c>
      <c r="AG79" s="680" t="inlineStr">
        <is>
          <t>IDEA INTERNATIONAL CO., LTD</t>
        </is>
      </c>
    </row>
    <row r="80" ht="20.1" customFormat="1" customHeight="1" s="437" thickBot="1">
      <c r="A80" s="435" t="n"/>
      <c r="B80" s="829" t="n"/>
      <c r="C80" s="1625" t="n"/>
      <c r="D80" s="1625" t="n">
        <v>5802159</v>
      </c>
      <c r="E80" s="435" t="inlineStr">
        <is>
          <t>Relent</t>
        </is>
      </c>
      <c r="F80" s="435" t="inlineStr">
        <is>
          <t>X0490R</t>
        </is>
      </c>
      <c r="G80" s="450" t="n"/>
      <c r="H80" s="804" t="inlineStr">
        <is>
          <t xml:space="preserve">《Relent》REFILL YOKIBI Essence Powder Foundation 101　</t>
        </is>
      </c>
      <c r="I80" s="440" t="inlineStr">
        <is>
          <t>Yokibi Essence Powder Foundation Set P-101</t>
        </is>
      </c>
      <c r="J80" s="693" t="inlineStr">
        <is>
          <t>Пудра-эссенция «Ёкиби» тон 101</t>
        </is>
      </c>
      <c r="K80" s="440" t="inlineStr">
        <is>
          <t>powder foundation</t>
        </is>
      </c>
      <c r="L80" s="440" t="n"/>
      <c r="M80" s="450" t="n"/>
      <c r="N80" s="1442" t="n">
        <v>6</v>
      </c>
      <c r="O80" s="553" t="n"/>
      <c r="P80" s="1626" t="n">
        <v>2888</v>
      </c>
      <c r="Q80" s="1622">
        <f>O80*P80</f>
        <v/>
      </c>
      <c r="R80" s="554" t="n">
        <v>2310</v>
      </c>
      <c r="S80" s="1634">
        <f>O80*R80</f>
        <v/>
      </c>
      <c r="T80" s="1634">
        <f>Q80-S80</f>
        <v/>
      </c>
      <c r="U80" s="556">
        <f>T80/Q80</f>
        <v/>
      </c>
      <c r="V80" s="444" t="n"/>
      <c r="W80" s="444" t="n"/>
      <c r="X80" s="444" t="n"/>
      <c r="Y80" s="444" t="n"/>
      <c r="Z80" s="444" t="n"/>
      <c r="AA80" s="444" t="n"/>
      <c r="AB80" s="1627" t="n">
        <v>0.082</v>
      </c>
      <c r="AC80" s="1624">
        <f>ROUND(O80*AB80,3)</f>
        <v/>
      </c>
      <c r="AD80"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0" s="663" t="inlineStr">
        <is>
          <t>делаем</t>
        </is>
      </c>
      <c r="AF80" s="877" t="inlineStr">
        <is>
          <t>RELENT</t>
        </is>
      </c>
      <c r="AG80" s="680" t="inlineStr">
        <is>
          <t>IDEA INTERNATIONAL CO., LTD</t>
        </is>
      </c>
    </row>
    <row r="81" ht="20.1" customFormat="1" customHeight="1" s="437" thickBot="1">
      <c r="A81" s="435" t="n"/>
      <c r="B81" s="829" t="n"/>
      <c r="C81" s="1625" t="n"/>
      <c r="D81" s="1625" t="n">
        <v>5802160</v>
      </c>
      <c r="E81" s="435" t="inlineStr">
        <is>
          <t>Relent</t>
        </is>
      </c>
      <c r="F81" s="435" t="inlineStr">
        <is>
          <t>X0491R</t>
        </is>
      </c>
      <c r="G81" s="450" t="n"/>
      <c r="H81" s="440" t="inlineStr">
        <is>
          <t xml:space="preserve">《Relent》REFILL YOKIBI Essence Powder Foundation 200　</t>
        </is>
      </c>
      <c r="I81" s="404" t="inlineStr">
        <is>
          <t>Yokibi Essence Powder Foundation Set P-200</t>
        </is>
      </c>
      <c r="J81" s="488" t="inlineStr">
        <is>
          <t>Пудра-эссенция «Ёкиби» тон 200</t>
        </is>
      </c>
      <c r="K81" s="440" t="inlineStr">
        <is>
          <t>powder foundation</t>
        </is>
      </c>
      <c r="L81" s="440" t="n"/>
      <c r="M81" s="450" t="n"/>
      <c r="N81" s="1442" t="n">
        <v>6</v>
      </c>
      <c r="O81" s="553" t="n"/>
      <c r="P81" s="1626" t="n">
        <v>2888</v>
      </c>
      <c r="Q81" s="1622">
        <f>O81*P81</f>
        <v/>
      </c>
      <c r="R81" s="554" t="n">
        <v>2310</v>
      </c>
      <c r="S81" s="1634">
        <f>O81*R81</f>
        <v/>
      </c>
      <c r="T81" s="1634">
        <f>Q81-S81</f>
        <v/>
      </c>
      <c r="U81" s="556">
        <f>T81/Q81</f>
        <v/>
      </c>
      <c r="V81" s="444" t="n"/>
      <c r="W81" s="444" t="n"/>
      <c r="X81" s="444" t="n"/>
      <c r="Y81" s="444" t="n"/>
      <c r="Z81" s="444" t="n"/>
      <c r="AA81" s="444" t="n"/>
      <c r="AB81" s="1659" t="n">
        <v>0.082</v>
      </c>
      <c r="AC81" s="1624">
        <f>ROUND(O81*AB81,3)</f>
        <v/>
      </c>
      <c r="AD81"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1" s="663" t="inlineStr">
        <is>
          <t>делаем</t>
        </is>
      </c>
      <c r="AF81" s="877" t="inlineStr">
        <is>
          <t>RELENT</t>
        </is>
      </c>
      <c r="AG81" s="680" t="inlineStr">
        <is>
          <t>IDEA INTERNATIONAL CO., LTD</t>
        </is>
      </c>
    </row>
    <row r="82" ht="19.5" customFormat="1" customHeight="1" s="437" thickBot="1">
      <c r="A82" s="435" t="n"/>
      <c r="B82" s="829" t="n"/>
      <c r="C82" s="1625" t="n"/>
      <c r="D82" s="1625" t="n">
        <v>5802161</v>
      </c>
      <c r="E82" s="435" t="inlineStr">
        <is>
          <t>Relent</t>
        </is>
      </c>
      <c r="F82" s="435" t="inlineStr">
        <is>
          <t>X0492R</t>
        </is>
      </c>
      <c r="G82" s="450" t="n"/>
      <c r="H82" s="440" t="inlineStr">
        <is>
          <t xml:space="preserve">《Relent》REFILL YOKIBI Essence Powder Foundation 201　</t>
        </is>
      </c>
      <c r="I82" s="404" t="inlineStr">
        <is>
          <t>Yokibi Essence Powder Foundation Set P-201</t>
        </is>
      </c>
      <c r="J82" s="488" t="inlineStr">
        <is>
          <t>Пудра-эссенция «Ёкиби» тон 201</t>
        </is>
      </c>
      <c r="K82" s="440" t="inlineStr">
        <is>
          <t>powder foundation</t>
        </is>
      </c>
      <c r="L82" s="440" t="n"/>
      <c r="M82" s="450" t="n"/>
      <c r="N82" s="1442" t="n">
        <v>6</v>
      </c>
      <c r="O82" s="553" t="n"/>
      <c r="P82" s="1626" t="n">
        <v>2888</v>
      </c>
      <c r="Q82" s="1622">
        <f>O82*P82</f>
        <v/>
      </c>
      <c r="R82" s="554" t="n">
        <v>2310</v>
      </c>
      <c r="S82" s="1634">
        <f>O82*R82</f>
        <v/>
      </c>
      <c r="T82" s="1634">
        <f>Q82-S82</f>
        <v/>
      </c>
      <c r="U82" s="556">
        <f>T82/Q82</f>
        <v/>
      </c>
      <c r="V82" s="444" t="n"/>
      <c r="W82" s="444" t="n"/>
      <c r="X82" s="444" t="n"/>
      <c r="Y82" s="444" t="n"/>
      <c r="Z82" s="444" t="n"/>
      <c r="AA82" s="444" t="n"/>
      <c r="AB82" s="1659" t="n">
        <v>0.082</v>
      </c>
      <c r="AC82" s="1624">
        <f>ROUND(O82*AB82,3)</f>
        <v/>
      </c>
      <c r="AD82" s="673" t="inlineStr">
        <is>
          <t>マイカ タルク 酸化チタン 窒化ホウ素 パルミチン酸オクチル ナイロン－１２ ラウリン酸亜鉛 酸化亜鉛 パーフルオロアルキルリン酸ＤＥＡ シリカ スクワラン トリオクタノイン 水添ポリイソブテン クチナシエキス シャクヤクエキス タイソウエキス トウキエキス ブクリョウエキス ベニバナエキス ボタンエキス ローヤルゼリーエキス グルコース テトラヘキシルデカン酸アスコルビル トコフェロール ラウロイルグルタミン酸ジ（フィトステリル／オクチルドデシル） ＢＧ グリセリン アルミナ ジメチコン トリエトキシカプリリルシラン メチコン 水 香料 エチルパラベン フェノキシエタノール （＋／－） 酸化鉄 （酸化鉄／酸化チタン）焼結物</t>
        </is>
      </c>
      <c r="AE82" s="1174" t="inlineStr">
        <is>
          <t>ЕАЭС N RU Д-JP.РА12.В.00204/24 от 28.12.2024 действует до 27.12.2029</t>
        </is>
      </c>
      <c r="AF82" s="877" t="inlineStr">
        <is>
          <t>RELENT</t>
        </is>
      </c>
      <c r="AG82" s="680" t="inlineStr">
        <is>
          <t>IDEA INTERNATIONAL CO., LTD</t>
        </is>
      </c>
    </row>
    <row r="83" ht="19.5" customFormat="1" customHeight="1" s="437" thickBot="1">
      <c r="A83" s="435" t="n"/>
      <c r="B83" s="829" t="n"/>
      <c r="C83" s="1625" t="n"/>
      <c r="D83" s="1625" t="n">
        <v>5802471</v>
      </c>
      <c r="E83" s="435" t="inlineStr">
        <is>
          <t>Relent</t>
        </is>
      </c>
      <c r="F83" s="435" t="inlineStr">
        <is>
          <t>X0499R</t>
        </is>
      </c>
      <c r="G83" s="450" t="n"/>
      <c r="H83" s="804" t="inlineStr">
        <is>
          <t>《Relent》Essence PowderF Compact Case</t>
        </is>
      </c>
      <c r="I83" s="404" t="inlineStr">
        <is>
          <t>Yokibi Essence Powder Compact Case</t>
        </is>
      </c>
      <c r="J83" s="488" t="inlineStr">
        <is>
          <t xml:space="preserve"> Кейс для компактной пудры- эссенции Ёкиби</t>
        </is>
      </c>
      <c r="K83" s="440" t="inlineStr">
        <is>
          <t>case</t>
        </is>
      </c>
      <c r="L83" s="440" t="n"/>
      <c r="M83" s="450" t="n"/>
      <c r="N83" s="1442" t="n">
        <v>1</v>
      </c>
      <c r="O83" s="553" t="n"/>
      <c r="P83" s="1626" t="n">
        <v>702</v>
      </c>
      <c r="Q83" s="1622">
        <f>O83*P83</f>
        <v/>
      </c>
      <c r="R83" s="554" t="n">
        <v>580</v>
      </c>
      <c r="S83" s="1634">
        <f>O83*R83</f>
        <v/>
      </c>
      <c r="T83" s="1634">
        <f>Q83-S83</f>
        <v/>
      </c>
      <c r="U83" s="556">
        <f>T83/Q83</f>
        <v/>
      </c>
      <c r="V83" s="444" t="n"/>
      <c r="W83" s="444" t="n"/>
      <c r="X83" s="444" t="n"/>
      <c r="Y83" s="444" t="n"/>
      <c r="Z83" s="444" t="n"/>
      <c r="AA83" s="444" t="n"/>
      <c r="AB83" s="1659" t="n">
        <v>0.048</v>
      </c>
      <c r="AC83" s="1624">
        <f>ROUND(O83*AB83,3)</f>
        <v/>
      </c>
      <c r="AD83" s="673" t="inlineStr">
        <is>
          <t>ABS樹脂</t>
        </is>
      </c>
      <c r="AE83" s="877" t="inlineStr">
        <is>
          <t>ЕАЭС N RU Д-JP.РА03.В.26991/24 от 01.04.2024 действует до 31.03.2029</t>
        </is>
      </c>
      <c r="AF83" s="663" t="inlineStr">
        <is>
          <t>RELENT</t>
        </is>
      </c>
      <c r="AG83" s="877" t="inlineStr">
        <is>
          <t>BRUNO, Inc</t>
        </is>
      </c>
    </row>
    <row r="84" ht="20.1" customFormat="1" customHeight="1" s="437" thickBot="1">
      <c r="A84" s="435" t="n"/>
      <c r="B84" s="829" t="n"/>
      <c r="C84" s="1625" t="n"/>
      <c r="D84" s="1625" t="n">
        <v>5802470</v>
      </c>
      <c r="E84" s="435" t="inlineStr">
        <is>
          <t>Relent</t>
        </is>
      </c>
      <c r="F84" s="435" t="inlineStr">
        <is>
          <t>X0499</t>
        </is>
      </c>
      <c r="G84" s="450" t="n"/>
      <c r="H84" s="440" t="inlineStr">
        <is>
          <t>《Relent》Essence Powder Puff Maru</t>
        </is>
      </c>
      <c r="I84" s="868" t="inlineStr">
        <is>
          <t>Essence Powder Puff Maru</t>
        </is>
      </c>
      <c r="J84" s="868" t="inlineStr">
        <is>
          <t>Спонж для нанесения компактной пудры</t>
        </is>
      </c>
      <c r="K84" s="440" t="inlineStr">
        <is>
          <t>powder puff</t>
        </is>
      </c>
      <c r="L84" s="440" t="n"/>
      <c r="M84" s="450" t="n"/>
      <c r="N84" s="1442" t="n"/>
      <c r="O84" s="553" t="n"/>
      <c r="P84" s="1626" t="n">
        <v>205</v>
      </c>
      <c r="Q84" s="1622">
        <f>O84*P84</f>
        <v/>
      </c>
      <c r="R84" s="554" t="n">
        <v>165</v>
      </c>
      <c r="S84" s="1634">
        <f>O84*R84</f>
        <v/>
      </c>
      <c r="T84" s="1634">
        <f>Q84-S84</f>
        <v/>
      </c>
      <c r="U84" s="556">
        <f>T84/Q84</f>
        <v/>
      </c>
      <c r="V84" s="444" t="n"/>
      <c r="W84" s="444" t="n"/>
      <c r="X84" s="444" t="n"/>
      <c r="Y84" s="444" t="n"/>
      <c r="Z84" s="444" t="n"/>
      <c r="AA84" s="444" t="n"/>
      <c r="AB84" s="1627" t="n">
        <v>0.001</v>
      </c>
      <c r="AC84" s="1624">
        <f>ROUND(O84*AB84,3)</f>
        <v/>
      </c>
      <c r="AD84" s="744" t="inlineStr">
        <is>
          <t>NBR（ニトリルブタジエンラバー）</t>
        </is>
      </c>
      <c r="AE84" s="877" t="inlineStr">
        <is>
          <t xml:space="preserve">не требуется </t>
        </is>
      </c>
      <c r="AF84" s="663" t="inlineStr">
        <is>
          <t>RELENT</t>
        </is>
      </c>
      <c r="AG84" s="877" t="n"/>
    </row>
    <row r="85" hidden="1" ht="20.1" customFormat="1" customHeight="1" s="437" thickBot="1">
      <c r="A85" s="435" t="n"/>
      <c r="B85" s="829" t="n"/>
      <c r="C85" s="1625" t="n">
        <v>2100058021113</v>
      </c>
      <c r="D85" s="1625" t="n">
        <v>5802111</v>
      </c>
      <c r="E85" s="435" t="inlineStr">
        <is>
          <t>Relent</t>
        </is>
      </c>
      <c r="F85" s="435" t="inlineStr">
        <is>
          <t>A0106R</t>
        </is>
      </c>
      <c r="G85" s="450" t="n"/>
      <c r="H85" s="440" t="inlineStr">
        <is>
          <t xml:space="preserve">《Relent》Eye Lush Treatment </t>
        </is>
      </c>
      <c r="I85" s="404" t="inlineStr">
        <is>
          <t>Relent Eyelush Treatment</t>
        </is>
      </c>
      <c r="J85" s="488" t="inlineStr">
        <is>
          <t>Бальзам для укрепления ресниц</t>
        </is>
      </c>
      <c r="K85" s="804" t="inlineStr">
        <is>
          <t>eyelush serum</t>
        </is>
      </c>
      <c r="L85" s="440" t="n"/>
      <c r="M85" s="450" t="n"/>
      <c r="N85" s="1442" t="n"/>
      <c r="O85" s="553" t="n"/>
      <c r="P85" s="1626" t="n">
        <v>1195</v>
      </c>
      <c r="Q85" s="1622">
        <f>O85*P85</f>
        <v/>
      </c>
      <c r="R85" s="554" t="n">
        <v>990</v>
      </c>
      <c r="S85" s="1634">
        <f>O85*R85</f>
        <v/>
      </c>
      <c r="T85" s="1634">
        <f>Q85-S85</f>
        <v/>
      </c>
      <c r="U85" s="556">
        <f>T85/Q85</f>
        <v/>
      </c>
      <c r="V85" s="444" t="n"/>
      <c r="W85" s="444" t="n"/>
      <c r="X85" s="444" t="n"/>
      <c r="Y85" s="444" t="n"/>
      <c r="Z85" s="444" t="n"/>
      <c r="AA85" s="444" t="n"/>
      <c r="AB85" s="1627" t="n">
        <v>0.025</v>
      </c>
      <c r="AC85" s="1624">
        <f>ROUND(O85*AB85,3)</f>
        <v/>
      </c>
      <c r="AD85" s="673" t="inlineStr">
        <is>
          <t>水、ＢＧ、ＰＶＰ、ポリビニルアルコール、加水分解ケラチン（羊毛）、アーモンドエキス、セージ葉エキス、冬虫夏草エキス、ヒアルロン酸Ｎａ、パンテノール、カルボマー、水酸化Ｋ、メチルパラベン（Ａ０１０６Ｒ）</t>
        </is>
      </c>
      <c r="AE85" s="663" t="inlineStr">
        <is>
          <t>ЕАЭС N RU Д-JP.АД65.В.16230/20 от 14.09.2020 действует до 13.09.2025</t>
        </is>
      </c>
      <c r="AF85" s="663" t="inlineStr">
        <is>
          <t>RELENT</t>
        </is>
      </c>
      <c r="AG85" s="663" t="inlineStr">
        <is>
          <t>IDEA INTERNATIONAL CO., LTD</t>
        </is>
      </c>
    </row>
    <row r="86" hidden="1" ht="20.1" customFormat="1" customHeight="1" s="437" thickBot="1">
      <c r="A86" s="1442" t="n"/>
      <c r="B86" s="822" t="n"/>
      <c r="C86" s="1625" t="inlineStr">
        <is>
          <t>2100058021366</t>
        </is>
      </c>
      <c r="D86" s="1625" t="n">
        <v>5802136</v>
      </c>
      <c r="E86" s="435" t="inlineStr">
        <is>
          <t>Relent</t>
        </is>
      </c>
      <c r="F86" s="447" t="inlineStr">
        <is>
          <t>A8311R</t>
        </is>
      </c>
      <c r="G86" s="450" t="inlineStr">
        <is>
          <t>ヨウキビ　エッセンスシャンプー</t>
        </is>
      </c>
      <c r="H86" s="404" t="inlineStr">
        <is>
          <t>《Relent》YOKIBI Essence Shampoo</t>
        </is>
      </c>
      <c r="I86" s="404" t="inlineStr">
        <is>
          <t>Yokibi Essence Shampoo</t>
        </is>
      </c>
      <c r="J86" s="488" t="inlineStr">
        <is>
          <t>Восстанавливающий шампунь-эссенция для волос «Ёкиби»</t>
        </is>
      </c>
      <c r="K86" s="699" t="inlineStr">
        <is>
          <t>hair shampoo</t>
        </is>
      </c>
      <c r="L86" s="699" t="n"/>
      <c r="M86" s="450" t="n"/>
      <c r="N86" s="1442" t="n">
        <v>6</v>
      </c>
      <c r="O86" s="553" t="n"/>
      <c r="P86" s="1626" t="n">
        <v>1195</v>
      </c>
      <c r="Q86" s="1622">
        <f>O86*P86</f>
        <v/>
      </c>
      <c r="R86" s="554" t="n">
        <v>990</v>
      </c>
      <c r="S86" s="1634">
        <f>O86*R86</f>
        <v/>
      </c>
      <c r="T86" s="1634">
        <f>Q86-S86</f>
        <v/>
      </c>
      <c r="U86" s="556">
        <f>T86/Q86</f>
        <v/>
      </c>
      <c r="V86" s="444" t="n"/>
      <c r="W86" s="444" t="n"/>
      <c r="X86" s="444" t="n"/>
      <c r="Y86" s="444" t="n"/>
      <c r="Z86" s="444" t="n"/>
      <c r="AA86" s="444" t="n"/>
      <c r="AB86" s="1627" t="n">
        <v>0.353</v>
      </c>
      <c r="AC86" s="1624">
        <f>ROUND(O86*AB86,3)</f>
        <v/>
      </c>
      <c r="AD86" s="673" t="inlineStr">
        <is>
          <t>水 コカミドプロピルベタイン ココイルメチルアラニンＮａ コカミドＤＥＡ ココイルメチルタウリンＮａ ペンチレングリコール シロキクラゲ多糖体 加水分解コンキオリン セリシン ダイズエキス クチナシエキス シャクヤク根エキス タイソウエキス トウキ根エキス ブクリョウエキス ベニバナエキス ボタンエキス ローヤルゼリーエキス トコフェロール グルコース マカデミアナッツ脂肪酸エチル ＢＧ グリセリン カチオン化デキストラン－２ ポリクオタニウム－１０ ラウレス硫酸Ｎａ グアーヒドロキシプロピルトリモニウムクロリド クエン酸 リンゴ酸 香料 フェノキシエタノール メチルパラベン ブチルパラベン</t>
        </is>
      </c>
      <c r="AE86" s="663" t="inlineStr">
        <is>
          <t xml:space="preserve">ЕАЭС N RU Д-JP.РА12.В.00695/24  от 28.12.2024  действует до 27.12.2029 </t>
        </is>
      </c>
      <c r="AF86" s="663" t="inlineStr">
        <is>
          <t>RELENT</t>
        </is>
      </c>
      <c r="AG86" s="663" t="inlineStr">
        <is>
          <t>IDEA INTERNATIONAL CO., LTD</t>
        </is>
      </c>
    </row>
    <row r="87" hidden="1" ht="20.1" customFormat="1" customHeight="1" s="437" thickBot="1">
      <c r="A87" s="1442" t="n"/>
      <c r="B87" s="822" t="n"/>
      <c r="C87" s="1625" t="n">
        <v>2100058021373</v>
      </c>
      <c r="D87" s="1625" t="n">
        <v>5802137</v>
      </c>
      <c r="E87" s="435" t="inlineStr">
        <is>
          <t>Relent</t>
        </is>
      </c>
      <c r="F87" s="435" t="inlineStr">
        <is>
          <t>A8321R</t>
        </is>
      </c>
      <c r="G87" s="450" t="inlineStr">
        <is>
          <t>ヨウキビ　エッセンストリートメント</t>
        </is>
      </c>
      <c r="H87" s="440" t="inlineStr">
        <is>
          <t>《Relent》YOKIBI Essence Treatment</t>
        </is>
      </c>
      <c r="I87" s="404" t="inlineStr">
        <is>
          <t>Yokibi Essence Treatment</t>
        </is>
      </c>
      <c r="J87" s="488" t="inlineStr">
        <is>
          <t>Восстанавливающий эссенция-кондиционер для волос «Ёкиби»</t>
        </is>
      </c>
      <c r="K87" s="699" t="inlineStr">
        <is>
          <t>hair treatment</t>
        </is>
      </c>
      <c r="L87" s="699" t="n"/>
      <c r="M87" s="450" t="n"/>
      <c r="N87" s="1442" t="n">
        <v>6</v>
      </c>
      <c r="O87" s="553" t="n"/>
      <c r="P87" s="1626" t="n">
        <v>1195</v>
      </c>
      <c r="Q87" s="1622">
        <f>O87*P87</f>
        <v/>
      </c>
      <c r="R87" s="554" t="n">
        <v>990</v>
      </c>
      <c r="S87" s="1634">
        <f>O87*R87</f>
        <v/>
      </c>
      <c r="T87" s="1634">
        <f>Q87-S87</f>
        <v/>
      </c>
      <c r="U87" s="556">
        <f>T87/Q87</f>
        <v/>
      </c>
      <c r="V87" s="444" t="n"/>
      <c r="W87" s="444" t="n"/>
      <c r="X87" s="444" t="n"/>
      <c r="Y87" s="444" t="n"/>
      <c r="Z87" s="444" t="n"/>
      <c r="AA87" s="444" t="n"/>
      <c r="AB87" s="1639" t="n">
        <v>0.337</v>
      </c>
      <c r="AC87" s="1624">
        <f>ROUND(O87*AB87,3)</f>
        <v/>
      </c>
      <c r="AD87" s="673" t="inlineStr">
        <is>
          <t>水 セタノール ステアリルアルコール ステアロキシプロピルトリモニウムクロリド ホホバ種子油 アルキル（Ｃ１２，１４）オキシヒドロキシプロピルアルギニンＨＣｌ 加水分解ケラチン シロキクラゲ多糖体 セリシン 加水分解コンキオリン ダイズエキス クチナシエキス シャクヤク根エキス タイソウエキス トウキ根エキス ブクリョウエキス ベニバナエキス ボタンエキス ローヤルゼリーエキス ヒノキチオール トコフェロール グルコース ヒマワリ種子油 マカデミアナッツ脂肪酸エチル オリーブ油 ＤＰＧ ベタイン ＢＧ グリセリン グアーヒドロキシプロピルトリモニウムクロリド ベヘントリモニウムクロリド （加水分解シルク／ＰＧ－プロピルメチルシランジオール）クロスポリマー ステアリルトリモニウムブロミド クエン酸 リンゴ酸 香料 フェノキシエタノール メチルパラベン ブチルパラベン</t>
        </is>
      </c>
      <c r="AE87" s="663" t="inlineStr">
        <is>
          <t>ЕАЭС N RU Д-JP.НВ15.В.05007/20 от 10.01.2020 действует до 09.01.2025</t>
        </is>
      </c>
      <c r="AF87" s="663" t="inlineStr">
        <is>
          <t>RELENT</t>
        </is>
      </c>
      <c r="AG87" s="663" t="inlineStr">
        <is>
          <t>IDEA INTERNATIONAL CO., LTD</t>
        </is>
      </c>
    </row>
    <row r="88" ht="30.75" customFormat="1" customHeight="1" s="437" thickBot="1">
      <c r="A88" s="1442" t="n"/>
      <c r="B88" s="822" t="n"/>
      <c r="C88" s="1625" t="n"/>
      <c r="D88" s="1625" t="n">
        <v>5802503</v>
      </c>
      <c r="E88" s="435" t="inlineStr">
        <is>
          <t>Relent</t>
        </is>
      </c>
      <c r="F88" s="435" t="n">
        <v>5802503</v>
      </c>
      <c r="G88" s="450" t="n"/>
      <c r="H88" s="404" t="inlineStr">
        <is>
          <t>《RELENT》ROSE BODY MILK SALE</t>
        </is>
      </c>
      <c r="I88" s="404" t="inlineStr">
        <is>
          <t>ROSE BODY MILK RELENT</t>
        </is>
      </c>
      <c r="J88" s="693" t="inlineStr">
        <is>
          <t>Питательное молочко для тела Роза Relent</t>
        </is>
      </c>
      <c r="K88" s="699" t="n"/>
      <c r="L88" s="699" t="n"/>
      <c r="M88" s="450" t="n"/>
      <c r="N88" s="1442" t="n"/>
      <c r="O88" s="553" t="n"/>
      <c r="P88" s="1662" t="n">
        <v>1098</v>
      </c>
      <c r="Q88" s="1622">
        <f>O88*P88</f>
        <v/>
      </c>
      <c r="R88" s="554" t="n">
        <v>900</v>
      </c>
      <c r="S88" s="1634">
        <f>O88*R88</f>
        <v/>
      </c>
      <c r="T88" s="1634">
        <f>Q88-S88</f>
        <v/>
      </c>
      <c r="U88" s="556">
        <f>T88/Q88</f>
        <v/>
      </c>
      <c r="V88" s="444" t="n"/>
      <c r="W88" s="444" t="n"/>
      <c r="X88" s="444" t="n"/>
      <c r="Y88" s="444" t="n"/>
      <c r="Z88" s="444" t="n"/>
      <c r="AA88" s="444" t="n"/>
      <c r="AB88" s="1650" t="n">
        <v>0.187</v>
      </c>
      <c r="AC88" s="1624">
        <f>ROUND(O88*AB88,3)</f>
        <v/>
      </c>
      <c r="AD88" s="873" t="inlineStr">
        <is>
          <t>水、ダマスクバラ花水、エチルヘキサン酸セチ
ル、ＢＧ、グリセリン、スクワラン、 エタノール、ホホ
バ種子油、レシチン、ヒアルロン酸Ｎａ、ダマスクバラ
胎座培養エキス、トコフェロール、アラントイン、グリ
チルリチン酸２Ｋ、グリチルレチン酸ステアリル、セラ
ミドＮＰ、マカデミアナッツ脂肪酸フィトステリル、ス
テアリン酸、バチルアルコール、乳酸セチル、フィトス
テロールズ、トリ（カプリル酸／カプリン酸）グリセリ
ル、グリコシルトレハロース、キサンタンガム、カルボ
マー、加水分解水添デンプン、ジメチコン、水酸化Ｎ
ａ、香料、フェノキシエタノール、メチルパラベン、ブ
チルパラベン、ＥＤＴＡ－２Ｎａ</t>
        </is>
      </c>
      <c r="AE88" s="663" t="inlineStr">
        <is>
          <t>ЕАЭС N RU Д-JP.РА09.В.12083/22 от 15.12.2022 действует до 14.12.2027</t>
        </is>
      </c>
      <c r="AF88" s="663" t="inlineStr">
        <is>
          <t>Relent</t>
        </is>
      </c>
      <c r="AG88" s="663" t="inlineStr">
        <is>
          <t>BRUNO Inc.</t>
        </is>
      </c>
    </row>
    <row r="89" hidden="1" ht="20.1" customFormat="1" customHeight="1" s="437" thickBot="1">
      <c r="A89" s="435" t="n"/>
      <c r="B89" s="829" t="inlineStr">
        <is>
          <t>3401.30-0000</t>
        </is>
      </c>
      <c r="C89" s="1625" t="inlineStr">
        <is>
          <t>2100058021809</t>
        </is>
      </c>
      <c r="D89" s="1625" t="n">
        <v>5802180</v>
      </c>
      <c r="E89" s="435" t="inlineStr">
        <is>
          <t>RELENT PRO</t>
        </is>
      </c>
      <c r="F89" s="435" t="inlineStr">
        <is>
          <t>A2800RP</t>
        </is>
      </c>
      <c r="G89" s="450" t="n"/>
      <c r="H89" s="878" t="inlineStr">
        <is>
          <t>《RELENT PRO》Yokibi Essence Cleansing 200g Нет в наличии</t>
        </is>
      </c>
      <c r="I89" s="404" t="inlineStr">
        <is>
          <t>Yokibi Essence Cleansing</t>
        </is>
      </c>
      <c r="J89" s="693" t="inlineStr">
        <is>
          <t>Демакияжный крем для лица Ёкиби</t>
        </is>
      </c>
      <c r="K89" s="440" t="inlineStr">
        <is>
          <t>face cleansing</t>
        </is>
      </c>
      <c r="L89" s="440" t="n"/>
      <c r="M89" s="450" t="n"/>
      <c r="N89" s="1442" t="n">
        <v>6</v>
      </c>
      <c r="O89" s="553" t="n"/>
      <c r="P89" s="1626" t="n">
        <v>5195</v>
      </c>
      <c r="Q89" s="1622">
        <f>O89*P89</f>
        <v/>
      </c>
      <c r="R89" s="554" t="n">
        <v>4000</v>
      </c>
      <c r="S89" s="1634">
        <f>O89*R89</f>
        <v/>
      </c>
      <c r="T89" s="1634">
        <f>Q89-S89</f>
        <v/>
      </c>
      <c r="U89" s="556">
        <f>T89/Q89</f>
        <v/>
      </c>
      <c r="V89" s="444" t="n"/>
      <c r="W89" s="444" t="n"/>
      <c r="X89" s="444" t="n"/>
      <c r="Y89" s="444" t="n"/>
      <c r="Z89" s="444" t="n"/>
      <c r="AA89" s="444" t="n"/>
      <c r="AB89" s="1650" t="n">
        <v>0.23</v>
      </c>
      <c r="AC89" s="1624">
        <f>ROUND(O89*AB89,3)</f>
        <v/>
      </c>
      <c r="AD89"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89" s="877">
        <f>AE45</f>
        <v/>
      </c>
      <c r="AF89" s="877">
        <f>AF45</f>
        <v/>
      </c>
      <c r="AG89" s="877">
        <f>AG45</f>
        <v/>
      </c>
    </row>
    <row r="90" hidden="1" ht="20.1" customFormat="1" customHeight="1" s="437" thickBot="1">
      <c r="A90" s="435" t="n"/>
      <c r="B90" s="829" t="inlineStr">
        <is>
          <t>3401.30-0000</t>
        </is>
      </c>
      <c r="C90" s="1625" t="inlineStr">
        <is>
          <t>2100058025517</t>
        </is>
      </c>
      <c r="D90" s="1625" t="n">
        <v>5802551</v>
      </c>
      <c r="E90" s="435" t="inlineStr">
        <is>
          <t>RELENT PRO</t>
        </is>
      </c>
      <c r="F90" s="447" t="inlineStr">
        <is>
          <t>A2800RP270</t>
        </is>
      </c>
      <c r="G90" s="450" t="n"/>
      <c r="H90" s="1118" t="inlineStr">
        <is>
          <t>《RELENT PRO》Yokibi Essence Cleansing 270g (Остаток:99шт)</t>
        </is>
      </c>
      <c r="I90" s="404" t="inlineStr">
        <is>
          <t>Yokibi Essence Cleansing</t>
        </is>
      </c>
      <c r="J90" s="693" t="inlineStr">
        <is>
          <t>Демакияжный крем для лица Ёкиби</t>
        </is>
      </c>
      <c r="K90" s="440" t="inlineStr">
        <is>
          <t>face cleansing</t>
        </is>
      </c>
      <c r="L90" s="440" t="n"/>
      <c r="M90" s="450" t="n"/>
      <c r="N90" s="1442" t="n"/>
      <c r="O90" s="553" t="n"/>
      <c r="P90" s="1626" t="n">
        <v>7532</v>
      </c>
      <c r="Q90" s="1622">
        <f>O90*P90</f>
        <v/>
      </c>
      <c r="R90" s="554" t="n">
        <v>5800</v>
      </c>
      <c r="S90" s="1634">
        <f>O90*R90</f>
        <v/>
      </c>
      <c r="T90" s="1634">
        <f>Q90-S90</f>
        <v/>
      </c>
      <c r="U90" s="556">
        <f>T90/Q90</f>
        <v/>
      </c>
      <c r="V90" s="444" t="n"/>
      <c r="W90" s="444" t="n"/>
      <c r="X90" s="444" t="n"/>
      <c r="Y90" s="444" t="n"/>
      <c r="Z90" s="444" t="n"/>
      <c r="AA90" s="444" t="n"/>
      <c r="AB90" s="1650" t="n">
        <v>0.306</v>
      </c>
      <c r="AC90" s="1627">
        <f>ROUND(O90*AB90,3)</f>
        <v/>
      </c>
      <c r="AD90" s="673">
        <f>AD45</f>
        <v/>
      </c>
      <c r="AE90" s="877">
        <f>AE45</f>
        <v/>
      </c>
      <c r="AF90" s="877">
        <f>AF45</f>
        <v/>
      </c>
      <c r="AG90" s="877">
        <f>AG45</f>
        <v/>
      </c>
    </row>
    <row r="91" hidden="1" ht="20.1" customFormat="1" customHeight="1" s="437" thickBot="1">
      <c r="A91" s="435" t="n"/>
      <c r="B91" s="829" t="inlineStr">
        <is>
          <t>3304.99-9003</t>
        </is>
      </c>
      <c r="C91" s="447" t="inlineStr">
        <is>
          <t>2100058021816</t>
        </is>
      </c>
      <c r="D91" s="447" t="n">
        <v>5802181</v>
      </c>
      <c r="E91" s="447" t="inlineStr">
        <is>
          <t>RELENT PRO</t>
        </is>
      </c>
      <c r="F91" s="447" t="inlineStr">
        <is>
          <t>A2810RP</t>
        </is>
      </c>
      <c r="G91" s="450" t="n"/>
      <c r="H91" s="878" t="inlineStr">
        <is>
          <t>《RELENT PRO》Yokibi Essence Cold Cream 200g Нет в наличии</t>
        </is>
      </c>
      <c r="I91" s="404" t="inlineStr">
        <is>
          <t>Yokibi Essence Cold</t>
        </is>
      </c>
      <c r="J91" s="693" t="inlineStr">
        <is>
          <t>Массажный крем-эссенция для лица Ёкиби</t>
        </is>
      </c>
      <c r="K91" s="440" t="inlineStr">
        <is>
          <t>massage cream</t>
        </is>
      </c>
      <c r="L91" s="440" t="n"/>
      <c r="M91" s="450" t="n"/>
      <c r="N91" s="450" t="n"/>
      <c r="O91" s="553" t="n"/>
      <c r="P91" s="1626" t="n">
        <v>5195</v>
      </c>
      <c r="Q91" s="1622">
        <f>O91*P91</f>
        <v/>
      </c>
      <c r="R91" s="554" t="n">
        <v>4000</v>
      </c>
      <c r="S91" s="1634">
        <f>O91*R91</f>
        <v/>
      </c>
      <c r="T91" s="1634">
        <f>Q91-S91</f>
        <v/>
      </c>
      <c r="U91" s="556">
        <f>T91/Q91</f>
        <v/>
      </c>
      <c r="V91" s="444" t="n"/>
      <c r="W91" s="444" t="n"/>
      <c r="X91" s="444" t="n"/>
      <c r="Y91" s="444" t="n"/>
      <c r="Z91" s="444" t="n"/>
      <c r="AA91" s="444" t="n"/>
      <c r="AB91" s="1650" t="n">
        <v>0.23</v>
      </c>
      <c r="AC91" s="1624">
        <f>ROUND(O91*AB91,3)</f>
        <v/>
      </c>
      <c r="AD91"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1" s="877" t="inlineStr">
        <is>
          <t>ЕАЭС N RU Д-JP.РА03.В.90112/22 от 31.05.2022 действует до 29.05.2027</t>
        </is>
      </c>
      <c r="AF91" s="877" t="inlineStr">
        <is>
          <t>Relent</t>
        </is>
      </c>
      <c r="AG91" s="877" t="inlineStr">
        <is>
          <t>BRUNO Inc.</t>
        </is>
      </c>
    </row>
    <row r="92" hidden="1" ht="23.25" customFormat="1" customHeight="1" s="437" thickBot="1">
      <c r="A92" s="435" t="n"/>
      <c r="B92" s="829" t="n"/>
      <c r="C92" s="1663" t="n">
        <v>2100058024060</v>
      </c>
      <c r="D92" s="1663" t="n">
        <v>5802406</v>
      </c>
      <c r="E92" s="447" t="inlineStr">
        <is>
          <t>RELENT PRO</t>
        </is>
      </c>
      <c r="F92" s="447" t="inlineStr">
        <is>
          <t>A2820RP</t>
        </is>
      </c>
      <c r="G92" s="450" t="n"/>
      <c r="H92" s="1120" t="inlineStr">
        <is>
          <t>《RELENT PRO》Yokibi Essence Fresh 250ml (Остаток:131 шт)</t>
        </is>
      </c>
      <c r="I92" s="404" t="inlineStr">
        <is>
          <t>Yokibi Essence Fresh</t>
        </is>
      </c>
      <c r="J92" s="693" t="inlineStr">
        <is>
          <t>Освежающий лосьон-эссенция «Ёкиби»</t>
        </is>
      </c>
      <c r="K92" s="440" t="inlineStr">
        <is>
          <t>face lotion</t>
        </is>
      </c>
      <c r="L92" s="440" t="n"/>
      <c r="M92" s="450" t="n"/>
      <c r="N92" s="450" t="n"/>
      <c r="O92" s="553" t="n"/>
      <c r="P92" s="1626" t="n">
        <v>6234</v>
      </c>
      <c r="Q92" s="1622">
        <f>O92*P92</f>
        <v/>
      </c>
      <c r="R92" s="554" t="n">
        <v>4800</v>
      </c>
      <c r="S92" s="1634">
        <f>O92*R92</f>
        <v/>
      </c>
      <c r="T92" s="1634">
        <f>Q92-S92</f>
        <v/>
      </c>
      <c r="U92" s="556">
        <f>T92/Q92</f>
        <v/>
      </c>
      <c r="V92" s="444" t="n"/>
      <c r="W92" s="444" t="n"/>
      <c r="X92" s="444" t="n"/>
      <c r="Y92" s="444" t="n"/>
      <c r="Z92" s="444" t="n"/>
      <c r="AA92" s="444" t="n"/>
      <c r="AB92" s="1650" t="n">
        <v>0.296</v>
      </c>
      <c r="AC92" s="1627">
        <f>ROUND(O92*AB92,3)</f>
        <v/>
      </c>
      <c r="AD92" s="673" t="inlineStr">
        <is>
          <t>水 エタノール アンズ果汁 ヒアルロン酸Ｎａ チューベロース多糖体 チョウジエキス 加水分解ローヤルゼリータンパク ザクロ花エキス アンズ種子エキス 加水分解ハトムギ種子 加水分解アナツバメ巣エキス 加水分解コンキオリン クチナシエキス シャクヤク根エキス ジャノヒゲ根エキス タイソウエキス トウキ根エキス ブクリョウエキス ベニバナエキス ボタンエキス ローヤルゼリーエキス ダイズ種子エキス ライチー果皮エキス コメヌカエキス イワベンケイ根エキス チャ葉エキス アラントイン グリチルリチン酸２Ｋ グルコース ＢＧ グリセリン ベタイン ＤＰＧ アルカリゲネス産生多糖体 ラウリン酸ポリグリセリル－１０ 香料 フェノキシエタノール メチルパラベン ＥＤＴＡ－２Ｎａ</t>
        </is>
      </c>
      <c r="AE92" s="1174" t="inlineStr">
        <is>
          <t>ЕАЭС N RU Д-JP.РА12.В.00320/24 от 28.12.2024 действует до 27.12.2029</t>
        </is>
      </c>
      <c r="AF92" s="877">
        <f>AF50</f>
        <v/>
      </c>
      <c r="AG92" s="877">
        <f>AG50</f>
        <v/>
      </c>
    </row>
    <row r="93" hidden="1" ht="30" customFormat="1" customHeight="1" s="437" thickBot="1">
      <c r="A93" s="1442" t="n"/>
      <c r="B93" s="822" t="inlineStr">
        <is>
          <t>3304.99-9003</t>
        </is>
      </c>
      <c r="C93" s="1663" t="n">
        <v>2100058025524</v>
      </c>
      <c r="D93" s="1663" t="n">
        <v>5802552</v>
      </c>
      <c r="E93" s="447" t="inlineStr">
        <is>
          <t>RELENT PRO</t>
        </is>
      </c>
      <c r="F93" s="447" t="inlineStr">
        <is>
          <t>A2810RP270</t>
        </is>
      </c>
      <c r="G93" s="450" t="n"/>
      <c r="H93" s="1119" t="inlineStr">
        <is>
          <t>《RELENT PRO》Yokibi Essence Cold 270 g (Остаток: 195шт)</t>
        </is>
      </c>
      <c r="I93" s="707" t="inlineStr">
        <is>
          <t>Yokibi Essence Cold</t>
        </is>
      </c>
      <c r="J93" s="693" t="inlineStr">
        <is>
          <t>Массажный крем-эссенция для лица Ёкиби</t>
        </is>
      </c>
      <c r="K93" s="804" t="inlineStr">
        <is>
          <t>massage cream</t>
        </is>
      </c>
      <c r="L93" s="440" t="n"/>
      <c r="M93" s="450" t="n"/>
      <c r="N93" s="450" t="n"/>
      <c r="O93" s="553" t="n"/>
      <c r="P93" s="1626" t="n">
        <v>8311</v>
      </c>
      <c r="Q93" s="1622">
        <f>O93*P93</f>
        <v/>
      </c>
      <c r="R93" s="554" t="n">
        <v>6400</v>
      </c>
      <c r="S93" s="1634">
        <f>O93*R93</f>
        <v/>
      </c>
      <c r="T93" s="1634">
        <f>Q93-S93</f>
        <v/>
      </c>
      <c r="U93" s="556">
        <f>T93/Q93</f>
        <v/>
      </c>
      <c r="V93" s="444" t="n"/>
      <c r="W93" s="444" t="n"/>
      <c r="X93" s="444" t="n"/>
      <c r="Y93" s="444" t="n"/>
      <c r="Z93" s="444" t="n"/>
      <c r="AA93" s="444" t="n"/>
      <c r="AB93" s="1650" t="n">
        <v>0.306</v>
      </c>
      <c r="AC93" s="1627">
        <f>ROUND(O93*AB93,3)</f>
        <v/>
      </c>
      <c r="AD93"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 ローヤルゼリーエキス 加水分解アナツバメ巣エキス 加水分解コンキオリン カロットエキス コメヌカエキス ダイズ種子エキス アルギニン アラントイン グリチルリチン酸２Ｋ グリチルレチン酸ステアリル 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93" s="663" t="inlineStr">
        <is>
          <t>ЕАЭС N RU Д-JP.РА03.В.90112/22 от 31.05.2022 действует до 29.05.2027</t>
        </is>
      </c>
      <c r="AF93" s="663" t="inlineStr">
        <is>
          <t>RELENT</t>
        </is>
      </c>
      <c r="AG93" s="663" t="inlineStr">
        <is>
          <t>BRUNO Inc.</t>
        </is>
      </c>
    </row>
    <row r="94" hidden="1" ht="30" customFormat="1" customHeight="1" s="437" thickBot="1">
      <c r="A94" s="1442" t="n"/>
      <c r="B94" s="822" t="inlineStr">
        <is>
          <t>3304.99-9003</t>
        </is>
      </c>
      <c r="C94" s="1663" t="inlineStr">
        <is>
          <t>2100058021830</t>
        </is>
      </c>
      <c r="D94" s="1663" t="n">
        <v>5802183</v>
      </c>
      <c r="E94" s="447" t="inlineStr">
        <is>
          <t>RELENT PRO</t>
        </is>
      </c>
      <c r="F94" s="447" t="inlineStr">
        <is>
          <t>A2830RP</t>
        </is>
      </c>
      <c r="G94" s="450" t="n"/>
      <c r="H94" s="1120" t="inlineStr">
        <is>
          <t>《RELENT PRO》Yokibi Essence Lotion 250ml (Остаток: 108)</t>
        </is>
      </c>
      <c r="I94" s="404" t="inlineStr">
        <is>
          <t>Yokibi Essence Lotion</t>
        </is>
      </c>
      <c r="J94" s="488" t="inlineStr">
        <is>
          <t>Лосьон-эссенция «Ёкиби»</t>
        </is>
      </c>
      <c r="K94" s="404" t="inlineStr">
        <is>
          <t>face lotion</t>
        </is>
      </c>
      <c r="L94" s="404" t="n"/>
      <c r="M94" s="671" t="n"/>
      <c r="N94" s="671" t="n"/>
      <c r="O94" s="553" t="n"/>
      <c r="P94" s="1626" t="n">
        <v>3896</v>
      </c>
      <c r="Q94" s="1622">
        <f>O94*P94</f>
        <v/>
      </c>
      <c r="R94" s="554" t="n">
        <v>3000</v>
      </c>
      <c r="S94" s="1634">
        <f>O94*R94</f>
        <v/>
      </c>
      <c r="T94" s="1634">
        <f>Q94-S94</f>
        <v/>
      </c>
      <c r="U94" s="556">
        <f>T94/Q94</f>
        <v/>
      </c>
      <c r="V94" s="444" t="n"/>
      <c r="W94" s="444" t="n"/>
      <c r="X94" s="444" t="n"/>
      <c r="Y94" s="444" t="n"/>
      <c r="Z94" s="444" t="n"/>
      <c r="AA94" s="444" t="n"/>
      <c r="AB94" s="1658" t="n">
        <v>0.294</v>
      </c>
      <c r="AC94" s="1624">
        <f>ROUND(O94*AB94,3)</f>
        <v/>
      </c>
      <c r="AD94"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 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94" s="1174" t="inlineStr">
        <is>
          <t>ЕАЭС N RU Д-JP.РА12.В.00320/24 от 28.12.2024 действует до 27.12.2029</t>
        </is>
      </c>
      <c r="AF94" s="1176" t="inlineStr">
        <is>
          <t>RELENT</t>
        </is>
      </c>
      <c r="AG94" s="663" t="inlineStr">
        <is>
          <t>IDEA INTERNATIONAL CO., LTD</t>
        </is>
      </c>
    </row>
    <row r="95" hidden="1" ht="23.25" customFormat="1" customHeight="1" s="437" thickBot="1">
      <c r="A95" s="1442" t="n"/>
      <c r="B95" s="822" t="inlineStr">
        <is>
          <t>3304.99-9003</t>
        </is>
      </c>
      <c r="C95" s="1625" t="n">
        <v>2100058021847</v>
      </c>
      <c r="D95" s="1625" t="n">
        <v>5802184</v>
      </c>
      <c r="E95" s="435" t="inlineStr">
        <is>
          <t>RELENT PRO</t>
        </is>
      </c>
      <c r="F95" s="435" t="inlineStr">
        <is>
          <t>A3830RP</t>
        </is>
      </c>
      <c r="G95" s="450" t="n"/>
      <c r="H95" s="1121" t="inlineStr">
        <is>
          <t>《RELENT PRO》Yokibi Essence Gel 200g l (Остаток: 89)</t>
        </is>
      </c>
      <c r="I95" s="404" t="inlineStr">
        <is>
          <t>Yokibi Essence Gel</t>
        </is>
      </c>
      <c r="J95" s="693" t="inlineStr">
        <is>
          <t>Гель-эссенция «Ёкиби»</t>
        </is>
      </c>
      <c r="K95" s="699" t="inlineStr">
        <is>
          <t>face gel</t>
        </is>
      </c>
      <c r="L95" s="699" t="n"/>
      <c r="M95" s="450" t="n"/>
      <c r="N95" s="450" t="n"/>
      <c r="O95" s="553" t="n"/>
      <c r="P95" s="1626" t="n">
        <v>5195</v>
      </c>
      <c r="Q95" s="1622">
        <f>O95*P95</f>
        <v/>
      </c>
      <c r="R95" s="554" t="n">
        <v>4000</v>
      </c>
      <c r="S95" s="1634">
        <f>O95*R95</f>
        <v/>
      </c>
      <c r="T95" s="1634">
        <f>Q95-S95</f>
        <v/>
      </c>
      <c r="U95" s="556">
        <f>T95/Q95</f>
        <v/>
      </c>
      <c r="V95" s="444" t="n"/>
      <c r="W95" s="444" t="n"/>
      <c r="X95" s="444" t="n"/>
      <c r="Y95" s="444" t="n"/>
      <c r="Z95" s="444" t="n"/>
      <c r="AA95" s="444" t="n"/>
      <c r="AB95" s="1658" t="n">
        <v>0.238</v>
      </c>
      <c r="AC95" s="1624">
        <f>ROUND(O95*AB95,3)</f>
        <v/>
      </c>
      <c r="AD95"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95" s="1174" t="inlineStr">
        <is>
          <t>ЕАЭС N RU Д-JP.РА12.В.00320/24 от 28.12.2024 действует до 27.12.2029</t>
        </is>
      </c>
      <c r="AF95" s="1174" t="inlineStr">
        <is>
          <t>RELENT</t>
        </is>
      </c>
      <c r="AG95" s="663" t="inlineStr">
        <is>
          <t>IDEA INTERNATIONAL CO., LTD</t>
        </is>
      </c>
    </row>
    <row r="96" hidden="1" ht="20.1" customFormat="1" customHeight="1" s="437" thickBot="1">
      <c r="A96" s="1442" t="n"/>
      <c r="B96" s="822" t="inlineStr">
        <is>
          <t>3304.99-9003</t>
        </is>
      </c>
      <c r="C96" s="1625" t="n">
        <v>2100058021878</v>
      </c>
      <c r="D96" s="1625" t="n">
        <v>5802187</v>
      </c>
      <c r="E96" s="435" t="inlineStr">
        <is>
          <t>RELENT PRO</t>
        </is>
      </c>
      <c r="F96" s="435" t="inlineStr">
        <is>
          <t>A6830RP</t>
        </is>
      </c>
      <c r="G96" s="450" t="n"/>
      <c r="H96" s="1083" t="inlineStr">
        <is>
          <t>《RELENT PRO》Yokibi Essence Eye Treatment 100ml (Остаток: 68)</t>
        </is>
      </c>
      <c r="I96" s="404" t="inlineStr">
        <is>
          <t>Yokibi Essence Eye Treatment</t>
        </is>
      </c>
      <c r="J96" s="693" t="inlineStr">
        <is>
          <t>Крем-эссенция по уходу за кожей вокруг глаз «Ёкиби»</t>
        </is>
      </c>
      <c r="K96" s="440" t="inlineStr">
        <is>
          <t>eye treatment</t>
        </is>
      </c>
      <c r="L96" s="440" t="n"/>
      <c r="M96" s="450" t="n"/>
      <c r="N96" s="450" t="n"/>
      <c r="O96" s="553" t="n"/>
      <c r="P96" s="1626" t="n">
        <v>6234</v>
      </c>
      <c r="Q96" s="1622">
        <f>O96*P96</f>
        <v/>
      </c>
      <c r="R96" s="554" t="n">
        <v>4800</v>
      </c>
      <c r="S96" s="1634">
        <f>O96*R96</f>
        <v/>
      </c>
      <c r="T96" s="1634">
        <f>Q96-S96</f>
        <v/>
      </c>
      <c r="U96" s="556">
        <f>T96/Q96</f>
        <v/>
      </c>
      <c r="V96" s="444" t="n"/>
      <c r="W96" s="444" t="n"/>
      <c r="X96" s="444" t="n"/>
      <c r="Y96" s="444" t="n"/>
      <c r="Z96" s="444" t="n"/>
      <c r="AA96" s="444" t="n"/>
      <c r="AB96" s="1650" t="n">
        <v>0.13</v>
      </c>
      <c r="AC96" s="1624">
        <f>ROUND(O96*AB96,3)</f>
        <v/>
      </c>
      <c r="AD96" s="673" t="inlineStr">
        <is>
          <t xml:space="preserve">
水 グリセリン トリエチルヘキサノイン グリコシルトレハロース ＢＧ 加水分解水添デンプン スクワラン シクロメチコン ジメチコン 水添レシチン 甘草フラボノイド チョウジエキス ライチー果皮エキス 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
</t>
        </is>
      </c>
      <c r="AE96" s="680" t="inlineStr">
        <is>
          <t xml:space="preserve">ЕАЭС N RU Д-JP.РА12.В.00044/24 от 28.12.2024  действует до 27.12.2029  </t>
        </is>
      </c>
      <c r="AF96" s="663" t="inlineStr">
        <is>
          <t>RELENT</t>
        </is>
      </c>
      <c r="AG96" s="663" t="inlineStr">
        <is>
          <t>IDEA INTERNATIONAL CO., LTD</t>
        </is>
      </c>
    </row>
    <row r="97" hidden="1" ht="32.25" customFormat="1" customHeight="1" s="437" thickBot="1">
      <c r="A97" s="435" t="n"/>
      <c r="B97" s="829" t="inlineStr">
        <is>
          <t>3304.99-2003</t>
        </is>
      </c>
      <c r="C97" s="1625" t="inlineStr">
        <is>
          <t>2100058021861</t>
        </is>
      </c>
      <c r="D97" s="1625" t="n">
        <v>5802186</v>
      </c>
      <c r="E97" s="435" t="inlineStr">
        <is>
          <t>RELENT PRO</t>
        </is>
      </c>
      <c r="F97" s="435" t="inlineStr">
        <is>
          <t>A8201R</t>
        </is>
      </c>
      <c r="G97" s="450" t="n"/>
      <c r="H97" s="1125" t="inlineStr">
        <is>
          <t>《RELENT PRO》Yokibi Essence Emulsion Rich 200ml Нет в наличии</t>
        </is>
      </c>
      <c r="I97" s="404" t="inlineStr">
        <is>
          <t>Yokibi Essence Emulsion Rich</t>
        </is>
      </c>
      <c r="J97" s="693" t="inlineStr">
        <is>
          <t>Ультрапитательная эссенция «Ёкиби»</t>
        </is>
      </c>
      <c r="K97" s="440" t="inlineStr">
        <is>
          <t>face milk</t>
        </is>
      </c>
      <c r="L97" s="440" t="n"/>
      <c r="M97" s="450" t="n"/>
      <c r="N97" s="450" t="n"/>
      <c r="O97" s="553" t="n"/>
      <c r="P97" s="1626" t="n">
        <v>6234</v>
      </c>
      <c r="Q97" s="1622">
        <f>O97*P97</f>
        <v/>
      </c>
      <c r="R97" s="554" t="n">
        <v>4800</v>
      </c>
      <c r="S97" s="1634">
        <f>O97*R97</f>
        <v/>
      </c>
      <c r="T97" s="1634">
        <f>Q97-S97</f>
        <v/>
      </c>
      <c r="U97" s="556">
        <f>T97/Q97</f>
        <v/>
      </c>
      <c r="V97" s="444" t="n"/>
      <c r="W97" s="444" t="n"/>
      <c r="X97" s="444" t="n"/>
      <c r="Y97" s="444" t="n"/>
      <c r="Z97" s="444" t="n"/>
      <c r="AA97" s="444" t="n"/>
      <c r="AB97" s="1650" t="n">
        <v>0.131</v>
      </c>
      <c r="AC97" s="1624">
        <f>ROUND(O97*AB97,3)</f>
        <v/>
      </c>
      <c r="AD97"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7" s="663" t="inlineStr">
        <is>
          <t>ЕАЭС N RU Д-JP.НВ15.В.03788/19 от 11.12.2019 действует до 10.12.2024</t>
        </is>
      </c>
      <c r="AF97" s="663" t="inlineStr">
        <is>
          <t>RELENT</t>
        </is>
      </c>
      <c r="AG97" s="663" t="inlineStr">
        <is>
          <t>IDEA INTERNATIONAL CO., LTD</t>
        </is>
      </c>
    </row>
    <row r="98" hidden="1" ht="20.1" customFormat="1" customHeight="1" s="437" thickBot="1">
      <c r="A98" s="435" t="n"/>
      <c r="B98" s="829" t="inlineStr">
        <is>
          <t>3304.99-2003</t>
        </is>
      </c>
      <c r="C98" s="1625" t="n">
        <v>2100058021885</v>
      </c>
      <c r="D98" s="1625" t="n">
        <v>5802188</v>
      </c>
      <c r="E98" s="435" t="inlineStr">
        <is>
          <t>RELENT PRO</t>
        </is>
      </c>
      <c r="F98" s="435" t="inlineStr">
        <is>
          <t>A1830RP</t>
        </is>
      </c>
      <c r="G98" s="450" t="inlineStr">
        <is>
          <t>KS ﾖｳｷﾋﾞ ｴｯｾﾝｽｸﾘｰﾑ</t>
        </is>
      </c>
      <c r="H98" s="1122" t="inlineStr">
        <is>
          <t>《RELENT PRO》Yokibi Essence Cream 50g (Остаток 124)</t>
        </is>
      </c>
      <c r="I98" s="404" t="inlineStr">
        <is>
          <t>Yokibi Essence Cream</t>
        </is>
      </c>
      <c r="J98" s="693" t="inlineStr">
        <is>
          <t>Крем-эссенция для лица Ёкиби</t>
        </is>
      </c>
      <c r="K98" s="440" t="inlineStr">
        <is>
          <t>face cream</t>
        </is>
      </c>
      <c r="L98" s="440" t="n"/>
      <c r="M98" s="450" t="n"/>
      <c r="N98" s="450" t="n"/>
      <c r="O98" s="553" t="n"/>
      <c r="P98" s="1626" t="n">
        <v>8831</v>
      </c>
      <c r="Q98" s="1622">
        <f>O98*P98</f>
        <v/>
      </c>
      <c r="R98" s="554" t="n">
        <v>6800</v>
      </c>
      <c r="S98" s="1634">
        <f>O98*R98</f>
        <v/>
      </c>
      <c r="T98" s="1634">
        <f>Q98-S98</f>
        <v/>
      </c>
      <c r="U98" s="556">
        <f>T98/Q98</f>
        <v/>
      </c>
      <c r="V98" s="444" t="n"/>
      <c r="W98" s="444" t="n"/>
      <c r="X98" s="444" t="n"/>
      <c r="Y98" s="444" t="n"/>
      <c r="Z98" s="444" t="n"/>
      <c r="AA98" s="444" t="n"/>
      <c r="AB98" s="1664" t="n">
        <v>0.09</v>
      </c>
      <c r="AC98" s="1624">
        <f>ROUND(O98*AB98,3)</f>
        <v/>
      </c>
      <c r="AD98" s="673" t="inlineStr">
        <is>
          <t>水 グリセリン スクワラン ＢＧ ホホバ種子油 ペンチレングリコール マカデミアナッツ脂肪酸フィトステリル レシチン チューベロース多糖体 チョウジエキス ライチー果皮エキス アンズ種子エキス 加水分解ハトムギ種子 イワベンケイ根エキス 加水分解アナツバメ巣エキス 加水分解コンキオリン クチナシエキス ザクロ花エキス シャクヤク根エキス ジャノヒゲ根エキス シロキクラゲ多糖体 タイソウエキス チャ葉エキス トウキ根エキス ブクリョウエキス ベニバナエキス ボタンエキス ムラサキ根エキス ローヤルゼリーエキス ダイズ種子エキス コメヌカエキス セラミド３ トコフェロール アラントイン グリチルリチン酸２Ｋ グリチルレチン酸ステアリル グルコース ベヘニルアルコール 乳酸セチル ステアリン酸 バチルアルコール ゴヨウマツ種子油 ダイズステロール トリ（カプリル／カプリン酸）グリセリル ＤＰＧ ベタイン キサンタンガム カルボキシメチルデキストランＮａ ステアロキシＰＧヒドロキシエチルセルローススルホン酸Ｎａ ジメチコン エタノール 香料 フェノキシエタノール メチルパラベン ブチルパラベン ＥＤＴＡ－２Ｎａ</t>
        </is>
      </c>
      <c r="AE98" s="663" t="inlineStr">
        <is>
          <t>ЕАЭС N RU Д-JP.РА03.В.90112/22 от 31.05.2022 действует до 29.05.2027</t>
        </is>
      </c>
      <c r="AF98" s="663" t="inlineStr">
        <is>
          <t>Relent</t>
        </is>
      </c>
      <c r="AG98" s="663" t="inlineStr">
        <is>
          <t>BRUNO Inc.</t>
        </is>
      </c>
    </row>
    <row r="99" hidden="1" ht="32.25" customFormat="1" customHeight="1" s="437" thickBot="1">
      <c r="A99" s="1442" t="n"/>
      <c r="B99" s="822" t="inlineStr">
        <is>
          <t>3304.99-9003</t>
        </is>
      </c>
      <c r="C99" s="1625" t="n">
        <v>2100058025388</v>
      </c>
      <c r="D99" s="1625" t="n">
        <v>5802538</v>
      </c>
      <c r="E99" s="435" t="inlineStr">
        <is>
          <t>RELENT PRO</t>
        </is>
      </c>
      <c r="F99" s="560" t="inlineStr">
        <is>
          <t>A8301RP</t>
        </is>
      </c>
      <c r="G99" s="450" t="n"/>
      <c r="H99" s="1123" t="inlineStr">
        <is>
          <t>《RELENT PRO》YOKIBI Essence Silky Mousse 250ml (Остаток 195)</t>
        </is>
      </c>
      <c r="I99" s="588" t="inlineStr">
        <is>
          <t>Yokibi Essence Silky Mousse</t>
        </is>
      </c>
      <c r="J99" s="706" t="inlineStr">
        <is>
          <t>Ёкиби эссенция-маска «Шёлковый Мусс»</t>
        </is>
      </c>
      <c r="K99" s="440" t="inlineStr">
        <is>
          <t>face serum</t>
        </is>
      </c>
      <c r="L99" s="440" t="n"/>
      <c r="M99" s="450" t="n"/>
      <c r="N99" s="450" t="n"/>
      <c r="O99" s="553" t="n"/>
      <c r="P99" s="1626" t="n">
        <v>8311</v>
      </c>
      <c r="Q99" s="1622">
        <f>O99*P99</f>
        <v/>
      </c>
      <c r="R99" s="554" t="n">
        <v>6400</v>
      </c>
      <c r="S99" s="1634">
        <f>O99*R99</f>
        <v/>
      </c>
      <c r="T99" s="1634">
        <f>Q99-S99</f>
        <v/>
      </c>
      <c r="U99" s="556">
        <f>T99/Q99</f>
        <v/>
      </c>
      <c r="V99" s="444" t="n"/>
      <c r="W99" s="444" t="n"/>
      <c r="X99" s="444" t="n"/>
      <c r="Y99" s="444" t="n"/>
      <c r="Z99" s="444" t="n"/>
      <c r="AA99" s="444" t="n"/>
      <c r="AB99" s="1650" t="n">
        <v>0.137</v>
      </c>
      <c r="AC99" s="1624">
        <f>ROUND(O99*AB99,3)</f>
        <v/>
      </c>
      <c r="AD99"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9" s="663" t="inlineStr">
        <is>
          <t>ЕАЭС N RU Д-JP.РА03.В.91575/22 от 31.05.2022 действует до 30.05.2028</t>
        </is>
      </c>
      <c r="AF99" s="663" t="inlineStr">
        <is>
          <t>Relent</t>
        </is>
      </c>
      <c r="AG99" s="663" t="inlineStr">
        <is>
          <t>BRUNO Inc.</t>
        </is>
      </c>
    </row>
    <row r="100" hidden="1" ht="36" customFormat="1" customHeight="1" s="437" thickBot="1">
      <c r="A100" s="1442" t="n"/>
      <c r="B100" s="822" t="inlineStr">
        <is>
          <t>3304.99-9003</t>
        </is>
      </c>
      <c r="C100" s="1625" t="n">
        <v>2100058025371</v>
      </c>
      <c r="D100" s="1625" t="n">
        <v>5802550</v>
      </c>
      <c r="E100" s="435" t="inlineStr">
        <is>
          <t>RELENT PRO</t>
        </is>
      </c>
      <c r="F100" s="435" t="inlineStr">
        <is>
          <t>5802476RP200</t>
        </is>
      </c>
      <c r="G100" s="450" t="n"/>
      <c r="H100" s="1124" t="inlineStr">
        <is>
          <t>《RELENT PRO》Yokibi Essence Pack 200g (Остаток 87)</t>
        </is>
      </c>
      <c r="I100" s="707" t="inlineStr">
        <is>
          <t>Yokibi Essence Pack</t>
        </is>
      </c>
      <c r="J100" s="693" t="inlineStr">
        <is>
          <t>Эссенция-маска Екиби</t>
        </is>
      </c>
      <c r="K100" s="440" t="inlineStr">
        <is>
          <t>face serum</t>
        </is>
      </c>
      <c r="L100" s="440" t="n"/>
      <c r="M100" s="450" t="n"/>
      <c r="N100" s="450" t="n"/>
      <c r="O100" s="553" t="n"/>
      <c r="P100" s="1626" t="n">
        <v>8831</v>
      </c>
      <c r="Q100" s="1622">
        <f>O100*P100</f>
        <v/>
      </c>
      <c r="R100" s="554" t="n">
        <v>6800</v>
      </c>
      <c r="S100" s="1634">
        <f>O100*R100</f>
        <v/>
      </c>
      <c r="T100" s="1634">
        <f>Q100-S100</f>
        <v/>
      </c>
      <c r="U100" s="556">
        <f>T100/Q100</f>
        <v/>
      </c>
      <c r="V100" s="444" t="n"/>
      <c r="W100" s="444" t="n"/>
      <c r="X100" s="444" t="n"/>
      <c r="Y100" s="444" t="n"/>
      <c r="Z100" s="444" t="n"/>
      <c r="AA100" s="444" t="n"/>
      <c r="AB100" s="1650" t="n">
        <v>0.241</v>
      </c>
      <c r="AC100" s="1627">
        <f>ROUND(O100*AB100,3)</f>
        <v/>
      </c>
      <c r="AD100"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0" s="663" t="inlineStr">
        <is>
          <t>ЕАЭС N RU Д-JP.РА03.В.91575/22 от 31.05.2022 действует до 30.05.2027</t>
        </is>
      </c>
      <c r="AF100" s="663" t="inlineStr">
        <is>
          <t>Relent</t>
        </is>
      </c>
      <c r="AG100" s="663" t="inlineStr">
        <is>
          <t>BRUNO Inc.</t>
        </is>
      </c>
    </row>
    <row r="101" hidden="1" ht="21.75" customFormat="1" customHeight="1" s="437" thickBot="1">
      <c r="A101" s="1442" t="n"/>
      <c r="B101" s="822" t="inlineStr">
        <is>
          <t>3401.30-0000</t>
        </is>
      </c>
      <c r="C101" s="1663" t="inlineStr">
        <is>
          <t>2100058021892</t>
        </is>
      </c>
      <c r="D101" s="1625" t="n">
        <v>5802189</v>
      </c>
      <c r="E101" s="435" t="inlineStr">
        <is>
          <t>RELENT PRO</t>
        </is>
      </c>
      <c r="F101" s="447" t="inlineStr">
        <is>
          <t>B5457RP</t>
        </is>
      </c>
      <c r="G101" s="450" t="n"/>
      <c r="H101" s="557" t="inlineStr">
        <is>
          <t>《RELENT PRO》La Cerarl Doreor Cleansing 200g (Остаток 44)</t>
        </is>
      </c>
      <c r="I101" s="404" t="inlineStr">
        <is>
          <t>La Cerarl Doreor Cleansing</t>
        </is>
      </c>
      <c r="J101" s="488" t="inlineStr">
        <is>
          <t>Демакияжный крем для лица Ла Серарл Дореор</t>
        </is>
      </c>
      <c r="K101" s="440" t="inlineStr">
        <is>
          <t>face cleansing</t>
        </is>
      </c>
      <c r="L101" s="440" t="n"/>
      <c r="M101" s="450" t="n"/>
      <c r="N101" s="450" t="n"/>
      <c r="O101" s="553" t="n"/>
      <c r="P101" s="1626" t="n">
        <v>3896</v>
      </c>
      <c r="Q101" s="1622">
        <f>O101*P101</f>
        <v/>
      </c>
      <c r="R101" s="554" t="n">
        <v>3000</v>
      </c>
      <c r="S101" s="1634">
        <f>O101*R101</f>
        <v/>
      </c>
      <c r="T101" s="1634">
        <f>Q101-S101</f>
        <v/>
      </c>
      <c r="U101" s="556">
        <f>T101/Q101</f>
        <v/>
      </c>
      <c r="V101" s="444" t="n"/>
      <c r="W101" s="444" t="n"/>
      <c r="X101" s="444" t="n"/>
      <c r="Y101" s="444" t="n"/>
      <c r="Z101" s="444" t="n"/>
      <c r="AA101" s="444" t="n"/>
      <c r="AB101" s="1650" t="n">
        <v>0.243</v>
      </c>
      <c r="AC101" s="1624">
        <f>ROUND(O101*AB101,3)</f>
        <v/>
      </c>
      <c r="AD101"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01" s="663" t="inlineStr">
        <is>
          <t>ЕАЭС N RU Д-JP.РА03.В.90112/22 от 31.05.2022 действует до 29.05.2027</t>
        </is>
      </c>
      <c r="AF101" s="663" t="inlineStr">
        <is>
          <t>Relent</t>
        </is>
      </c>
      <c r="AG101" s="663" t="inlineStr">
        <is>
          <t>BRUNO Inc.</t>
        </is>
      </c>
    </row>
    <row r="102" hidden="1" ht="21.75" customFormat="1" customHeight="1" s="437" thickBot="1">
      <c r="A102" s="1442" t="n"/>
      <c r="B102" s="822" t="inlineStr">
        <is>
          <t>3401.30-0000</t>
        </is>
      </c>
      <c r="C102" s="1663" t="n">
        <v>2100058025531</v>
      </c>
      <c r="D102" s="1665" t="n">
        <v>5802553</v>
      </c>
      <c r="E102" s="435" t="inlineStr">
        <is>
          <t>RELENT PRO</t>
        </is>
      </c>
      <c r="F102" s="1666" t="inlineStr">
        <is>
          <t>B5457RP270</t>
        </is>
      </c>
      <c r="G102" s="450" t="n"/>
      <c r="H102" s="557" t="inlineStr">
        <is>
          <t>《RELENT PRO》La Cerarl Doreor Cleansing 270g (Остаток 105)</t>
        </is>
      </c>
      <c r="I102" s="404" t="inlineStr">
        <is>
          <t>La Cerarl Doreor Cleansing</t>
        </is>
      </c>
      <c r="J102" s="693" t="inlineStr">
        <is>
          <t>Демакияжный крем для лица Ла Серарл Дореор</t>
        </is>
      </c>
      <c r="K102" s="440" t="inlineStr">
        <is>
          <t>face cleansing</t>
        </is>
      </c>
      <c r="L102" s="440" t="n"/>
      <c r="M102" s="450" t="n"/>
      <c r="N102" s="450" t="n"/>
      <c r="O102" s="553" t="n"/>
      <c r="P102" s="1626" t="n">
        <v>6234</v>
      </c>
      <c r="Q102" s="1622">
        <f>O102*P102</f>
        <v/>
      </c>
      <c r="R102" s="554" t="n">
        <v>4800</v>
      </c>
      <c r="S102" s="1634">
        <f>O102*R102</f>
        <v/>
      </c>
      <c r="T102" s="1634">
        <f>Q102-S102</f>
        <v/>
      </c>
      <c r="U102" s="556">
        <f>T102/Q102</f>
        <v/>
      </c>
      <c r="V102" s="444" t="n"/>
      <c r="W102" s="444" t="n"/>
      <c r="X102" s="444" t="n"/>
      <c r="Y102" s="444" t="n"/>
      <c r="Z102" s="444" t="n"/>
      <c r="AA102" s="444" t="n"/>
      <c r="AB102" s="1650" t="n"/>
      <c r="AC102" s="1624" t="n"/>
      <c r="AD102" s="673" t="n"/>
      <c r="AE102" s="1174" t="inlineStr">
        <is>
          <t>ЕАЭС N RU Д-JP.РА03.В.90112/22 от 31.05.2022 действует до 29.05.2027</t>
        </is>
      </c>
      <c r="AF102" s="1174" t="inlineStr">
        <is>
          <t>Relent</t>
        </is>
      </c>
      <c r="AG102" s="1174" t="inlineStr">
        <is>
          <t xml:space="preserve">
“BRUNO, Inc.”</t>
        </is>
      </c>
    </row>
    <row r="103" hidden="1" ht="24" customFormat="1" customHeight="1" s="437" thickBot="1">
      <c r="A103" s="1442" t="n"/>
      <c r="B103" s="822" t="inlineStr">
        <is>
          <t>3401.30-0000</t>
        </is>
      </c>
      <c r="C103" s="1663" t="inlineStr">
        <is>
          <t>2100058021908</t>
        </is>
      </c>
      <c r="D103" s="1625" t="n">
        <v>5802190</v>
      </c>
      <c r="E103" s="435" t="inlineStr">
        <is>
          <t>RELENT PRO</t>
        </is>
      </c>
      <c r="F103" s="435" t="inlineStr">
        <is>
          <t>B5458RP</t>
        </is>
      </c>
      <c r="G103" s="450" t="n"/>
      <c r="H103" s="1125" t="inlineStr">
        <is>
          <t>《RELENT PRO》La Cerarl Doreor Wash 200g  Нет в наличии</t>
        </is>
      </c>
      <c r="I103" s="404" t="inlineStr">
        <is>
          <t>La Ceral Doreor Wash</t>
        </is>
      </c>
      <c r="J103" s="693" t="inlineStr">
        <is>
          <t>Пенка для умывания Ла Серарл Дореор</t>
        </is>
      </c>
      <c r="K103" s="440" t="inlineStr">
        <is>
          <t>face wash</t>
        </is>
      </c>
      <c r="L103" s="440" t="n"/>
      <c r="M103" s="450" t="n"/>
      <c r="N103" s="450" t="n"/>
      <c r="O103" s="553" t="n"/>
      <c r="P103" s="1626" t="n">
        <v>3896</v>
      </c>
      <c r="Q103" s="1622">
        <f>O103*P103</f>
        <v/>
      </c>
      <c r="R103" s="554" t="n">
        <v>3000</v>
      </c>
      <c r="S103" s="1634">
        <f>O103*R103</f>
        <v/>
      </c>
      <c r="T103" s="1634">
        <f>Q103-S103</f>
        <v/>
      </c>
      <c r="U103" s="556">
        <f>T103/Q103</f>
        <v/>
      </c>
      <c r="V103" s="444" t="n"/>
      <c r="W103" s="444" t="n"/>
      <c r="X103" s="444" t="n"/>
      <c r="Y103" s="444" t="n"/>
      <c r="Z103" s="444" t="n"/>
      <c r="AA103" s="444" t="n"/>
      <c r="AB103" s="1664" t="n">
        <v>0.261</v>
      </c>
      <c r="AC103" s="1624">
        <f>ROUND(O103*AB103,3)</f>
        <v/>
      </c>
      <c r="AD103"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03" s="663" t="inlineStr">
        <is>
          <t>ЕАЭС N RU Д-JP.РА03.В.90110/22 от 31.05.2022 действует до 29.05.2028</t>
        </is>
      </c>
      <c r="AF103" s="663" t="inlineStr">
        <is>
          <t>Relent</t>
        </is>
      </c>
      <c r="AG103" s="663" t="inlineStr">
        <is>
          <t>BRUNO Inc.</t>
        </is>
      </c>
    </row>
    <row r="104" hidden="1" ht="24" customFormat="1" customHeight="1" s="437" thickBot="1">
      <c r="A104" s="1442" t="n"/>
      <c r="B104" s="822" t="inlineStr">
        <is>
          <t>3401.30-0000</t>
        </is>
      </c>
      <c r="C104" s="1663" t="n">
        <v>2100058025548</v>
      </c>
      <c r="D104" s="1665" t="n">
        <v>5802554</v>
      </c>
      <c r="E104" s="435" t="inlineStr">
        <is>
          <t>RELENT PRO</t>
        </is>
      </c>
      <c r="F104" s="435" t="inlineStr">
        <is>
          <t>B5458RP270</t>
        </is>
      </c>
      <c r="G104" s="450" t="n"/>
      <c r="H104" s="1083" t="inlineStr">
        <is>
          <t>《RELENT PRO》La Cerarl Doreor Wash 270g (Остаток 114)</t>
        </is>
      </c>
      <c r="I104" s="404" t="inlineStr">
        <is>
          <t>La Ceral Doreor Wash</t>
        </is>
      </c>
      <c r="J104" s="693" t="inlineStr">
        <is>
          <t>Пенка для умывания Ла Серарл Дореор</t>
        </is>
      </c>
      <c r="K104" s="804" t="inlineStr">
        <is>
          <t>face wash</t>
        </is>
      </c>
      <c r="L104" s="440" t="n"/>
      <c r="M104" s="450" t="n"/>
      <c r="N104" s="450" t="n"/>
      <c r="O104" s="553" t="n"/>
      <c r="P104" s="1626" t="n">
        <v>6234</v>
      </c>
      <c r="Q104" s="1622">
        <f>O104*P104</f>
        <v/>
      </c>
      <c r="R104" s="554" t="n">
        <v>4800</v>
      </c>
      <c r="S104" s="1634">
        <f>O104*R104</f>
        <v/>
      </c>
      <c r="T104" s="1634">
        <f>Q104-S104</f>
        <v/>
      </c>
      <c r="U104" s="556">
        <f>T104/Q104</f>
        <v/>
      </c>
      <c r="V104" s="444" t="n"/>
      <c r="W104" s="444" t="n"/>
      <c r="X104" s="444" t="n"/>
      <c r="Y104" s="444" t="n"/>
      <c r="Z104" s="444" t="n"/>
      <c r="AA104" s="444" t="n"/>
      <c r="AB104" s="1664" t="n">
        <v>0.305</v>
      </c>
      <c r="AC104" s="1624">
        <f>ROUND(O104*AB104,3)</f>
        <v/>
      </c>
      <c r="AD104" s="673" t="n"/>
      <c r="AE104" s="663" t="inlineStr">
        <is>
          <t>ЕАЭС N RU Д-JP.РА03.В.90110/22 от 31.05.2022 действует до 29.05.2028</t>
        </is>
      </c>
      <c r="AF104" s="663" t="inlineStr">
        <is>
          <t>Relent</t>
        </is>
      </c>
      <c r="AG104" s="663" t="inlineStr">
        <is>
          <t>BRUNO Inc.</t>
        </is>
      </c>
    </row>
    <row r="105" hidden="1" ht="20.1" customFormat="1" customHeight="1" s="437" thickBot="1">
      <c r="A105" s="435" t="n"/>
      <c r="B105" s="829" t="n"/>
      <c r="C105" s="1663" t="inlineStr">
        <is>
          <t>2100058021915</t>
        </is>
      </c>
      <c r="D105" s="1625" t="n">
        <v>5802191</v>
      </c>
      <c r="E105" s="435" t="inlineStr">
        <is>
          <t>RELENT PRO</t>
        </is>
      </c>
      <c r="F105" s="435" t="inlineStr">
        <is>
          <t>B5460RP</t>
        </is>
      </c>
      <c r="G105" s="450" t="n"/>
      <c r="H105" s="1125" t="inlineStr">
        <is>
          <t>《RELENT PRO》La cerarl Doreor Cold Нет в наличии</t>
        </is>
      </c>
      <c r="I105" s="404" t="inlineStr">
        <is>
          <t>La Cerarl Doreor Cold</t>
        </is>
      </c>
      <c r="J105" s="693" t="inlineStr">
        <is>
          <t>Массажный крем для лица Ла Серал Дореор</t>
        </is>
      </c>
      <c r="K105" s="440" t="inlineStr">
        <is>
          <t>massage cream</t>
        </is>
      </c>
      <c r="L105" s="440" t="n"/>
      <c r="M105" s="450" t="n"/>
      <c r="N105" s="450" t="n"/>
      <c r="O105" s="553" t="n"/>
      <c r="P105" s="1626" t="n">
        <v>5195</v>
      </c>
      <c r="Q105" s="1622">
        <f>O105*P105</f>
        <v/>
      </c>
      <c r="R105" s="554" t="n">
        <v>4000</v>
      </c>
      <c r="S105" s="1634">
        <f>O105*R105</f>
        <v/>
      </c>
      <c r="T105" s="1634">
        <f>Q105-S105</f>
        <v/>
      </c>
      <c r="U105" s="556">
        <f>T105/Q105</f>
        <v/>
      </c>
      <c r="V105" s="444" t="n"/>
      <c r="W105" s="444" t="n"/>
      <c r="X105" s="444" t="n"/>
      <c r="Y105" s="444" t="n"/>
      <c r="Z105" s="444" t="n"/>
      <c r="AA105" s="444" t="n"/>
      <c r="AB105" s="1650" t="n">
        <v>0.23</v>
      </c>
      <c r="AC105" s="1624">
        <f>ROUND(O105*AB105,3)</f>
        <v/>
      </c>
      <c r="AD105"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05" s="663" t="inlineStr">
        <is>
          <t>ЕАЭС N RU Д-JP.РА03.В.90112/22 от 31.05.2022 действует до 29.05.2027</t>
        </is>
      </c>
      <c r="AF105" s="663" t="inlineStr">
        <is>
          <t>Relent</t>
        </is>
      </c>
      <c r="AG105" s="663" t="inlineStr">
        <is>
          <t>BRUNO Inc.</t>
        </is>
      </c>
    </row>
    <row r="106" ht="20.1" customFormat="1" customHeight="1" s="437" thickBot="1">
      <c r="A106" s="1442" t="n"/>
      <c r="B106" s="822" t="n"/>
      <c r="C106" s="1663" t="n"/>
      <c r="D106" s="1625" t="inlineStr">
        <is>
          <t>5802555</t>
        </is>
      </c>
      <c r="E106" s="435" t="inlineStr">
        <is>
          <t>RELENT PRO</t>
        </is>
      </c>
      <c r="F106" s="435" t="inlineStr">
        <is>
          <t>B3369RP270</t>
        </is>
      </c>
      <c r="G106" s="450" t="n"/>
      <c r="H106" s="1083" t="inlineStr">
        <is>
          <t>《RELENT PRO》La cerarl Doreor Cold 270g  (Остаток 286)</t>
        </is>
      </c>
      <c r="I106" s="404" t="inlineStr">
        <is>
          <t>La Cerarl Doreor Cold</t>
        </is>
      </c>
      <c r="J106" s="693" t="inlineStr">
        <is>
          <t>Массажный крем для лица Ла Серал Дореор</t>
        </is>
      </c>
      <c r="K106" s="440" t="inlineStr">
        <is>
          <t>massage cream</t>
        </is>
      </c>
      <c r="L106" s="440" t="n"/>
      <c r="M106" s="450" t="n"/>
      <c r="N106" s="450" t="n"/>
      <c r="O106" s="553" t="n"/>
      <c r="P106" s="1626" t="n">
        <v>7792</v>
      </c>
      <c r="Q106" s="1622">
        <f>O106*P106</f>
        <v/>
      </c>
      <c r="R106" s="554" t="n">
        <v>6000</v>
      </c>
      <c r="S106" s="1634">
        <f>O106*R106</f>
        <v/>
      </c>
      <c r="T106" s="1634">
        <f>Q106-S106</f>
        <v/>
      </c>
      <c r="U106" s="556">
        <f>T106/Q106</f>
        <v/>
      </c>
      <c r="V106" s="444" t="n"/>
      <c r="W106" s="444" t="n"/>
      <c r="X106" s="444" t="n"/>
      <c r="Y106" s="444" t="n"/>
      <c r="Z106" s="444" t="n"/>
      <c r="AA106" s="444" t="n"/>
      <c r="AB106" s="1650" t="n">
        <v>0.306</v>
      </c>
      <c r="AC106" s="1624">
        <f>ROUND(O106*AB106,3)</f>
        <v/>
      </c>
      <c r="AD106" s="881">
        <f>AD30</f>
        <v/>
      </c>
      <c r="AE106" s="663" t="inlineStr">
        <is>
          <t>ЕАЭС N RU Д-JP.РА03.В.90112/22 от 31.05.2022 действует до 29.05.2027</t>
        </is>
      </c>
      <c r="AF106" s="663" t="inlineStr">
        <is>
          <t>Relent</t>
        </is>
      </c>
      <c r="AG106" s="663" t="inlineStr">
        <is>
          <t>BRUNO Inc.</t>
        </is>
      </c>
    </row>
    <row r="107" hidden="1" ht="20.1" customFormat="1" customHeight="1" s="437" thickBot="1">
      <c r="A107" s="1442" t="n"/>
      <c r="B107" s="822" t="n"/>
      <c r="C107" s="1625" t="inlineStr">
        <is>
          <t>2100058021922</t>
        </is>
      </c>
      <c r="D107" s="1625" t="n">
        <v>5802192</v>
      </c>
      <c r="E107" s="435" t="inlineStr">
        <is>
          <t>RELENT PRO</t>
        </is>
      </c>
      <c r="F107" s="435" t="inlineStr">
        <is>
          <t>B5361RP</t>
        </is>
      </c>
      <c r="G107" s="450" t="n"/>
      <c r="H107" s="1083" t="inlineStr">
        <is>
          <t>《RELENT PRO》La cerarl Doreor Fresh 250ml (Остаток 73)</t>
        </is>
      </c>
      <c r="I107" s="404" t="inlineStr">
        <is>
          <t>La Cerarl Doreor Freshner</t>
        </is>
      </c>
      <c r="J107" s="693" t="inlineStr">
        <is>
          <t>Освежающий лосьон «Ла Серарл»</t>
        </is>
      </c>
      <c r="K107" s="440" t="inlineStr">
        <is>
          <t>face lotion</t>
        </is>
      </c>
      <c r="L107" s="440" t="n"/>
      <c r="M107" s="450" t="n"/>
      <c r="N107" s="450" t="n"/>
      <c r="O107" s="553" t="n"/>
      <c r="P107" s="1626" t="n">
        <v>2597</v>
      </c>
      <c r="Q107" s="1622">
        <f>O107*P107</f>
        <v/>
      </c>
      <c r="R107" s="554" t="n">
        <v>2000</v>
      </c>
      <c r="S107" s="1634">
        <f>O107*R107</f>
        <v/>
      </c>
      <c r="T107" s="1634">
        <f>Q107-S107</f>
        <v/>
      </c>
      <c r="U107" s="556">
        <f>T107/Q107</f>
        <v/>
      </c>
      <c r="V107" s="444" t="n"/>
      <c r="W107" s="444" t="n"/>
      <c r="X107" s="444" t="n"/>
      <c r="Y107" s="444" t="n"/>
      <c r="Z107" s="444" t="n"/>
      <c r="AA107" s="444" t="n"/>
      <c r="AB107" s="1664" t="n">
        <v>0.296</v>
      </c>
      <c r="AC107" s="1624">
        <f>ROUND(O107*AB107,3)</f>
        <v/>
      </c>
      <c r="AD107"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アラントイン アルギニン グリチルリチン酸２Ｋ 乳酸 グルコース ＢＧ ベタイン グリセリン キサンタンガム ラウリン酸ポリグリセリル－１０ 香料 フェノキシエタノール メチルパラベン ＥＤＴＡ－２Ｎａ</t>
        </is>
      </c>
      <c r="AE107" s="1174" t="inlineStr">
        <is>
          <t>ЕАЭС N RU Д-JP.РА12.В.00320/24 от 28.12.2024 действует до 27.12.2029</t>
        </is>
      </c>
      <c r="AF107" s="663" t="inlineStr">
        <is>
          <t>RELENT</t>
        </is>
      </c>
      <c r="AG107" s="663" t="inlineStr">
        <is>
          <t>IDEA INTERNATIONAL CO., LTD</t>
        </is>
      </c>
    </row>
    <row r="108" hidden="1" ht="38.25" customFormat="1" customHeight="1" s="437" thickBot="1">
      <c r="A108" s="435" t="n"/>
      <c r="B108" s="829" t="n"/>
      <c r="C108" s="1625" t="inlineStr">
        <is>
          <t>2100058021939</t>
        </is>
      </c>
      <c r="D108" s="1625" t="n">
        <v>5802193</v>
      </c>
      <c r="E108" s="435" t="inlineStr">
        <is>
          <t>RELENT PRO</t>
        </is>
      </c>
      <c r="F108" s="435" t="inlineStr">
        <is>
          <t>B5351RP</t>
        </is>
      </c>
      <c r="G108" s="450" t="n"/>
      <c r="H108" s="1083" t="inlineStr">
        <is>
          <t>《RELENT PRO》La Cerarl VC Runny 250ml (Остаток 85)</t>
        </is>
      </c>
      <c r="I108" s="404" t="inlineStr">
        <is>
          <t>La Cerarl Doreor VC Runny</t>
        </is>
      </c>
      <c r="J108" s="693" t="inlineStr">
        <is>
          <t>Лосьон с витамином С «Ла Серарл»</t>
        </is>
      </c>
      <c r="K108" s="440" t="inlineStr">
        <is>
          <t>face serum</t>
        </is>
      </c>
      <c r="L108" s="440" t="n"/>
      <c r="M108" s="450" t="n"/>
      <c r="N108" s="450" t="n"/>
      <c r="O108" s="553" t="n"/>
      <c r="P108" s="1626" t="n">
        <v>2597</v>
      </c>
      <c r="Q108" s="1622">
        <f>O108*P108</f>
        <v/>
      </c>
      <c r="R108" s="554" t="n">
        <v>2000</v>
      </c>
      <c r="S108" s="1634">
        <f>O108*R108</f>
        <v/>
      </c>
      <c r="T108" s="1634">
        <f>Q108-S108</f>
        <v/>
      </c>
      <c r="U108" s="556">
        <f>T108/Q108</f>
        <v/>
      </c>
      <c r="V108" s="444" t="n"/>
      <c r="W108" s="444" t="n"/>
      <c r="X108" s="444" t="n"/>
      <c r="Y108" s="444" t="n"/>
      <c r="Z108" s="444" t="n"/>
      <c r="AA108" s="444" t="n"/>
      <c r="AB108" s="1650" t="n">
        <v>0.289</v>
      </c>
      <c r="AC108" s="1624">
        <f>ROUND(O108*AB108,3)</f>
        <v/>
      </c>
      <c r="AD108"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08" s="1174" t="inlineStr">
        <is>
          <t>ЕАЭС N RU Д-JP.РА12.В.00320/24 от 28.12.2024 действует до 27.12.2029</t>
        </is>
      </c>
      <c r="AF108" s="663" t="inlineStr">
        <is>
          <t>RELENT</t>
        </is>
      </c>
      <c r="AG108" s="663" t="inlineStr">
        <is>
          <t>IDEA INTERNATIONAL CO., LTD</t>
        </is>
      </c>
    </row>
    <row r="109" hidden="1" ht="30" customFormat="1" customHeight="1" s="437" thickBot="1">
      <c r="A109" s="1442" t="n"/>
      <c r="B109" s="822" t="n"/>
      <c r="C109" s="1625" t="n">
        <v>2100058021946</v>
      </c>
      <c r="D109" s="1625" t="n">
        <v>5802194</v>
      </c>
      <c r="E109" s="435" t="inlineStr">
        <is>
          <t>RELENT PRO</t>
        </is>
      </c>
      <c r="F109" s="435" t="inlineStr">
        <is>
          <t>B5452RP</t>
        </is>
      </c>
      <c r="G109" s="450" t="n"/>
      <c r="H109" s="557" t="inlineStr">
        <is>
          <t>《RELENT PRO》La cerarl Doreor Doll 250ml (Остаток 98)</t>
        </is>
      </c>
      <c r="I109" s="404" t="inlineStr">
        <is>
          <t>La Cerarl Doreor Doll</t>
        </is>
      </c>
      <c r="J109" s="693" t="inlineStr">
        <is>
          <t>Увлажняющий лосьон «Ла Серарл»</t>
        </is>
      </c>
      <c r="K109" s="440" t="inlineStr">
        <is>
          <t>face serum</t>
        </is>
      </c>
      <c r="L109" s="440" t="n"/>
      <c r="M109" s="450" t="n"/>
      <c r="N109" s="450" t="n"/>
      <c r="O109" s="553" t="n"/>
      <c r="P109" s="1626" t="n">
        <v>3896</v>
      </c>
      <c r="Q109" s="1622">
        <f>O109*P109</f>
        <v/>
      </c>
      <c r="R109" s="554" t="n">
        <v>3000</v>
      </c>
      <c r="S109" s="1634">
        <f>O109*R109</f>
        <v/>
      </c>
      <c r="T109" s="1634">
        <f>Q109-S109</f>
        <v/>
      </c>
      <c r="U109" s="556">
        <f>T109/Q109</f>
        <v/>
      </c>
      <c r="V109" s="444" t="n"/>
      <c r="W109" s="444" t="n"/>
      <c r="X109" s="444" t="n"/>
      <c r="Y109" s="444" t="n"/>
      <c r="Z109" s="444" t="n"/>
      <c r="AA109" s="444" t="n"/>
      <c r="AB109" s="1650" t="n">
        <v>0.294</v>
      </c>
      <c r="AC109" s="1624">
        <f>ROUND(O109*AB109,3)</f>
        <v/>
      </c>
      <c r="AD109"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09" s="1174" t="inlineStr">
        <is>
          <t>ЕАЭС N RU Д-JP.РА12.В.00320/24 от 28.12.2024 действует до 27.12.2029</t>
        </is>
      </c>
      <c r="AF109" s="663" t="inlineStr">
        <is>
          <t>RELENT</t>
        </is>
      </c>
      <c r="AG109" s="663" t="inlineStr">
        <is>
          <t>IDEA INTERNATIONAL CO., LTD</t>
        </is>
      </c>
    </row>
    <row r="110" hidden="1" ht="30" customFormat="1" customHeight="1" s="437" thickBot="1">
      <c r="A110" s="435" t="n"/>
      <c r="B110" s="829" t="n"/>
      <c r="C110" s="1625" t="n">
        <v>2100058021953</v>
      </c>
      <c r="D110" s="1625" t="n">
        <v>5802195</v>
      </c>
      <c r="E110" s="435" t="inlineStr">
        <is>
          <t>RELENT PRO</t>
        </is>
      </c>
      <c r="F110" s="447" t="inlineStr">
        <is>
          <t>B5453RP</t>
        </is>
      </c>
      <c r="G110" s="450" t="n"/>
      <c r="H110" s="1083" t="inlineStr">
        <is>
          <t>《RELENT PRO》La cerarl Doreor Runny 100ml (Остаток 122)</t>
        </is>
      </c>
      <c r="I110" s="404" t="inlineStr">
        <is>
          <t>La Cerarl Doreor Runny</t>
        </is>
      </c>
      <c r="J110" s="693" t="inlineStr">
        <is>
          <t>Эссенция «Ла Серарл Дореор Ранни»</t>
        </is>
      </c>
      <c r="K110" s="699" t="inlineStr">
        <is>
          <t>face serum</t>
        </is>
      </c>
      <c r="L110" s="699" t="n"/>
      <c r="M110" s="450" t="n"/>
      <c r="N110" s="450" t="n"/>
      <c r="O110" s="553" t="n"/>
      <c r="P110" s="1626" t="n">
        <v>3117</v>
      </c>
      <c r="Q110" s="1622">
        <f>O110*P110</f>
        <v/>
      </c>
      <c r="R110" s="554" t="n">
        <v>2400</v>
      </c>
      <c r="S110" s="1634">
        <f>O110*R110</f>
        <v/>
      </c>
      <c r="T110" s="1634">
        <f>Q110-S110</f>
        <v/>
      </c>
      <c r="U110" s="556">
        <f>T110/Q110</f>
        <v/>
      </c>
      <c r="V110" s="444" t="n"/>
      <c r="W110" s="444" t="n"/>
      <c r="X110" s="444" t="n"/>
      <c r="Y110" s="444" t="n"/>
      <c r="Z110" s="444" t="n"/>
      <c r="AA110" s="444" t="n"/>
      <c r="AB110" s="1664" t="n">
        <v>0.135</v>
      </c>
      <c r="AC110" s="1624">
        <f>ROUND(O110*AB110,3)</f>
        <v/>
      </c>
      <c r="AD110"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10" s="663" t="inlineStr">
        <is>
          <t>ЕАЭС N RU Д-JP.РА12.В.00430/24 от 28.12.2024 действует до 27.12.2029</t>
        </is>
      </c>
      <c r="AF110" s="663" t="inlineStr">
        <is>
          <t>RELENT</t>
        </is>
      </c>
      <c r="AG110" s="663" t="inlineStr">
        <is>
          <t>IDEA INTERNATIONAL CO., LTD</t>
        </is>
      </c>
    </row>
    <row r="111" hidden="1" ht="23.25" customFormat="1" customHeight="1" s="437" thickBot="1">
      <c r="A111" s="435" t="n"/>
      <c r="B111" s="829" t="n"/>
      <c r="C111" s="1625" t="inlineStr">
        <is>
          <t>2100058021960</t>
        </is>
      </c>
      <c r="D111" s="1625" t="n">
        <v>5802196</v>
      </c>
      <c r="E111" s="435" t="inlineStr">
        <is>
          <t>RELENT PRO</t>
        </is>
      </c>
      <c r="F111" s="435" t="inlineStr">
        <is>
          <t>B5359RP</t>
        </is>
      </c>
      <c r="G111" s="450" t="n"/>
      <c r="H111" s="1083" t="inlineStr">
        <is>
          <t>《RELENT PRO》La Cerarl Doreor Serum 100ml (Остаток 55)</t>
        </is>
      </c>
      <c r="I111" s="404" t="inlineStr">
        <is>
          <t>La Cerarl Doreor Serum</t>
        </is>
      </c>
      <c r="J111" s="693" t="inlineStr">
        <is>
          <t>Эссенция «Ла Серарл Дореор»</t>
        </is>
      </c>
      <c r="K111" s="440" t="inlineStr">
        <is>
          <t>face serum</t>
        </is>
      </c>
      <c r="L111" s="440" t="n"/>
      <c r="M111" s="450" t="n"/>
      <c r="N111" s="450" t="n"/>
      <c r="O111" s="553" t="n"/>
      <c r="P111" s="1626" t="n">
        <v>6494</v>
      </c>
      <c r="Q111" s="1622">
        <f>O111*P111</f>
        <v/>
      </c>
      <c r="R111" s="554" t="n">
        <v>5000</v>
      </c>
      <c r="S111" s="1634">
        <f>O111*R111</f>
        <v/>
      </c>
      <c r="T111" s="1634">
        <f>Q111-S111</f>
        <v/>
      </c>
      <c r="U111" s="556">
        <f>T111/Q111</f>
        <v/>
      </c>
      <c r="V111" s="444" t="n"/>
      <c r="W111" s="444" t="n"/>
      <c r="X111" s="444" t="n"/>
      <c r="Y111" s="444" t="n"/>
      <c r="Z111" s="444" t="n"/>
      <c r="AA111" s="444" t="n"/>
      <c r="AB111" s="1650" t="n">
        <v>0.131</v>
      </c>
      <c r="AC111" s="1624">
        <f>ROUND(O111*AB111,3)</f>
        <v/>
      </c>
      <c r="AD111"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 アラントイン グリチルリチン酸２Ｋ セラミド３ カルボマー ナイロン クエン酸 クエン酸Ｎａ フェノキシエタノール メチルパラベン</t>
        </is>
      </c>
      <c r="AE111" s="663" t="inlineStr">
        <is>
          <t>ДЕЛАЕМ ЕАЭС N RU Д-JP.РА01.В.71997/21 от 11.08.2021 действует до 10.08.2026</t>
        </is>
      </c>
      <c r="AF111" s="663" t="inlineStr">
        <is>
          <t>RELENT</t>
        </is>
      </c>
      <c r="AG111" s="663" t="inlineStr">
        <is>
          <t>IDEA INTERNATIONAL CO., LTD</t>
        </is>
      </c>
    </row>
    <row r="112" hidden="1" ht="33.75" customFormat="1" customHeight="1" s="437" thickBot="1">
      <c r="A112" s="1442" t="n"/>
      <c r="B112" s="822" t="n"/>
      <c r="C112" s="1625" t="n">
        <v>2100058025562</v>
      </c>
      <c r="D112" s="1625" t="n">
        <v>5802556</v>
      </c>
      <c r="E112" s="435" t="inlineStr">
        <is>
          <t>RELENT PRO</t>
        </is>
      </c>
      <c r="F112" s="435" t="inlineStr">
        <is>
          <t>B5354RP270</t>
        </is>
      </c>
      <c r="G112" s="450" t="n"/>
      <c r="H112" s="1083" t="inlineStr">
        <is>
          <t>《RELENT PRO》La Cerarl Doreor Pack 270g (Остаток 101)</t>
        </is>
      </c>
      <c r="I112" s="404" t="inlineStr">
        <is>
          <t>La Cerarl Doreor Pack</t>
        </is>
      </c>
      <c r="J112" s="693" t="inlineStr">
        <is>
          <t>Маска для лица Ла Серарл Дореор</t>
        </is>
      </c>
      <c r="K112" s="440" t="inlineStr">
        <is>
          <t>face pack</t>
        </is>
      </c>
      <c r="L112" s="440" t="n"/>
      <c r="M112" s="450" t="n"/>
      <c r="N112" s="450" t="n"/>
      <c r="O112" s="553" t="n"/>
      <c r="P112" s="1626" t="n">
        <v>9756</v>
      </c>
      <c r="Q112" s="1622">
        <f>O112*P112</f>
        <v/>
      </c>
      <c r="R112" s="554" t="n">
        <v>8000</v>
      </c>
      <c r="S112" s="1634">
        <f>O112*R112</f>
        <v/>
      </c>
      <c r="T112" s="1634">
        <f>Q112-S112</f>
        <v/>
      </c>
      <c r="U112" s="556">
        <f>T112/Q112</f>
        <v/>
      </c>
      <c r="V112" s="444">
        <f>R112/0.8</f>
        <v/>
      </c>
      <c r="W112" s="444" t="n"/>
      <c r="X112" s="444" t="n"/>
      <c r="Y112" s="444" t="n"/>
      <c r="Z112" s="444" t="n"/>
      <c r="AA112" s="444" t="n"/>
      <c r="AB112" s="1650" t="n">
        <v>0.244</v>
      </c>
      <c r="AC112" s="1627">
        <f>ROUND(O112*AB112,3)</f>
        <v/>
      </c>
      <c r="AD112"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12" s="663" t="inlineStr">
        <is>
          <t>ЕАЭС N RU Д-JP.РА03.В.91575/22 от 31.05.2022 действует до 30.05.2027</t>
        </is>
      </c>
      <c r="AF112" s="663" t="inlineStr">
        <is>
          <t>Relent</t>
        </is>
      </c>
      <c r="AG112" s="663" t="inlineStr">
        <is>
          <t>BRUNO Inc.</t>
        </is>
      </c>
    </row>
    <row r="113" hidden="1" ht="30" customFormat="1" customHeight="1" s="437" thickBot="1">
      <c r="A113" s="1442" t="n"/>
      <c r="B113" s="822" t="n"/>
      <c r="C113" s="1625" t="n">
        <v>2100058021984</v>
      </c>
      <c r="D113" s="1625" t="n">
        <v>5802198</v>
      </c>
      <c r="E113" s="435" t="inlineStr">
        <is>
          <t>RELENT PRO</t>
        </is>
      </c>
      <c r="F113" s="435" t="inlineStr">
        <is>
          <t>B5460RP</t>
        </is>
      </c>
      <c r="G113" s="450" t="n"/>
      <c r="H113" s="1083" t="inlineStr">
        <is>
          <t>《RELENT PRO》La Cerarl Doreor Milk 200ml (Остаток: 127)</t>
        </is>
      </c>
      <c r="I113" s="404" t="inlineStr">
        <is>
          <t>La Cerarl Doreor Milk</t>
        </is>
      </c>
      <c r="J113" s="693" t="inlineStr">
        <is>
          <t>Молочко «Ла Серарл»</t>
        </is>
      </c>
      <c r="K113" s="699" t="inlineStr">
        <is>
          <t>face milk</t>
        </is>
      </c>
      <c r="L113" s="699" t="n"/>
      <c r="M113" s="450" t="n"/>
      <c r="N113" s="450" t="n"/>
      <c r="O113" s="553" t="n"/>
      <c r="P113" s="1626" t="n">
        <v>3896</v>
      </c>
      <c r="Q113" s="1622">
        <f>O113*P113</f>
        <v/>
      </c>
      <c r="R113" s="554" t="n">
        <v>3000</v>
      </c>
      <c r="S113" s="1634">
        <f>O113*R113</f>
        <v/>
      </c>
      <c r="T113" s="1634">
        <f>Q113-S113</f>
        <v/>
      </c>
      <c r="U113" s="556">
        <f>T113/Q113</f>
        <v/>
      </c>
      <c r="V113" s="444" t="n"/>
      <c r="W113" s="444" t="n"/>
      <c r="X113" s="444" t="n"/>
      <c r="Y113" s="444" t="n"/>
      <c r="Z113" s="444" t="n"/>
      <c r="AA113" s="444" t="n"/>
      <c r="AB113" s="1650" t="n">
        <v>0.232</v>
      </c>
      <c r="AC113" s="1627">
        <f>ROUND(O113*AB113,3)</f>
        <v/>
      </c>
      <c r="AD113"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 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 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13" s="820" t="inlineStr">
        <is>
          <t>ЕАЭС N RU Д-JP.РА12.В.00545/24 от 28.12.2024 действует до 27.12.2029</t>
        </is>
      </c>
      <c r="AF113" s="663" t="inlineStr">
        <is>
          <t>RELENT</t>
        </is>
      </c>
      <c r="AG113" s="663" t="inlineStr">
        <is>
          <t>IDEA INTERNATIONAL CO., LTD</t>
        </is>
      </c>
    </row>
    <row r="114" hidden="1" ht="30" customFormat="1" customHeight="1" s="437" thickBot="1">
      <c r="A114" s="1442" t="n"/>
      <c r="B114" s="822" t="n"/>
      <c r="C114" s="1625" t="n">
        <v>2100058021991</v>
      </c>
      <c r="D114" s="1625" t="n">
        <v>5802199</v>
      </c>
      <c r="E114" s="435" t="inlineStr">
        <is>
          <t>RELENT PRO</t>
        </is>
      </c>
      <c r="F114" s="435" t="inlineStr">
        <is>
          <t>B5356RP</t>
        </is>
      </c>
      <c r="G114" s="450" t="n"/>
      <c r="H114" s="1122" t="inlineStr">
        <is>
          <t>《RELENT PRO》La Cerarl Doreor Cream 100g (Остаток: 70)</t>
        </is>
      </c>
      <c r="I114" s="404" t="inlineStr">
        <is>
          <t>La Cerarl Doreor Cream</t>
        </is>
      </c>
      <c r="J114" s="693" t="inlineStr">
        <is>
          <t>Питательный крем «Ла Серарл Дореор»</t>
        </is>
      </c>
      <c r="K114" s="440" t="inlineStr">
        <is>
          <t>face cream</t>
        </is>
      </c>
      <c r="L114" s="440" t="n"/>
      <c r="M114" s="450" t="n"/>
      <c r="N114" s="450" t="n"/>
      <c r="O114" s="553" t="n"/>
      <c r="P114" s="1626" t="n">
        <v>9091</v>
      </c>
      <c r="Q114" s="1622">
        <f>O114*P114</f>
        <v/>
      </c>
      <c r="R114" s="554" t="n">
        <v>7000</v>
      </c>
      <c r="S114" s="1634">
        <f>O114*R114</f>
        <v/>
      </c>
      <c r="T114" s="1634">
        <f>Q114-S114</f>
        <v/>
      </c>
      <c r="U114" s="556">
        <f>T114/Q114</f>
        <v/>
      </c>
      <c r="V114" s="444" t="n"/>
      <c r="W114" s="444" t="n"/>
      <c r="X114" s="444" t="n"/>
      <c r="Y114" s="444" t="n"/>
      <c r="Z114" s="444" t="n"/>
      <c r="AA114" s="444" t="n"/>
      <c r="AB114" s="1650" t="n">
        <v>0.157</v>
      </c>
      <c r="AC114" s="1624">
        <f>ROUND(O114*AB114,3)</f>
        <v/>
      </c>
      <c r="AD114" s="673" t="inlineStr">
        <is>
          <t>水 ＢＧ トリエチルヘキサノイン スクワラン ホホバ種子油 ステアリン酸グリセリル セテアリルアルコール グリセリン シラカバ樹液 ステアリン酸グリセリル（ＳＥ） ステアリン酸ＰＥＧ－１００ ステアリン酸 ハトムギ油 加水分解キシラン ゲンチアナエキス 水溶性コラーゲン 黒砂糖エキス ヨクイニンエキス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 酢酸トコフェロール パルミチン酸レチノール トコフェロール ヒドロキシステアリン酸コレステリル ヘキサ（ヒドロキシステアリン酸／ステアリン酸／ロジン酸）ジペンタエリスリチル 水添パーム油 ピーナッツ油 カルボマー キサンタンガム 酸化チタン ジメチコン 水酸化Ａｌ ラウリン酸ポリグリセリル－１０ エタノール 香料 フェノキシエタノール メチルパラベン ブチルパラベン ＥＤＴＡ－２Ｎａ</t>
        </is>
      </c>
      <c r="AE114" s="663" t="inlineStr">
        <is>
          <t>ЕАЭС N RU Д-JP.РА03.В.90112/22 от 31.05.2022 действует до 29.05.2027</t>
        </is>
      </c>
      <c r="AF114" s="663" t="inlineStr">
        <is>
          <t>La Cerarl</t>
        </is>
      </c>
      <c r="AG114" s="663" t="inlineStr">
        <is>
          <t>IDEA INTERNATIONAL CO., LTD</t>
        </is>
      </c>
    </row>
    <row r="115" hidden="1" ht="30" customFormat="1" customHeight="1" s="437" thickBot="1">
      <c r="A115" s="1442" t="n"/>
      <c r="B115" s="822" t="n"/>
      <c r="C115" s="1625" t="n">
        <v>2100058025401</v>
      </c>
      <c r="D115" s="1625" t="n">
        <v>5802540</v>
      </c>
      <c r="E115" s="435" t="inlineStr">
        <is>
          <t>RELENT PRO</t>
        </is>
      </c>
      <c r="F115" s="435" t="inlineStr">
        <is>
          <t>B5374RP</t>
        </is>
      </c>
      <c r="G115" s="450" t="n"/>
      <c r="H115" s="1083" t="inlineStr">
        <is>
          <t>《RELENT PRO》La Cerarl Doreor Gelee SP 100ml (Остаток: 143)</t>
        </is>
      </c>
      <c r="I115" s="404" t="inlineStr">
        <is>
          <t>La Cerarl DOREOR GELEE SP</t>
        </is>
      </c>
      <c r="J115" s="693" t="inlineStr">
        <is>
          <t>Гель для лица Ла Сераль</t>
        </is>
      </c>
      <c r="K115" s="804" t="inlineStr">
        <is>
          <t>face serum</t>
        </is>
      </c>
      <c r="L115" s="440" t="n"/>
      <c r="M115" s="450" t="n"/>
      <c r="N115" s="450" t="n"/>
      <c r="O115" s="553" t="n"/>
      <c r="P115" s="1626" t="n">
        <v>4156</v>
      </c>
      <c r="Q115" s="1622">
        <f>O115*P115</f>
        <v/>
      </c>
      <c r="R115" s="554" t="n">
        <v>3200</v>
      </c>
      <c r="S115" s="1634">
        <f>O115*R115</f>
        <v/>
      </c>
      <c r="T115" s="1634">
        <f>Q115-S115</f>
        <v/>
      </c>
      <c r="U115" s="556">
        <f>T115/Q115</f>
        <v/>
      </c>
      <c r="V115" s="444" t="n"/>
      <c r="W115" s="444" t="n"/>
      <c r="X115" s="444" t="n"/>
      <c r="Y115" s="444" t="n"/>
      <c r="Z115" s="444" t="n"/>
      <c r="AA115" s="444" t="n"/>
      <c r="AB115" s="1650" t="n">
        <v>0.115</v>
      </c>
      <c r="AC115" s="1627">
        <f>ROUND(O115*AB115,3)</f>
        <v/>
      </c>
      <c r="AD115"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15" s="663" t="inlineStr">
        <is>
          <t>ЕАЭС N RU Д-JP.РА04.В.91017/22 от 14.12.2022 действует до 14.07.2027</t>
        </is>
      </c>
      <c r="AF115" s="663" t="inlineStr">
        <is>
          <t>RELENT</t>
        </is>
      </c>
      <c r="AG115" s="663" t="inlineStr">
        <is>
          <t>IDEA INTERNATIONAL CO., LTD</t>
        </is>
      </c>
    </row>
    <row r="116" ht="30" customFormat="1" customHeight="1" s="437" thickBot="1">
      <c r="A116" s="1442" t="n"/>
      <c r="B116" s="822" t="n"/>
      <c r="C116" s="1625" t="n"/>
      <c r="D116" s="1625" t="n">
        <v>5802539</v>
      </c>
      <c r="E116" s="435" t="inlineStr">
        <is>
          <t>RELENT PRO</t>
        </is>
      </c>
      <c r="F116" s="670" t="inlineStr">
        <is>
          <t>B2803R</t>
        </is>
      </c>
      <c r="G116" s="671" t="n"/>
      <c r="H116" s="404" t="inlineStr">
        <is>
          <t>《RELENT PRO》 ASTEROPE cold cream 200g (Остаток: 36)</t>
        </is>
      </c>
      <c r="I116" s="588" t="inlineStr">
        <is>
          <t>Asterope Cold Cream</t>
        </is>
      </c>
      <c r="J116" s="588" t="inlineStr">
        <is>
          <t>Массажный крем для лица Астеропа</t>
        </is>
      </c>
      <c r="K116" s="440" t="inlineStr">
        <is>
          <t>massage cream</t>
        </is>
      </c>
      <c r="L116" s="440" t="n"/>
      <c r="M116" s="450" t="n"/>
      <c r="N116" s="450" t="n"/>
      <c r="O116" s="553" t="n"/>
      <c r="P116" s="1626" t="n">
        <v>4026</v>
      </c>
      <c r="Q116" s="1622">
        <f>O116*P116</f>
        <v/>
      </c>
      <c r="R116" s="554" t="n">
        <v>3100</v>
      </c>
      <c r="S116" s="1634">
        <f>O116*R116</f>
        <v/>
      </c>
      <c r="T116" s="1634">
        <f>Q116-S116</f>
        <v/>
      </c>
      <c r="U116" s="556">
        <f>T116/Q116</f>
        <v/>
      </c>
      <c r="V116" s="444" t="n"/>
      <c r="W116" s="444" t="n"/>
      <c r="X116" s="444" t="n"/>
      <c r="Y116" s="444" t="n"/>
      <c r="Z116" s="444" t="n"/>
      <c r="AA116" s="444" t="n"/>
      <c r="AB116" s="1650" t="n">
        <v>0.24</v>
      </c>
      <c r="AC116" s="1624">
        <f>ROUND(O116*AB116,3)</f>
        <v/>
      </c>
      <c r="AD116" s="673" t="inlineStr">
        <is>
          <t>水 ミリスチン酸 ＢＧ ＤＰＧ パルミチン酸 水酸化Ｋ ＰＥＧ－４００ ステアリン酸 ココイルメチルタウリンＮａ コカミドＤＥＡ ハトムギ油 マチルスオドラチシマ樹皮エキス ハイブリッドローズ花エキス カンゾウ葉エキス ジステアリン酸グリコール スクワラン ステアリン酸ＰＥＧ－１５０　　　　 ステアリン酸グリコール ケイ酸（Ｎａ／Ｍｇ） 香料</t>
        </is>
      </c>
      <c r="AE116" s="663" t="inlineStr">
        <is>
          <t>ЕАЭС N RU Д-JP.РА03.В.90112/22 от 31.05.2022 действует до 29.05.2027</t>
        </is>
      </c>
      <c r="AF116" s="663" t="inlineStr">
        <is>
          <t>Relent</t>
        </is>
      </c>
      <c r="AG116" s="663" t="inlineStr">
        <is>
          <t>BRUNO Inc.</t>
        </is>
      </c>
    </row>
    <row r="117" hidden="1" ht="30" customFormat="1" customHeight="1" s="437" thickBot="1">
      <c r="A117" s="1442" t="n"/>
      <c r="B117" s="822" t="inlineStr">
        <is>
          <t>3401.30-0000</t>
        </is>
      </c>
      <c r="C117" s="1667" t="n">
        <v>2100058022998</v>
      </c>
      <c r="D117" s="1667" t="n">
        <v>5802299</v>
      </c>
      <c r="E117" s="435" t="inlineStr">
        <is>
          <t>Relent Sample</t>
        </is>
      </c>
      <c r="F117" s="447" t="inlineStr">
        <is>
          <t>A2800RS48</t>
        </is>
      </c>
      <c r="G117" s="671" t="n"/>
      <c r="H117" s="404" t="inlineStr">
        <is>
          <t xml:space="preserve">《Relent》YOKIBI Essence Cleansing mini sample(48 pieces in box) </t>
        </is>
      </c>
      <c r="I117" s="404" t="inlineStr">
        <is>
          <t>Yokibi Essence Cleansing</t>
        </is>
      </c>
      <c r="J117" s="488" t="inlineStr">
        <is>
          <t>Демакияжный крем для лица Ёкиби</t>
        </is>
      </c>
      <c r="K117" s="440" t="inlineStr">
        <is>
          <t>face cleansing</t>
        </is>
      </c>
      <c r="L117" s="440" t="n"/>
      <c r="M117" s="450" t="n"/>
      <c r="N117" s="450" t="n"/>
      <c r="O117" s="553" t="n"/>
      <c r="P117" s="1626" t="n">
        <v>1920</v>
      </c>
      <c r="Q117" s="1622">
        <f>O117*P117</f>
        <v/>
      </c>
      <c r="R117" s="554" t="n">
        <v>1920</v>
      </c>
      <c r="S117" s="1634">
        <f>O117*R117</f>
        <v/>
      </c>
      <c r="T117" s="1634">
        <f>Q117-S117</f>
        <v/>
      </c>
      <c r="U117" s="556">
        <f>T117/Q117</f>
        <v/>
      </c>
      <c r="V117" s="444" t="n"/>
      <c r="W117" s="444" t="n"/>
      <c r="X117" s="444" t="n"/>
      <c r="Y117" s="444" t="n"/>
      <c r="Z117" s="444" t="n"/>
      <c r="AA117" s="444" t="n"/>
      <c r="AB117" s="1650" t="n">
        <v>0.096</v>
      </c>
      <c r="AC117" s="1624">
        <f>ROUND(O117*AB117,3)</f>
        <v/>
      </c>
      <c r="AD117" s="673" t="inlineStr">
        <is>
          <t>水 スクワラン エチルヘキサン酸セチル ミリスチン酸イソステアリル グリセリン ＢＧ ベヘニルアルコール パルミチン酸デキストリン ステアリン酸グリセリル アンズ果汁 甘草フラボノイド チョウジエキス ライチー果皮エキス アンズ種子エキス 加水分解ハトムギ種子 イワベンケイ根エキス 加水分解アナツバメ巣エキス 加水分解コンキオリン ザクロ花エキス ジャノヒゲ根エキス チャ葉エキス ダイズ種子エキス コメヌカエキス シロキクラゲ多糖体 クチナシエキス シャクヤク根エキス タイソウエキス トウキ根エキス ブクリョウエキス ベニバナエキス ボタンエキス ローヤルゼリーエキス カロットエキス アルギニン トコフェロール グリチルリチン酸２Ｋ グリチルレチン酸ステアリル グルコース ヘキサ（ヒドロキシステアリン酸／ステアリン酸／ロジン酸）ジペンタエリスリチル マカデミアナッツ脂肪酸フィトステリル カルナウバロウ ゴヨウマツ種子油 ダイズステロール ダイズ油 ペンチレングリコール ＤＰＧ カルボマー キサンタンガム ステアリン酸ＰＥＧ－４５ テトラオレイン酸ソルベス－４０ ジメチコン パルミチン酸スクロース ポリソルベート２０ ラウロイルグルタミン酸Ｎａ エタノール 香料 メチルパラベン ブチルパラベン</t>
        </is>
      </c>
      <c r="AE117" s="663" t="inlineStr">
        <is>
          <t>ЕАЭС N RU Д-JP.РА03.В.90112/22 от 31.05.2022 действует до 29.05.2027</t>
        </is>
      </c>
      <c r="AF117" s="663" t="inlineStr">
        <is>
          <t>Relent</t>
        </is>
      </c>
      <c r="AG117" s="663" t="inlineStr">
        <is>
          <t>BRUNO Inc.</t>
        </is>
      </c>
    </row>
    <row r="118" hidden="1" ht="30" customFormat="1" customHeight="1" s="437" thickBot="1">
      <c r="A118" s="1442" t="n"/>
      <c r="B118" s="822" t="inlineStr">
        <is>
          <t>3304.99-9003</t>
        </is>
      </c>
      <c r="C118" s="1667" t="n">
        <v>2100058023001</v>
      </c>
      <c r="D118" s="1667" t="n">
        <v>5802300</v>
      </c>
      <c r="E118" s="435" t="inlineStr">
        <is>
          <t>Relent Sample</t>
        </is>
      </c>
      <c r="F118" s="1668" t="inlineStr">
        <is>
          <t>A2810RS</t>
        </is>
      </c>
      <c r="G118" s="671" t="n"/>
      <c r="H118" s="404" t="inlineStr">
        <is>
          <t xml:space="preserve">《Relent》YOKIBI Essence Cold mini sample(48 pieces in box) </t>
        </is>
      </c>
      <c r="I118" s="404" t="inlineStr">
        <is>
          <t>Yokibi Essence Cold</t>
        </is>
      </c>
      <c r="J118" s="488" t="inlineStr">
        <is>
          <t>Массажный крем-эссенция для лица Ёкиби</t>
        </is>
      </c>
      <c r="K118" s="440" t="inlineStr">
        <is>
          <t>massage cream</t>
        </is>
      </c>
      <c r="L118" s="440" t="n"/>
      <c r="M118" s="450" t="n"/>
      <c r="N118" s="450" t="n"/>
      <c r="O118" s="553" t="n"/>
      <c r="P118" s="1626" t="n">
        <v>1920</v>
      </c>
      <c r="Q118" s="1622">
        <f>O118*P118</f>
        <v/>
      </c>
      <c r="R118" s="554" t="n">
        <v>1920</v>
      </c>
      <c r="S118" s="1634">
        <f>O118*R118</f>
        <v/>
      </c>
      <c r="T118" s="1634">
        <f>Q118-S118</f>
        <v/>
      </c>
      <c r="U118" s="556">
        <f>T118/Q118</f>
        <v/>
      </c>
      <c r="V118" s="444" t="n"/>
      <c r="W118" s="444" t="n"/>
      <c r="X118" s="444" t="n"/>
      <c r="Y118" s="444" t="n"/>
      <c r="Z118" s="444" t="n"/>
      <c r="AA118" s="444" t="n"/>
      <c r="AB118" s="1650" t="n">
        <v>0.067</v>
      </c>
      <c r="AC118" s="1624">
        <f>ROUND(O118*AB118,3)</f>
        <v/>
      </c>
      <c r="AD118" s="673" t="inlineStr">
        <is>
          <t>水 スクワラン エチルヘキサン酸セチル ＢＧ グリセリン ステアリン酸グリセリル ホホバ種子油 リンゴ酸ジイソステアリル パルミチン酸デキストリン ベヘニルアルコール 甘草フラボノイド シロキクラゲ多糖体 チョウジエキス ライチー果皮エキス アンズ種子エキス ウンシュウミカン果皮エキス 加水分解ハトムギ種子 イワベンケイ根エキス クチナシエキス ザクロ花エキス シャクヤク根エキス ジャノヒゲ根エキス タイソウエキス チャ葉エキス トウキ根エキス ブクリョウエキス ベニバナエキス ボタンエキスローヤルゼリーエキス 加水分解アナツバメ巣エキス 加水分解コンキオリン カロットエキス コメヌカエキス ダイズ種子エキス アルギニン アラントイン グリチルリチン酸２Ｋ グリチルレチン酸ステアリルトコフェロール セラミド３ グルコース グルコシルルチン ヘキサ（ヒドロキシステアリン酸／ステアリン酸／ロジン酸）ジペンタエリスリチル マカデミアナッツ脂肪酸フィトステリル ゴヨウマツ種子油 ダイズステロール ダイズ油 ペンチレングリコール ＤＰＧ カルボマー キサンタンガム ジメチコン ステアリン酸ＰＥＧ－４５ テトラオレイン酸ソルベス－４０ パルミチン酸スクロース ポリソルベート２０ ラウロイルグルタミン酸Ｎａ エタノール 香料 メチルパラベン ブチルパラベン 安息香酸Ｎａ</t>
        </is>
      </c>
      <c r="AE118" s="663" t="inlineStr">
        <is>
          <t>ЕАЭС N RU Д-JP.РА03.В.90112/22 от 31.05.2022 действует до 29.05.2027</t>
        </is>
      </c>
      <c r="AF118" s="663" t="inlineStr">
        <is>
          <t>Relent</t>
        </is>
      </c>
      <c r="AG118" s="663" t="inlineStr">
        <is>
          <t>BRUNO Inc.</t>
        </is>
      </c>
    </row>
    <row r="119" hidden="1" ht="30" customFormat="1" customHeight="1" s="437" thickBot="1">
      <c r="A119" s="1442" t="n"/>
      <c r="B119" s="822" t="inlineStr">
        <is>
          <t>3304.99-9003</t>
        </is>
      </c>
      <c r="C119" s="1667" t="n">
        <v>2100058023025</v>
      </c>
      <c r="D119" s="1667" t="n">
        <v>5802302</v>
      </c>
      <c r="E119" s="435" t="inlineStr">
        <is>
          <t>Relent Sample</t>
        </is>
      </c>
      <c r="F119" s="1668" t="inlineStr">
        <is>
          <t>A2830RS</t>
        </is>
      </c>
      <c r="G119" s="671" t="n"/>
      <c r="H119" s="404" t="inlineStr">
        <is>
          <t xml:space="preserve">《Relent》YOKIBI Essence Lotion mini sample(48 pieces in box) </t>
        </is>
      </c>
      <c r="I119" s="404" t="inlineStr">
        <is>
          <t>Yokibi Essence Lotion</t>
        </is>
      </c>
      <c r="J119" s="488" t="inlineStr">
        <is>
          <t>Лосьон-эссенция «Ёкиби»</t>
        </is>
      </c>
      <c r="K119" s="440" t="inlineStr">
        <is>
          <t>face lotion</t>
        </is>
      </c>
      <c r="L119" s="440" t="n"/>
      <c r="M119" s="450" t="n"/>
      <c r="N119" s="450" t="n"/>
      <c r="O119" s="553" t="n"/>
      <c r="P119" s="1626" t="n">
        <v>1920</v>
      </c>
      <c r="Q119" s="1622">
        <f>O119*P119</f>
        <v/>
      </c>
      <c r="R119" s="554" t="n">
        <v>1920</v>
      </c>
      <c r="S119" s="1634">
        <f>O119*R119</f>
        <v/>
      </c>
      <c r="T119" s="1634">
        <f>Q119-S119</f>
        <v/>
      </c>
      <c r="U119" s="556">
        <f>T119/Q119</f>
        <v/>
      </c>
      <c r="V119" s="444" t="n"/>
      <c r="W119" s="444" t="n"/>
      <c r="X119" s="444" t="n"/>
      <c r="Y119" s="444" t="n"/>
      <c r="Z119" s="444" t="n"/>
      <c r="AA119" s="444" t="n"/>
      <c r="AB119" s="1650" t="n">
        <v>0.048</v>
      </c>
      <c r="AC119" s="1624">
        <f>ROUND(O119*AB119,3)</f>
        <v/>
      </c>
      <c r="AD119" s="673" t="inlineStr">
        <is>
          <t>水 ＢＧ エタノール グリセリン ＤＰＧ リゾレシチン ヒアルロン酸Ｎａ チューベロース多糖体 チョウジエキス クチナシエキス シャクヤク根エキス タイソウエキス トウキ根エキス ブクリョウエキス ベニバナエキス ボタンエキス ローヤルゼリーエキス ライチー果皮エキス 加水分解ハトムギ種子 イワベンケイ根エキス 加水分解アナツバメ巣エキス 加水分解コンキオリン ザクロ花エキス ジャノヒゲ根エキスチャ葉エキス ダイズ種子エキス コメヌカエキス アンズ種子エキス グルコース セラミド３ ペンチレングリコール ベタイン キサンタンガム カルボマー 水酸化Ｎａ 香料 フェノキシエタノール メチルパラベン</t>
        </is>
      </c>
      <c r="AE119" s="663" t="inlineStr">
        <is>
          <t>делаем</t>
        </is>
      </c>
      <c r="AF119" s="663" t="inlineStr">
        <is>
          <t>RELENT</t>
        </is>
      </c>
      <c r="AG119" s="663" t="inlineStr">
        <is>
          <t>IDEA INTERNATIONAL CO., LTD</t>
        </is>
      </c>
    </row>
    <row r="120" hidden="1" ht="30" customFormat="1" customHeight="1" s="437" thickBot="1">
      <c r="A120" s="435" t="n"/>
      <c r="B120" s="822" t="inlineStr">
        <is>
          <t>3304.99-9003</t>
        </is>
      </c>
      <c r="C120" s="1667" t="n">
        <v>2100058023032</v>
      </c>
      <c r="D120" s="1667" t="n">
        <v>5802303</v>
      </c>
      <c r="E120" s="435" t="inlineStr">
        <is>
          <t>Relent Sample</t>
        </is>
      </c>
      <c r="F120" s="1668" t="inlineStr">
        <is>
          <t>A3830RS</t>
        </is>
      </c>
      <c r="G120" s="671" t="n"/>
      <c r="H120" s="404" t="inlineStr">
        <is>
          <t xml:space="preserve">《Relent》YOKIBI Essence Gel mini sample(48 pieces in box) </t>
        </is>
      </c>
      <c r="I120" s="404" t="inlineStr">
        <is>
          <t>Yokibi Essence Gel</t>
        </is>
      </c>
      <c r="J120" s="488" t="inlineStr">
        <is>
          <t>Гель-эссенция «Ёкиби»</t>
        </is>
      </c>
      <c r="K120" s="440" t="inlineStr">
        <is>
          <t>face gel</t>
        </is>
      </c>
      <c r="L120" s="440" t="n"/>
      <c r="M120" s="450" t="n"/>
      <c r="N120" s="450" t="n"/>
      <c r="O120" s="553" t="n"/>
      <c r="P120" s="1626" t="n">
        <v>1920</v>
      </c>
      <c r="Q120" s="1622">
        <f>O120*P120</f>
        <v/>
      </c>
      <c r="R120" s="554" t="n">
        <v>1920</v>
      </c>
      <c r="S120" s="1634">
        <f>O120*R120</f>
        <v/>
      </c>
      <c r="T120" s="1634">
        <f>Q120-S120</f>
        <v/>
      </c>
      <c r="U120" s="556">
        <f>T120/Q120</f>
        <v/>
      </c>
      <c r="V120" s="444" t="n"/>
      <c r="W120" s="444" t="n"/>
      <c r="X120" s="444" t="n"/>
      <c r="Y120" s="444" t="n"/>
      <c r="Z120" s="444" t="n"/>
      <c r="AA120" s="444" t="n"/>
      <c r="AB120" s="1650" t="n">
        <v>0.0672</v>
      </c>
      <c r="AC120" s="1624">
        <f>ROUND(O120*AB120,3)</f>
        <v/>
      </c>
      <c r="AD120" s="673" t="inlineStr">
        <is>
          <t>水    ＢＧ     エタノール     ヒアルロン酸Ｎａ     チューベロース多糖体     リゾレシチン     クチナシエキス     シャクヤク根エキス     タイソウエキス     トウキ根エキス     ブクリョウエキス     ベニバナエキス     ボタンエキス     ローヤルゼリーエキス     チョウジエキス     ライチー果皮エキス     ウンシュウミカン果皮エキス     アンズ種子エキス     加水分解ハトムギ種子     イワベンケイ根エキス     加水分解アナツバメ巣エキス     加水分解コンキオリン     ザクロ花エキス     ジャノヒゲ根エキス     チャ葉エキス     シロキクラゲ多糖体     ダイズ種子エキス     コメヌカエキス     アラントイン     グリチルリチン酸２Ｋ     グルコース     セラミド３     グリセリン     ペンチレングリコール     ＤＰＧ     ベタイン     香料     フェノキシエタノール     メチルパラベン</t>
        </is>
      </c>
      <c r="AE120" s="663" t="inlineStr">
        <is>
          <t>делаем</t>
        </is>
      </c>
      <c r="AF120" s="663" t="n"/>
      <c r="AG120" s="663" t="inlineStr">
        <is>
          <t>IDEA INTERNATIONAL CO., LTD</t>
        </is>
      </c>
    </row>
    <row r="121" hidden="1" ht="30" customFormat="1" customHeight="1" s="437" thickBot="1">
      <c r="A121" s="1442" t="n"/>
      <c r="B121" s="822" t="inlineStr">
        <is>
          <t>3304.99-9003</t>
        </is>
      </c>
      <c r="C121" s="1667" t="n">
        <v>2100058023049</v>
      </c>
      <c r="D121" s="1667" t="n">
        <v>5802304</v>
      </c>
      <c r="E121" s="435" t="inlineStr">
        <is>
          <t>Relent Sample</t>
        </is>
      </c>
      <c r="F121" s="447" t="inlineStr">
        <is>
          <t>A6830RS48</t>
        </is>
      </c>
      <c r="G121" s="671" t="n"/>
      <c r="H121" s="404" t="inlineStr">
        <is>
          <t xml:space="preserve">《Relent》YOKIBI Essence Eye Treatment mini sample(48 pieces in box)  </t>
        </is>
      </c>
      <c r="I121" s="404" t="inlineStr">
        <is>
          <t>Yokibi Essence Eye Treatment</t>
        </is>
      </c>
      <c r="J121" s="488" t="inlineStr">
        <is>
          <t>Крем-эссенция по уходу за кожей вокруг глаз «Ёкиби»</t>
        </is>
      </c>
      <c r="K121" s="440" t="inlineStr">
        <is>
          <t>eye treatment</t>
        </is>
      </c>
      <c r="L121" s="440" t="n"/>
      <c r="M121" s="450" t="n"/>
      <c r="N121" s="450" t="n"/>
      <c r="O121" s="553" t="n"/>
      <c r="P121" s="1626" t="n">
        <v>3600</v>
      </c>
      <c r="Q121" s="1622">
        <f>O121*P121</f>
        <v/>
      </c>
      <c r="R121" s="554" t="n">
        <v>3600</v>
      </c>
      <c r="S121" s="1634">
        <f>O121*R121</f>
        <v/>
      </c>
      <c r="T121" s="1634">
        <f>Q121-S121</f>
        <v/>
      </c>
      <c r="U121" s="556">
        <f>T121/Q121</f>
        <v/>
      </c>
      <c r="V121" s="444" t="n"/>
      <c r="W121" s="444" t="n"/>
      <c r="X121" s="444" t="n"/>
      <c r="Y121" s="444" t="n"/>
      <c r="Z121" s="444" t="n"/>
      <c r="AA121" s="444" t="n"/>
      <c r="AB121" s="1650" t="n">
        <v>0.096</v>
      </c>
      <c r="AC121" s="1624">
        <f>ROUND(O121*AB121,3)</f>
        <v/>
      </c>
      <c r="AD121" s="673" t="inlineStr">
        <is>
          <t>水 ＢＧ エタノール グリセリン ＤＰＧ リゾレシチン ヒアルロン酸Ｎａ 甘草フラボノイド クチナシエキス シャクヤク根エキス タイソウエキス トウキ根エキス ブクリョウエキス ベニバナエキス ボタンエキス ローヤルゼリーエキス ライチー果皮エキス アンズ種子エキス チョウジエキス イワベンケイ根エキス 加水分解アナツバメ巣エキス 加水分解コンキオリン 加水分解ハトムギ種子 ザクロ花エキス ジャノヒゲ根エキス シロキクラゲ多糖体 チャ葉エキス カロットエキス コメヌカエキス ダイズ種子エキス アルギニン アラントイン グリチルリチン酸２Ｋ グルコース セラミド３ トコフェロール スクワラン ダイズ油 ペンチレングリコール ベタイン カルボマー （アクリレーツ／アクリル酸アルキル（Ｃ１０－３０））クロスポリマー カルボキシメチルデキストランＮａ 香料 フェノキシエタノール メチルパラベン</t>
        </is>
      </c>
      <c r="AE121" s="680" t="inlineStr">
        <is>
          <t xml:space="preserve">ЕАЭС N RU Д-JP.РА12.В.00044/24 от 28.12.2024  действует до 27.12.2029  </t>
        </is>
      </c>
      <c r="AF121" s="663" t="inlineStr">
        <is>
          <t>RELENT</t>
        </is>
      </c>
      <c r="AG121" s="663" t="inlineStr">
        <is>
          <t>IDEA INTERNATIONAL CO., LTD</t>
        </is>
      </c>
    </row>
    <row r="122" hidden="1" ht="30" customFormat="1" customHeight="1" s="437" thickBot="1">
      <c r="A122" s="1442" t="n"/>
      <c r="B122" s="822" t="inlineStr">
        <is>
          <t>3304.99-2003</t>
        </is>
      </c>
      <c r="C122" s="1667" t="n">
        <v>2100058023056</v>
      </c>
      <c r="D122" s="1667" t="n">
        <v>5802305</v>
      </c>
      <c r="E122" s="435" t="inlineStr">
        <is>
          <t>Relent Sample</t>
        </is>
      </c>
      <c r="F122" s="1668" t="inlineStr">
        <is>
          <t>A8201RS</t>
        </is>
      </c>
      <c r="G122" s="671" t="n"/>
      <c r="H122" s="404" t="inlineStr">
        <is>
          <t xml:space="preserve">《Relent》YOKIBI Essence Emulsion Rich mini sample(48 pieces in box) </t>
        </is>
      </c>
      <c r="I122" s="404" t="inlineStr">
        <is>
          <t>Yokibi Essence Emulsion Rich</t>
        </is>
      </c>
      <c r="J122" s="488" t="inlineStr">
        <is>
          <t>Ультрапитательная эссенция «Ёкиби»</t>
        </is>
      </c>
      <c r="K122" s="440" t="inlineStr">
        <is>
          <t>face milk</t>
        </is>
      </c>
      <c r="L122" s="440" t="n"/>
      <c r="M122" s="450" t="n"/>
      <c r="N122" s="450" t="n"/>
      <c r="O122" s="553" t="n"/>
      <c r="P122" s="1626" t="n">
        <v>1920</v>
      </c>
      <c r="Q122" s="1622">
        <f>O122*P122</f>
        <v/>
      </c>
      <c r="R122" s="554" t="n">
        <v>1920</v>
      </c>
      <c r="S122" s="1634">
        <f>O122*R122</f>
        <v/>
      </c>
      <c r="T122" s="1634">
        <f>Q122-S122</f>
        <v/>
      </c>
      <c r="U122" s="556">
        <f>T122/Q122</f>
        <v/>
      </c>
      <c r="V122" s="444" t="n"/>
      <c r="W122" s="444" t="n"/>
      <c r="X122" s="444" t="n"/>
      <c r="Y122" s="444" t="n"/>
      <c r="Z122" s="444" t="n"/>
      <c r="AA122" s="444" t="n"/>
      <c r="AB122" s="1650" t="n">
        <v>0.096</v>
      </c>
      <c r="AC122" s="1624">
        <f>ROUND(O122*AB122,3)</f>
        <v/>
      </c>
      <c r="AD122" s="673" t="inlineStr">
        <is>
          <t>水 グリセリン トリエチルヘキサノイン グリコシルトレハロース ＢＧ 加水分解水添デンプン スクワラン シクロメチコン ジメチコン 水添レシチン 甘草フラボノイド チョウジエキス ライチー果皮エキスリュウガン種子エキス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ダイズ種子エキス コメヌカエキス アルギニン グリチルレチン酸ステアリル セラミド３ トコフェロール グルコース グルコシルルチン ホホバ種子油 ゴヨウマツ種子油 ＤＰＧ ペンチレングリコール カルボマー ステアロキシＰＧヒドロキシエチルセルローススルホン酸Ｎａ ナイロン エタノール 香料 メチルパラベン ブチルパラベン</t>
        </is>
      </c>
      <c r="AE122" s="663" t="inlineStr">
        <is>
          <t>делаем ЕАЭС N RU Д-JP.РА01.В.71997/21 от 11.08.2021 действует до 10.08.2026</t>
        </is>
      </c>
      <c r="AF122" s="663" t="inlineStr">
        <is>
          <t>RELENT</t>
        </is>
      </c>
      <c r="AG122" s="663" t="inlineStr">
        <is>
          <t>IDEA INTERNATIONAL CO., LTD</t>
        </is>
      </c>
    </row>
    <row r="123" hidden="1" ht="30" customFormat="1" customHeight="1" s="437" thickBot="1">
      <c r="A123" s="1442" t="n"/>
      <c r="B123" s="822" t="inlineStr">
        <is>
          <t>3304.99-2003</t>
        </is>
      </c>
      <c r="C123" s="1667" t="n">
        <v>2100058023063</v>
      </c>
      <c r="D123" s="1667" t="n">
        <v>5802306</v>
      </c>
      <c r="E123" s="435" t="inlineStr">
        <is>
          <t>Relent Sample</t>
        </is>
      </c>
      <c r="F123" s="1668" t="inlineStr">
        <is>
          <t>A1831RS</t>
        </is>
      </c>
      <c r="G123" s="671" t="n"/>
      <c r="H123" s="404" t="inlineStr">
        <is>
          <t xml:space="preserve">《Relent》YOKIBI Essence Cream mini sample(48 pieces in box) </t>
        </is>
      </c>
      <c r="I123" s="404" t="inlineStr">
        <is>
          <t>Yokibi Essence Cream</t>
        </is>
      </c>
      <c r="J123" s="488" t="inlineStr">
        <is>
          <t>Крем-эссенция для лица Ёкиби</t>
        </is>
      </c>
      <c r="K123" s="440" t="inlineStr">
        <is>
          <t>face cream</t>
        </is>
      </c>
      <c r="L123" s="440" t="n"/>
      <c r="M123" s="450" t="n"/>
      <c r="N123" s="450" t="n"/>
      <c r="O123" s="553" t="n"/>
      <c r="P123" s="1626" t="n">
        <v>5040</v>
      </c>
      <c r="Q123" s="1622">
        <f>O123*P123</f>
        <v/>
      </c>
      <c r="R123" s="554" t="n">
        <v>5040</v>
      </c>
      <c r="S123" s="1634">
        <f>O123*R123</f>
        <v/>
      </c>
      <c r="T123" s="1634">
        <f>Q123-S123</f>
        <v/>
      </c>
      <c r="U123" s="556">
        <f>T123/Q123</f>
        <v/>
      </c>
      <c r="V123" s="444" t="n"/>
      <c r="W123" s="444" t="n"/>
      <c r="X123" s="444" t="n"/>
      <c r="Y123" s="444" t="n"/>
      <c r="Z123" s="444" t="n"/>
      <c r="AA123" s="444" t="n"/>
      <c r="AB123" s="1650" t="n">
        <v>0.048</v>
      </c>
      <c r="AC123" s="1624">
        <f>ROUND(O123*AB123,3)</f>
        <v/>
      </c>
      <c r="AD123" s="673" t="inlineStr">
        <is>
          <t>水 グリセリン スクワラン （カプリル／カプリン／ミリスチン／ステアリン酸）トリグリセリル ベヘニルアルコール ＢＧ ホホバ種子油 マカデミアナッツ脂肪酸フィトステリル マカデミアナッツ脂肪酸エチル ステアリン酸 バチルアルコール ヒドロキシステアリン酸コレステリル 水添レシチン レシチン リゾレシチン 甘草フラボノイド チューベロース多糖体 チョウジエキス ライチー果皮エキス アンズ種子エキス 加水分解ハトムギ種子 シロキクラゲ多糖体 イワベンケイ根エキス 加水分解アナツバメ巣エキス 加水分解コンキオリン クチナシエキス ザクロ花エキス シャクヤク根エキス ジャノヒゲ根エキス タイソウエキス チャ葉エキス トウキ根エキス ブクリョウエキス ベニバナエキス ボタンエキス ローヤルゼリーエキス カロットエキス ダイズ種子エキス コメヌカエキス アルギニン グリチルレチン酸ステアリル セラミド３ トコフェロール グルコース コレステロール トリ（カプリル／カプリン酸）グリセリル ゴヨウマツ種子油 ダイズ油 ベタイン ＤＰＧ ペンチレングリコール カルボマー キサンタンガム ジメチコン エタノール リンゴ酸 香料 フェノキシエタノール メチルパラベン ブチルパラベン プロピルパラベン</t>
        </is>
      </c>
      <c r="AE123" s="663" t="inlineStr">
        <is>
          <t>ЕАЭС N RU Д-JP.РА03.В.90112/22 от 31.05.2022 действует до 29.05.2027</t>
        </is>
      </c>
      <c r="AF123" s="663" t="inlineStr">
        <is>
          <t>Relent</t>
        </is>
      </c>
      <c r="AG123" s="663" t="inlineStr">
        <is>
          <t>BRUNO Inc.</t>
        </is>
      </c>
    </row>
    <row r="124" ht="30" customFormat="1" customHeight="1" s="437" thickBot="1">
      <c r="A124" s="1442" t="n"/>
      <c r="B124" s="822" t="n"/>
      <c r="C124" s="1625" t="n"/>
      <c r="D124" s="1625" t="n"/>
      <c r="E124" s="435" t="inlineStr">
        <is>
          <t>Relent Sample</t>
        </is>
      </c>
      <c r="F124" s="1668" t="inlineStr">
        <is>
          <t>5802476S</t>
        </is>
      </c>
      <c r="G124" s="671" t="inlineStr">
        <is>
          <t>リレント YOKIBI　エッセンスパック</t>
        </is>
      </c>
      <c r="H124" s="404" t="inlineStr">
        <is>
          <t xml:space="preserve">《Relent》YOKIBI Essence Pack mini sample(48 pieces in box) </t>
        </is>
      </c>
      <c r="I124" s="404" t="inlineStr">
        <is>
          <t>Yokibi Essence Pack</t>
        </is>
      </c>
      <c r="J124" s="488" t="inlineStr">
        <is>
          <t>Эссенция-маска Екиби</t>
        </is>
      </c>
      <c r="K124" s="440" t="inlineStr">
        <is>
          <t>face essence</t>
        </is>
      </c>
      <c r="L124" s="440" t="n"/>
      <c r="M124" s="450" t="n"/>
      <c r="N124" s="450" t="n"/>
      <c r="O124" s="553" t="n"/>
      <c r="P124" s="1626" t="n">
        <v>2400</v>
      </c>
      <c r="Q124" s="1622">
        <f>O124*P124</f>
        <v/>
      </c>
      <c r="R124" s="554" t="n">
        <v>2400</v>
      </c>
      <c r="S124" s="1634">
        <f>O124*R124</f>
        <v/>
      </c>
      <c r="T124" s="1634">
        <f>Q124-S124</f>
        <v/>
      </c>
      <c r="U124" s="556">
        <f>T124/Q124</f>
        <v/>
      </c>
      <c r="V124" s="444" t="n"/>
      <c r="W124" s="444" t="n"/>
      <c r="X124" s="444" t="n"/>
      <c r="Y124" s="444" t="n"/>
      <c r="Z124" s="444" t="n"/>
      <c r="AA124" s="444" t="n"/>
      <c r="AB124" s="1650" t="n">
        <v>0.096</v>
      </c>
      <c r="AC124" s="1624">
        <f>ROUND(O124*AB124,3)</f>
        <v/>
      </c>
      <c r="AD124"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24" s="663" t="inlineStr">
        <is>
          <t>ЕАЭС N RU Д-JP.РА03.В.91575/22 от 31.05.2022 действует до 30.05.2027</t>
        </is>
      </c>
      <c r="AF124" s="663" t="inlineStr">
        <is>
          <t>Relent</t>
        </is>
      </c>
      <c r="AG124" s="663" t="inlineStr">
        <is>
          <t>BRUNO Inc.</t>
        </is>
      </c>
    </row>
    <row r="125" ht="30" customFormat="1" customHeight="1" s="437" thickBot="1">
      <c r="A125" s="1442" t="n"/>
      <c r="B125" s="822" t="n"/>
      <c r="C125" s="1625" t="n"/>
      <c r="D125" s="1625" t="n"/>
      <c r="E125" s="435" t="inlineStr">
        <is>
          <t>Relent Sample</t>
        </is>
      </c>
      <c r="F125" s="1668" t="n"/>
      <c r="G125" s="671" t="n"/>
      <c r="H125" s="404" t="inlineStr">
        <is>
          <t xml:space="preserve">《Relent》YOKIBI Essence Silky Mousse mini sample(48 pieces in box) </t>
        </is>
      </c>
      <c r="I125" s="404" t="inlineStr">
        <is>
          <t>Yokibi Essence Silky Mousse</t>
        </is>
      </c>
      <c r="J125" s="488" t="inlineStr">
        <is>
          <t>Ёкиби эссенция-маска «Шёлковый Мусс»</t>
        </is>
      </c>
      <c r="K125" s="804" t="inlineStr">
        <is>
          <t>face mask</t>
        </is>
      </c>
      <c r="L125" s="440" t="n"/>
      <c r="M125" s="450" t="n"/>
      <c r="N125" s="450" t="n"/>
      <c r="O125" s="553" t="n"/>
      <c r="P125" s="1626" t="n">
        <v>2880</v>
      </c>
      <c r="Q125" s="1622">
        <f>O125*P125</f>
        <v/>
      </c>
      <c r="R125" s="554" t="n">
        <v>2880</v>
      </c>
      <c r="S125" s="1634">
        <f>O125*R125</f>
        <v/>
      </c>
      <c r="T125" s="1634">
        <f>Q125-S125</f>
        <v/>
      </c>
      <c r="U125" s="556">
        <f>T125/Q125</f>
        <v/>
      </c>
      <c r="V125" s="444" t="n"/>
      <c r="W125" s="444" t="n"/>
      <c r="X125" s="444" t="n"/>
      <c r="Y125" s="444" t="n"/>
      <c r="Z125" s="444" t="n"/>
      <c r="AA125" s="444" t="n"/>
      <c r="AB125" s="1650" t="n">
        <v>0.096</v>
      </c>
      <c r="AC125" s="1624">
        <f>ROUND(O125*AB125,3)</f>
        <v/>
      </c>
      <c r="AD125" s="673" t="n"/>
      <c r="AE125" s="663" t="inlineStr">
        <is>
          <t>ЕАЭС N RU Д-JP.РА03.В.91575/22 от 31.05.2022 действует до 30.05.2030</t>
        </is>
      </c>
      <c r="AF125" s="663" t="inlineStr">
        <is>
          <t>Relent</t>
        </is>
      </c>
      <c r="AG125" s="663" t="inlineStr">
        <is>
          <t>BRUNO Inc.</t>
        </is>
      </c>
    </row>
    <row r="126" ht="30" customFormat="1" customHeight="1" s="437" thickBot="1">
      <c r="A126" s="822" t="n"/>
      <c r="B126" s="822" t="n"/>
      <c r="C126" s="1669" t="n"/>
      <c r="D126" s="1669" t="n"/>
      <c r="E126" s="435" t="inlineStr">
        <is>
          <t>Relent Sample</t>
        </is>
      </c>
      <c r="F126" s="1670" t="n"/>
      <c r="G126" s="834" t="n"/>
      <c r="H126" s="404" t="inlineStr">
        <is>
          <t>《Relent》YOKIBI Essence Wash mini sample(49 штук в коробке)</t>
        </is>
      </c>
      <c r="I126" s="832" t="n"/>
      <c r="J126" s="833" t="n"/>
      <c r="K126" s="886" t="n"/>
      <c r="L126" s="887" t="n"/>
      <c r="M126" s="823" t="n"/>
      <c r="N126" s="823" t="n"/>
      <c r="O126" s="830" t="n"/>
      <c r="P126" s="1671" t="n">
        <v>3600</v>
      </c>
      <c r="Q126" s="1672">
        <f>O126*P126</f>
        <v/>
      </c>
      <c r="R126" s="831" t="n">
        <v>3600</v>
      </c>
      <c r="S126" s="1673">
        <f>O126*R126</f>
        <v/>
      </c>
      <c r="T126" s="1673">
        <f>Q126-S126</f>
        <v/>
      </c>
      <c r="U126" s="825">
        <f>T126/Q126</f>
        <v/>
      </c>
      <c r="V126" s="826" t="n"/>
      <c r="W126" s="826" t="n"/>
      <c r="X126" s="826" t="n"/>
      <c r="Y126" s="826" t="n"/>
      <c r="Z126" s="826" t="n"/>
      <c r="AA126" s="826" t="n"/>
      <c r="AB126" s="1674" t="n"/>
      <c r="AC126" s="1675" t="n"/>
      <c r="AD126" s="786" t="n"/>
      <c r="AE126" s="663" t="n"/>
      <c r="AF126" s="663" t="n"/>
      <c r="AG126" s="663" t="n"/>
    </row>
    <row r="127" hidden="1" ht="30" customFormat="1" customHeight="1" s="437" thickBot="1">
      <c r="A127" s="1442" t="n"/>
      <c r="B127" s="822" t="inlineStr">
        <is>
          <t>3401.30-0000</t>
        </is>
      </c>
      <c r="C127" s="1667" t="n">
        <v>2100058023155</v>
      </c>
      <c r="D127" s="1667" t="n">
        <v>5802315</v>
      </c>
      <c r="E127" s="435" t="inlineStr">
        <is>
          <t>Relent Sample</t>
        </is>
      </c>
      <c r="F127" s="1668" t="inlineStr">
        <is>
          <t>B5357RS</t>
        </is>
      </c>
      <c r="G127" s="671" t="n"/>
      <c r="H127" s="404" t="inlineStr">
        <is>
          <t>《Relent》La Cerarl Doreor Cleansing mini sample(48 шт в коробке)</t>
        </is>
      </c>
      <c r="I127" s="404" t="inlineStr">
        <is>
          <t>La Cerarl Doreor Cleansing</t>
        </is>
      </c>
      <c r="J127" s="488" t="inlineStr">
        <is>
          <t>Демакияжный крем для лица Ла Серарл Дореор</t>
        </is>
      </c>
      <c r="K127" s="440" t="inlineStr">
        <is>
          <t>face cleansing</t>
        </is>
      </c>
      <c r="L127" s="440" t="n"/>
      <c r="M127" s="450" t="n"/>
      <c r="N127" s="450" t="n"/>
      <c r="O127" s="553" t="n"/>
      <c r="P127" s="1626" t="n">
        <v>1680</v>
      </c>
      <c r="Q127" s="1622">
        <f>O127*P127</f>
        <v/>
      </c>
      <c r="R127" s="554" t="n">
        <v>1680</v>
      </c>
      <c r="S127" s="1634">
        <f>O127*R127</f>
        <v/>
      </c>
      <c r="T127" s="1634">
        <f>Q127-S127</f>
        <v/>
      </c>
      <c r="U127" s="556">
        <f>T127/Q127</f>
        <v/>
      </c>
      <c r="V127" s="444" t="n"/>
      <c r="W127" s="444" t="n"/>
      <c r="X127" s="444" t="n"/>
      <c r="Y127" s="444" t="n"/>
      <c r="Z127" s="444" t="n"/>
      <c r="AA127" s="444" t="n"/>
      <c r="AB127" s="1650" t="n">
        <v>0.096</v>
      </c>
      <c r="AC127" s="1624">
        <f>ROUND(O127*AB127,3)</f>
        <v/>
      </c>
      <c r="AD127" s="673" t="inlineStr">
        <is>
          <t>トリエチルヘキサノイン 水 リンゴ酸ジイソステアリル ＢＧ グリセリン ベヘニルアルコール パルミチン酸スクロース ジメチコン ハトムギ油 ゲンチアナエキス アンペロプシスグロセデンタタ葉エキス ドクダミエキス カンゾウ根エキス アルニカ花エキス セイヨウオトギリソウエキス セイヨウキズタエキスセイヨウトチノキ種子エキス ハマメリスエキス ブドウ葉エキス ナツメ果実エキス カワラヨモギエキスオウゴンエキス マグワ根皮エキス アルギニン スクワラン セテアリルアルコール 乳酸セチル ダイズステロール ステアリン酸 マルチトール カルボマー キサンタンガム 酸化チタン ラウロイルグルタミン酸Ｎａ 水酸化Ａｌ エタノール 香料 メチルパラベン ブチルパラベン ＥＤＴＡ－２Ｎａ</t>
        </is>
      </c>
      <c r="AE127" s="663" t="inlineStr">
        <is>
          <t>ЕАЭС N RU Д-JP.РА03.В.90112/22 от 31.05.2022 действует до 29.05.2027</t>
        </is>
      </c>
      <c r="AF127" s="663" t="inlineStr">
        <is>
          <t>Relent</t>
        </is>
      </c>
      <c r="AG127" s="663" t="inlineStr">
        <is>
          <t>BRUNO Inc.</t>
        </is>
      </c>
    </row>
    <row r="128" hidden="1" ht="30" customFormat="1" customHeight="1" s="437" thickBot="1">
      <c r="A128" s="1442" t="n"/>
      <c r="B128" s="822" t="inlineStr">
        <is>
          <t>3401.30-0000</t>
        </is>
      </c>
      <c r="C128" s="1667" t="n">
        <v>2100058023162</v>
      </c>
      <c r="D128" s="1667" t="n">
        <v>5802316</v>
      </c>
      <c r="E128" s="435" t="inlineStr">
        <is>
          <t>Relent Sample</t>
        </is>
      </c>
      <c r="F128" s="447" t="inlineStr">
        <is>
          <t>B5358RS</t>
        </is>
      </c>
      <c r="G128" s="671" t="n"/>
      <c r="H128" s="404" t="inlineStr">
        <is>
          <t xml:space="preserve">《Relent》La Cerarl Doreor Wash mini sample(48 pieces in box) </t>
        </is>
      </c>
      <c r="I128" s="404" t="inlineStr">
        <is>
          <t>La Ceral Doreor Wash</t>
        </is>
      </c>
      <c r="J128" s="488" t="inlineStr">
        <is>
          <t>Пенка для умывания Ла Серарл Дореор</t>
        </is>
      </c>
      <c r="K128" s="440" t="inlineStr">
        <is>
          <t>face wash</t>
        </is>
      </c>
      <c r="L128" s="440" t="n"/>
      <c r="M128" s="450" t="n"/>
      <c r="N128" s="450" t="n"/>
      <c r="O128" s="553" t="n"/>
      <c r="P128" s="1626" t="n">
        <v>1680</v>
      </c>
      <c r="Q128" s="1622">
        <f>O128*P128</f>
        <v/>
      </c>
      <c r="R128" s="554" t="n">
        <v>1680</v>
      </c>
      <c r="S128" s="1634">
        <f>O128*R128</f>
        <v/>
      </c>
      <c r="T128" s="1634">
        <f>Q128-S128</f>
        <v/>
      </c>
      <c r="U128" s="556">
        <f>T128/Q128</f>
        <v/>
      </c>
      <c r="V128" s="444" t="n"/>
      <c r="W128" s="444" t="n"/>
      <c r="X128" s="444" t="n"/>
      <c r="Y128" s="444" t="n"/>
      <c r="Z128" s="444" t="n"/>
      <c r="AA128" s="444" t="n"/>
      <c r="AB128" s="1650" t="n">
        <v>0.096</v>
      </c>
      <c r="AC128" s="1624">
        <f>ROUND(O128*AB128,3)</f>
        <v/>
      </c>
      <c r="AD128" s="673" t="inlineStr">
        <is>
          <t>水 ミリスチン酸 ＢＧ ＰＧ パルミチン酸 水酸化Ｋ ＤＰＧ ＰＥＧ－４００ ステアリン酸 ココイルメチルタウリンＮａ コカミドＤＥＡ ハトムギ油 ゲンチアナエキス アンペロプシスグロセデンタタ葉エキスドクダミエキス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ポリ－γ－グルタミン酸Ｎａ ジステアリン酸グリコール スクワラン ステアリン酸グリコール 酸化チタン ケイ酸（Ｎａ／Ｍｇ） ジメチコン 水酸化Ａｌ 香料</t>
        </is>
      </c>
      <c r="AE128" s="663" t="inlineStr">
        <is>
          <t>ЕАЭС N RU Д-JP.РА03.В.90110/22 от 31.05.2022 действует до 29.05.2028</t>
        </is>
      </c>
      <c r="AF128" s="663" t="inlineStr">
        <is>
          <t>Relent</t>
        </is>
      </c>
      <c r="AG128" s="663" t="inlineStr">
        <is>
          <t>BRUNO Inc.</t>
        </is>
      </c>
    </row>
    <row r="129" hidden="1" ht="30" customFormat="1" customHeight="1" s="437" thickBot="1">
      <c r="A129" s="435" t="n"/>
      <c r="B129" s="822" t="inlineStr">
        <is>
          <t>3304.99-9003</t>
        </is>
      </c>
      <c r="C129" s="1667" t="n">
        <v>2100058023247</v>
      </c>
      <c r="D129" s="1667" t="n">
        <v>5802324</v>
      </c>
      <c r="E129" s="435" t="inlineStr">
        <is>
          <t>Relent Sample</t>
        </is>
      </c>
      <c r="F129" s="1668" t="inlineStr">
        <is>
          <t>B3369RS</t>
        </is>
      </c>
      <c r="G129" s="671" t="n"/>
      <c r="H129" s="404" t="inlineStr">
        <is>
          <t xml:space="preserve">《Relent》La Cerarl Doreor Cold mini sample(48 pieces in box) </t>
        </is>
      </c>
      <c r="I129" s="404" t="inlineStr">
        <is>
          <t>La Cerarl Doreor Cold</t>
        </is>
      </c>
      <c r="J129" s="488" t="inlineStr">
        <is>
          <t>Массажный крем для лица Ла Серал Дореор</t>
        </is>
      </c>
      <c r="K129" s="440" t="inlineStr">
        <is>
          <t>massage cream</t>
        </is>
      </c>
      <c r="L129" s="440" t="n"/>
      <c r="M129" s="450" t="n"/>
      <c r="N129" s="450" t="n"/>
      <c r="O129" s="553" t="n"/>
      <c r="P129" s="1626" t="n">
        <v>1680</v>
      </c>
      <c r="Q129" s="1622">
        <f>O129*P129</f>
        <v/>
      </c>
      <c r="R129" s="554" t="n">
        <v>1680</v>
      </c>
      <c r="S129" s="1634">
        <f>O129*R129</f>
        <v/>
      </c>
      <c r="T129" s="1634">
        <f>Q129-S129</f>
        <v/>
      </c>
      <c r="U129" s="556">
        <f>T129/Q129</f>
        <v/>
      </c>
      <c r="V129" s="444" t="n"/>
      <c r="W129" s="444" t="n"/>
      <c r="X129" s="444" t="n"/>
      <c r="Y129" s="444" t="n"/>
      <c r="Z129" s="444" t="n"/>
      <c r="AA129" s="444" t="n"/>
      <c r="AB129" s="1650" t="n">
        <v>0.096</v>
      </c>
      <c r="AC129" s="1624">
        <f>ROUND(O129*AB129,3)</f>
        <v/>
      </c>
      <c r="AD129" s="673" t="inlineStr">
        <is>
          <t>水 スクワラン トリエチルヘキサノイン エチルヘキサン酸セチル ＢＧ グリセリン ステアリン酸グリセリル ホホバ種子油 リンゴ酸ジイソステアリル ジメチコン ベヘニルアルコール パルミチン酸デキストリン ハトムギ油 ゲンチアナエキス ウメ果実エキス アンペロプシスグロセデンタタ葉エキス フトモモ葉エキス ドクダミエキス カンゾウ根エキス アルニカ花エキス セイヨウオトギリソウエキス セイヨウキズタエキス セイヨウトチノキ種子エキス ハマメリスエキス ブドウ葉エキス ナツメ果実エキス カワラヨモギエキス オウゴンエキス マグワ根皮エキス アルギニン トコフェロール アラントイン グリチルリチン酸２Ｋ グリチルレチン酸ステアリル セラミド３ ヘキサ（ヒドロキシステアリン酸／ステアリン酸／ロジン酸）ジペンタエリスリチル マカデミアナッツ脂肪酸フィトステリル ダイズステロール ステアリン酸 カルボマー キサンタンガム ステアリン酸ＰＥＧ－４５ テトラオレイン酸ソルベス－４０ 酸化チタン パルミチン酸スクロース ポリソルベート２０ ラウロイルグルタミン酸Ｎａ 水酸化Ａｌ エタノール 香料 メチルパラベン ブチルパラベン 安息香酸Ｎａ</t>
        </is>
      </c>
      <c r="AE129" s="663" t="inlineStr">
        <is>
          <t>ЕАЭС N RU Д-JP.РА03.В.90112/22 от 31.05.2022 действует до 29.05.2027</t>
        </is>
      </c>
      <c r="AF129" s="663" t="inlineStr">
        <is>
          <t>Relent</t>
        </is>
      </c>
      <c r="AG129" s="663" t="inlineStr">
        <is>
          <t>BRUNO Inc.</t>
        </is>
      </c>
    </row>
    <row r="130" hidden="1" ht="30" customFormat="1" customHeight="1" s="437" thickBot="1">
      <c r="A130" s="1442" t="n"/>
      <c r="B130" s="822" t="inlineStr">
        <is>
          <t>3304.99-9003</t>
        </is>
      </c>
      <c r="C130" s="1667" t="n">
        <v>2100058023254</v>
      </c>
      <c r="D130" s="1667" t="n">
        <v>5802325</v>
      </c>
      <c r="E130" s="435" t="inlineStr">
        <is>
          <t>Relent Sample</t>
        </is>
      </c>
      <c r="F130" s="1668" t="inlineStr">
        <is>
          <t>B3372RS</t>
        </is>
      </c>
      <c r="G130" s="671" t="n"/>
      <c r="H130" s="404" t="inlineStr">
        <is>
          <t xml:space="preserve">《Relent》La Cerarl Doreor Freshener mini sample(48 pieces in box) </t>
        </is>
      </c>
      <c r="I130" s="404" t="inlineStr">
        <is>
          <t>La Cerarl Doreor Freshner</t>
        </is>
      </c>
      <c r="J130" s="488" t="inlineStr">
        <is>
          <t>Освежающий лосьон «Ла Серарл»</t>
        </is>
      </c>
      <c r="K130" s="440" t="inlineStr">
        <is>
          <t>face lotion</t>
        </is>
      </c>
      <c r="L130" s="440" t="n"/>
      <c r="M130" s="450" t="n"/>
      <c r="N130" s="450" t="n"/>
      <c r="O130" s="553" t="n"/>
      <c r="P130" s="1626" t="n">
        <v>1680</v>
      </c>
      <c r="Q130" s="1622">
        <f>O130*P130</f>
        <v/>
      </c>
      <c r="R130" s="554" t="n">
        <v>1680</v>
      </c>
      <c r="S130" s="1634">
        <f>O130*R130</f>
        <v/>
      </c>
      <c r="T130" s="1634">
        <f>Q130-S130</f>
        <v/>
      </c>
      <c r="U130" s="556">
        <f>T130/Q130</f>
        <v/>
      </c>
      <c r="V130" s="444" t="n"/>
      <c r="W130" s="444" t="n"/>
      <c r="X130" s="444" t="n"/>
      <c r="Y130" s="444" t="n"/>
      <c r="Z130" s="444" t="n"/>
      <c r="AA130" s="444" t="n"/>
      <c r="AB130" s="1650" t="n">
        <v>0.096</v>
      </c>
      <c r="AC130" s="1624">
        <f>ROUND(O130*AB130,3)</f>
        <v/>
      </c>
      <c r="AD130" s="673" t="inlineStr">
        <is>
          <t>水 エタノール ヒアルロン酸Ｎａ チューベロース多糖体 ゲンチアナエキス ウメ果実エキス アンペロプシスグロセデンタタ葉エキス フトモモ葉エキス ドクダミエキス カンゾウ根エキス アルニカ花エキスセイヨウオトギリソウエキス セイヨウキズタエキス セイヨウトチノキ種子エキス ハマメリスエキス ブドウ葉エキス ナツメ果実エキス カワラヨモギエキス オウゴンエキス マグワ根皮エキス アラントインアルギニン グリチルリチン酸２Ｋ 乳酸 グルコース ＢＧ ベタイン グリセリン キサンタンガム ラウリン酸ポリグリセリル－１０ 香料 フェノキシエタノール メチルパラベン ＥＤＴＡ－２Ｎａ</t>
        </is>
      </c>
      <c r="AE130" s="663" t="inlineStr">
        <is>
          <t>делаем</t>
        </is>
      </c>
      <c r="AF130" s="663" t="inlineStr">
        <is>
          <t>RELENT</t>
        </is>
      </c>
      <c r="AG130" s="663" t="inlineStr">
        <is>
          <t>IDEA INTERNATIONAL CO., LTD</t>
        </is>
      </c>
    </row>
    <row r="131" hidden="1" ht="30" customFormat="1" customHeight="1" s="437" thickBot="1">
      <c r="A131" s="1442" t="n"/>
      <c r="B131" s="822" t="inlineStr">
        <is>
          <t>3304.99-9003</t>
        </is>
      </c>
      <c r="C131" s="1667" t="n">
        <v>2100058023179</v>
      </c>
      <c r="D131" s="1667" t="n">
        <v>5802317</v>
      </c>
      <c r="E131" s="435" t="inlineStr">
        <is>
          <t>Relent Sample</t>
        </is>
      </c>
      <c r="F131" s="447" t="inlineStr">
        <is>
          <t>B5351RS</t>
        </is>
      </c>
      <c r="G131" s="671" t="n"/>
      <c r="H131" s="404" t="inlineStr">
        <is>
          <t xml:space="preserve">《Relent》La Cerarl VC Runny  mini sample(48 pieces in box) </t>
        </is>
      </c>
      <c r="I131" s="404" t="inlineStr">
        <is>
          <t>La Cerarl Doreor VC Runny</t>
        </is>
      </c>
      <c r="J131" s="488" t="inlineStr">
        <is>
          <t>Лосьон с витамином С «Ла Серарл»</t>
        </is>
      </c>
      <c r="K131" s="440" t="inlineStr">
        <is>
          <t>face serum</t>
        </is>
      </c>
      <c r="L131" s="440" t="n"/>
      <c r="M131" s="450" t="n"/>
      <c r="N131" s="450" t="n"/>
      <c r="O131" s="553" t="n"/>
      <c r="P131" s="1626" t="n">
        <v>1680</v>
      </c>
      <c r="Q131" s="1622">
        <f>O131*P131</f>
        <v/>
      </c>
      <c r="R131" s="554" t="n">
        <v>1680</v>
      </c>
      <c r="S131" s="1634">
        <f>O131*R131</f>
        <v/>
      </c>
      <c r="T131" s="1634">
        <f>Q131-S131</f>
        <v/>
      </c>
      <c r="U131" s="556">
        <f>T131/Q131</f>
        <v/>
      </c>
      <c r="V131" s="444" t="n"/>
      <c r="W131" s="444" t="n"/>
      <c r="X131" s="444" t="n"/>
      <c r="Y131" s="444" t="n"/>
      <c r="Z131" s="444" t="n"/>
      <c r="AA131" s="444" t="n"/>
      <c r="AB131" s="1650" t="n">
        <v>0.096</v>
      </c>
      <c r="AC131" s="1624">
        <f>ROUND(O131*AB131,3)</f>
        <v/>
      </c>
      <c r="AD131" s="673" t="inlineStr">
        <is>
          <t>水 エタノール ＢＧ ローズ水 加水分解キシラン シラカバ樹液 黒砂糖エキス ゲンチアナエキス コメエキス加水分解液 アンペロプシスグロセデンタタ葉エキス ヒオウギエキス アイ葉／茎エキス リン酸アスコルビルＭｇ 乳酸 セラミド３ キシリトール クエン酸Ｎａ クエン酸 フェノキシエタノール メチルパラベン</t>
        </is>
      </c>
      <c r="AE131" s="663" t="inlineStr">
        <is>
          <t>делаем</t>
        </is>
      </c>
      <c r="AF131" s="663" t="inlineStr">
        <is>
          <t>RELENT</t>
        </is>
      </c>
      <c r="AG131" s="663" t="inlineStr">
        <is>
          <t>IDEA INTERNATIONAL CO., LTD</t>
        </is>
      </c>
    </row>
    <row r="132" hidden="1" ht="30" customFormat="1" customHeight="1" s="437" thickBot="1">
      <c r="A132" s="1442" t="n"/>
      <c r="B132" s="822" t="inlineStr">
        <is>
          <t>3304.99-9003</t>
        </is>
      </c>
      <c r="C132" s="1667" t="n">
        <v>2100058023186</v>
      </c>
      <c r="D132" s="1667" t="n">
        <v>5802318</v>
      </c>
      <c r="E132" s="435" t="inlineStr">
        <is>
          <t>Relent Sample</t>
        </is>
      </c>
      <c r="F132" s="1668" t="inlineStr">
        <is>
          <t>B5352RS</t>
        </is>
      </c>
      <c r="G132" s="671" t="n"/>
      <c r="H132" s="404" t="inlineStr">
        <is>
          <t xml:space="preserve">《Relent》La Cerarl Doreor Doll mini sample(48 pieces in box) </t>
        </is>
      </c>
      <c r="I132" s="404" t="inlineStr">
        <is>
          <t>La Cerarl Doreor Doll</t>
        </is>
      </c>
      <c r="J132" s="488" t="inlineStr">
        <is>
          <t>Увлажняющий лосьон «Ла Серарл»</t>
        </is>
      </c>
      <c r="K132" s="440" t="inlineStr">
        <is>
          <t>face serum</t>
        </is>
      </c>
      <c r="L132" s="440" t="n"/>
      <c r="M132" s="450" t="n"/>
      <c r="N132" s="450" t="n"/>
      <c r="O132" s="553" t="n"/>
      <c r="P132" s="1626" t="n">
        <v>1680</v>
      </c>
      <c r="Q132" s="1622">
        <f>O132*P132</f>
        <v/>
      </c>
      <c r="R132" s="554" t="n">
        <v>1680</v>
      </c>
      <c r="S132" s="1634">
        <f>O132*R132</f>
        <v/>
      </c>
      <c r="T132" s="1634">
        <f>Q132-S132</f>
        <v/>
      </c>
      <c r="U132" s="556">
        <f>T132/Q132</f>
        <v/>
      </c>
      <c r="V132" s="444" t="n"/>
      <c r="W132" s="444" t="n"/>
      <c r="X132" s="444" t="n"/>
      <c r="Y132" s="444" t="n"/>
      <c r="Z132" s="444" t="n"/>
      <c r="AA132" s="444" t="n"/>
      <c r="AB132" s="1650" t="n">
        <v>0.096</v>
      </c>
      <c r="AC132" s="1624">
        <f>ROUND(O132*AB132,3)</f>
        <v/>
      </c>
      <c r="AD132" s="673" t="inlineStr">
        <is>
          <t>アロエ液汁 水 エタノール マルチトール シラカバ樹液 加水分解キシラン オタネニンジンエキス ゲンチアナエキス 黒砂糖エキス アロエベラエキス－１ コメエキス加水分解液 アンペロプシスグロセデンタタ葉エキス ヒオウギエキス アイ葉／茎エキス ＢＧ カルボキシメチルデキストランＮａ ＰＥＧ－５０水添ヒマシ油 ポリソルベート２０ 香料 メチルパラベン デヒドロ酢酸Ｎａ</t>
        </is>
      </c>
      <c r="AE132" s="663" t="inlineStr">
        <is>
          <t>делаем</t>
        </is>
      </c>
      <c r="AF132" s="663" t="inlineStr">
        <is>
          <t>RELENT</t>
        </is>
      </c>
      <c r="AG132" s="663" t="inlineStr">
        <is>
          <t>IDEA INTERNATIONAL CO., LTD</t>
        </is>
      </c>
    </row>
    <row r="133" hidden="1" ht="30" customFormat="1" customHeight="1" s="437" thickBot="1">
      <c r="A133" s="1442" t="n"/>
      <c r="B133" s="822" t="inlineStr">
        <is>
          <t>3304.99-9003</t>
        </is>
      </c>
      <c r="C133" s="1667" t="n">
        <v>2100058023193</v>
      </c>
      <c r="D133" s="1667" t="n">
        <v>5802319</v>
      </c>
      <c r="E133" s="435" t="inlineStr">
        <is>
          <t>Relent Sample</t>
        </is>
      </c>
      <c r="F133" s="1668" t="inlineStr">
        <is>
          <t>В5353RS</t>
        </is>
      </c>
      <c r="G133" s="671" t="n"/>
      <c r="H133" s="404" t="inlineStr">
        <is>
          <t xml:space="preserve">《Relent》La Cerarl Doreor Runny mini sample(48 pieces in box) </t>
        </is>
      </c>
      <c r="I133" s="404" t="inlineStr">
        <is>
          <t>La Cerarl Doreor Runny</t>
        </is>
      </c>
      <c r="J133" s="488" t="inlineStr">
        <is>
          <t>Эссенция «Ла Серарл Дореор Ранни»</t>
        </is>
      </c>
      <c r="K133" s="440" t="inlineStr">
        <is>
          <t>face serum</t>
        </is>
      </c>
      <c r="L133" s="440" t="n"/>
      <c r="M133" s="450" t="n"/>
      <c r="N133" s="450" t="n"/>
      <c r="O133" s="553" t="n"/>
      <c r="P133" s="1626" t="n">
        <v>1680</v>
      </c>
      <c r="Q133" s="1622">
        <f>O133*P133</f>
        <v/>
      </c>
      <c r="R133" s="554" t="n">
        <v>1680</v>
      </c>
      <c r="S133" s="1634">
        <f>O133*R133</f>
        <v/>
      </c>
      <c r="T133" s="1634">
        <f>Q133-S133</f>
        <v/>
      </c>
      <c r="U133" s="556">
        <f>T133/Q133</f>
        <v/>
      </c>
      <c r="V133" s="444" t="n"/>
      <c r="W133" s="444" t="n"/>
      <c r="X133" s="444" t="n"/>
      <c r="Y133" s="444" t="n"/>
      <c r="Z133" s="444" t="n"/>
      <c r="AA133" s="444" t="n"/>
      <c r="AB133" s="1650" t="n">
        <v>0.096</v>
      </c>
      <c r="AC133" s="1624">
        <f>ROUND(O133*AB133,3)</f>
        <v/>
      </c>
      <c r="AD133" s="673" t="inlineStr">
        <is>
          <t>ＰＧ 水 アスコルビン酸 ＰＥＧ－７５ エタノール ＢＧ 加水分解キシラン シラカバ樹液 ゲンチアナエキス 黒砂糖エキス アルニカ花エキス セイヨウオトギリソウエキス セイヨウキズタエキス セイヨウトチノキ種子エキス ハマメリスエキス ブドウ葉エキス コメエキス加水分解液 アンペロプシスグロセデンタタ葉エキス ヒオウギエキス アイ葉／茎エキス グリチルリチン酸２Ｋ セラミド３ チアミンＨＣｌ 安息香酸Ｎａ</t>
        </is>
      </c>
      <c r="AE133" s="663" t="inlineStr">
        <is>
          <t>делаем ЕАЭС N RU Д-JP.РА01.В.71997/21 от 11.08.2021 действует до 10.08.2026</t>
        </is>
      </c>
      <c r="AF133" s="663" t="inlineStr">
        <is>
          <t>RELENT</t>
        </is>
      </c>
      <c r="AG133" s="663" t="inlineStr">
        <is>
          <t>IDEA INTERNATIONAL CO., LTD</t>
        </is>
      </c>
    </row>
    <row r="134" hidden="1" ht="30" customFormat="1" customHeight="1" s="437" thickBot="1">
      <c r="A134" s="435" t="n"/>
      <c r="B134" s="822" t="inlineStr">
        <is>
          <t>3304.99-9003</t>
        </is>
      </c>
      <c r="C134" s="1667" t="n">
        <v>2100058023230</v>
      </c>
      <c r="D134" s="1667" t="n">
        <v>5802323</v>
      </c>
      <c r="E134" s="435" t="inlineStr">
        <is>
          <t>Relent Sample</t>
        </is>
      </c>
      <c r="F134" s="1668" t="inlineStr">
        <is>
          <t>B5359RS</t>
        </is>
      </c>
      <c r="G134" s="671" t="n"/>
      <c r="H134" s="404" t="inlineStr">
        <is>
          <t xml:space="preserve">《Relent》La Cerarl Doreor serum mini sample(48 pieces in box)  </t>
        </is>
      </c>
      <c r="I134" s="404" t="inlineStr">
        <is>
          <t>La Cerarl Doreor Serum</t>
        </is>
      </c>
      <c r="J134" s="488" t="inlineStr">
        <is>
          <t>Эссенция «Ла Серарл Дореор»</t>
        </is>
      </c>
      <c r="K134" s="440" t="inlineStr">
        <is>
          <t>face serum</t>
        </is>
      </c>
      <c r="L134" s="440" t="n"/>
      <c r="M134" s="450" t="n"/>
      <c r="N134" s="450" t="n"/>
      <c r="O134" s="553" t="n"/>
      <c r="P134" s="1626" t="n">
        <v>1680</v>
      </c>
      <c r="Q134" s="1622">
        <f>O134*P134</f>
        <v/>
      </c>
      <c r="R134" s="554" t="n">
        <v>1680</v>
      </c>
      <c r="S134" s="1634">
        <f>O134*R134</f>
        <v/>
      </c>
      <c r="T134" s="1634">
        <f>Q134-S134</f>
        <v/>
      </c>
      <c r="U134" s="556">
        <f>T134/Q134</f>
        <v/>
      </c>
      <c r="V134" s="444" t="n"/>
      <c r="W134" s="444" t="n"/>
      <c r="X134" s="444" t="n"/>
      <c r="Y134" s="444" t="n"/>
      <c r="Z134" s="444" t="n"/>
      <c r="AA134" s="444" t="n"/>
      <c r="AB134" s="1650" t="n">
        <v>0.096</v>
      </c>
      <c r="AC134" s="1624">
        <f>ROUND(O134*AB134,3)</f>
        <v/>
      </c>
      <c r="AD134" s="673" t="inlineStr">
        <is>
          <t>水 グリセリン ＢＧ エタノール ＤＰＧ ビスグリセリルアスコルビン酸 加水分解キシラン ヒアルロン酸Ｎａ シラカンバ樹液 黒砂糖エキス カンゾウ根エキス ゲンチアナエキス コメエキス加水分解液 アンペロプシスグロセデンタタ葉エキス ヒオウギエキス アイ葉／茎エキス ナツメ果実エキス カワラヨモギエキス オウゴンエキス マグワ根皮エキス アルニカ花エキス セイヨウオトギリソウエキス セイヨウキズタエキス セイヨウトチノキ種子エキス ハマメリスエキス ブドウ葉エキス ポリ－γ－グルタミン酸Ｎａアラントイン グリチルリチン酸２Ｋ セラミド３ カルボマー ナイロン クエン酸 クエン酸Ｎａ フェノキシエタノール メチルパラベン</t>
        </is>
      </c>
      <c r="AE134" s="663" t="inlineStr">
        <is>
          <t>делаем ЕАЭС N RU Д-JP.РА01.В.71997/21 от 11.08.2021 действует до 10.08.2026</t>
        </is>
      </c>
      <c r="AF134" s="663" t="inlineStr">
        <is>
          <t>RELENT</t>
        </is>
      </c>
      <c r="AG134" s="663" t="inlineStr">
        <is>
          <t>IDEA INTERNATIONAL CO., LTD</t>
        </is>
      </c>
    </row>
    <row r="135" hidden="1" ht="30" customFormat="1" customHeight="1" s="437" thickBot="1">
      <c r="A135" s="1442" t="n"/>
      <c r="B135" s="822" t="inlineStr">
        <is>
          <t>3304.99-9003</t>
        </is>
      </c>
      <c r="C135" s="1667" t="n">
        <v>2100058023209</v>
      </c>
      <c r="D135" s="1667" t="n">
        <v>5802320</v>
      </c>
      <c r="E135" s="435" t="inlineStr">
        <is>
          <t>Relent Sample</t>
        </is>
      </c>
      <c r="F135" s="1668" t="inlineStr">
        <is>
          <t>B5354RS</t>
        </is>
      </c>
      <c r="G135" s="671" t="n"/>
      <c r="H135" s="404" t="inlineStr">
        <is>
          <t>《Relent》La Cerarl Doreor Pack mini sample(20 штук в коробке)</t>
        </is>
      </c>
      <c r="I135" s="404" t="inlineStr">
        <is>
          <t>La Cerarl Doreor Pack</t>
        </is>
      </c>
      <c r="J135" s="488" t="inlineStr">
        <is>
          <t>Маска для лица Ла Серарл Дореор</t>
        </is>
      </c>
      <c r="K135" s="440" t="inlineStr">
        <is>
          <t>face pack</t>
        </is>
      </c>
      <c r="L135" s="440" t="n"/>
      <c r="M135" s="450" t="n"/>
      <c r="N135" s="450" t="n"/>
      <c r="O135" s="553" t="n"/>
      <c r="P135" s="1626" t="n">
        <v>1700</v>
      </c>
      <c r="Q135" s="1622">
        <f>O135*P135</f>
        <v/>
      </c>
      <c r="R135" s="554" t="n">
        <v>1700</v>
      </c>
      <c r="S135" s="1634">
        <f>O135*R135</f>
        <v/>
      </c>
      <c r="T135" s="1634">
        <f>Q135-S135</f>
        <v/>
      </c>
      <c r="U135" s="556">
        <f>T135/Q135</f>
        <v/>
      </c>
      <c r="V135" s="444" t="n"/>
      <c r="W135" s="444" t="n"/>
      <c r="X135" s="444" t="n"/>
      <c r="Y135" s="444" t="n"/>
      <c r="Z135" s="444" t="n"/>
      <c r="AA135" s="444" t="n"/>
      <c r="AB135" s="1650" t="n">
        <v>0.2</v>
      </c>
      <c r="AC135" s="1624">
        <f>ROUND(O135*AB135,3)</f>
        <v/>
      </c>
      <c r="AD135" s="673" t="inlineStr">
        <is>
          <t>水 ポリビニルアルコール ＰＧ アクリル酸アルキルコポリマー エタノール 酸化チタン ケイ酸（Ａｌ／Ｍｇ） ジメチコン セスキオレイン酸ソルビタン シラカバ樹液 ハトムギ油 加水分解キシラン 水溶性コラーゲン ヨクイニンエキス オタネニンジンエキス 黒砂糖エキス ドクダミエキス ゲンチアナエキス コメエキス加水分解液 アンペロプシスグロセデンタタ葉エキス ヒオウギエキス アイ葉／茎エキス グリチルリチン酸２Ｋ テトラヘキシルデカン酸アスコルビル 酢酸トコフェロール パルミチン酸レチノール リン酸アスコルビルＭｇ トコフェロール スクワラン ピーナッツ油 ＢＧ グリセリン ラウレス－２１ ラウリン酸ポリグリセリル－１０ 香料 デヒドロ酢酸Ｎａ メチルパラベン 安息香酸Ｎａ</t>
        </is>
      </c>
      <c r="AE135" s="663" t="inlineStr">
        <is>
          <t>ЕАЭС N RU Д-JP.РА03.В.91575/22 от 31.05.2022 действует до 30.05.2027</t>
        </is>
      </c>
      <c r="AF135" s="663" t="inlineStr">
        <is>
          <t>Relent</t>
        </is>
      </c>
      <c r="AG135" s="663" t="inlineStr">
        <is>
          <t>BRUNO Inc.</t>
        </is>
      </c>
    </row>
    <row r="136" hidden="1" ht="30" customFormat="1" customHeight="1" s="437" thickBot="1">
      <c r="A136" s="1442" t="n"/>
      <c r="B136" s="822" t="inlineStr">
        <is>
          <t>3304.99-2003</t>
        </is>
      </c>
      <c r="C136" s="1667" t="n">
        <v>2100058023216</v>
      </c>
      <c r="D136" s="1667" t="n">
        <v>5802321</v>
      </c>
      <c r="E136" s="435" t="inlineStr">
        <is>
          <t>Relent Sample</t>
        </is>
      </c>
      <c r="F136" s="1668" t="inlineStr">
        <is>
          <t>B5355RS</t>
        </is>
      </c>
      <c r="G136" s="671" t="n"/>
      <c r="H136" s="404" t="inlineStr">
        <is>
          <t xml:space="preserve">《Relent》La Cerarl Doreor Milk mini sample(48 pieces in box) </t>
        </is>
      </c>
      <c r="I136" s="404" t="inlineStr">
        <is>
          <t>La Cerarl Doreor Milk</t>
        </is>
      </c>
      <c r="J136" s="488" t="inlineStr">
        <is>
          <t>Молочко «Ла Серарл»</t>
        </is>
      </c>
      <c r="K136" s="440" t="inlineStr">
        <is>
          <t>face milk</t>
        </is>
      </c>
      <c r="L136" s="440" t="n"/>
      <c r="M136" s="450" t="n"/>
      <c r="N136" s="450" t="n"/>
      <c r="O136" s="553" t="n"/>
      <c r="P136" s="1626" t="n">
        <v>1680</v>
      </c>
      <c r="Q136" s="1622">
        <f>O136*P136</f>
        <v/>
      </c>
      <c r="R136" s="554" t="n">
        <v>1680</v>
      </c>
      <c r="S136" s="1634">
        <f>O136*R136</f>
        <v/>
      </c>
      <c r="T136" s="1634">
        <f>Q136-S136</f>
        <v/>
      </c>
      <c r="U136" s="556">
        <f>T136/Q136</f>
        <v/>
      </c>
      <c r="V136" s="444" t="n"/>
      <c r="W136" s="444" t="n"/>
      <c r="X136" s="444" t="n"/>
      <c r="Y136" s="444" t="n"/>
      <c r="Z136" s="444" t="n"/>
      <c r="AA136" s="444" t="n"/>
      <c r="AB136" s="1650" t="n">
        <v>0.096</v>
      </c>
      <c r="AC136" s="1624">
        <f>ROUND(O136*AB136,3)</f>
        <v/>
      </c>
      <c r="AD136" s="673" t="inlineStr">
        <is>
          <t>水 ＢＧ ホホバ種子油 スクワラン ベヘニルアルコール シラカバ樹液 コムギ胚芽油 ハトムギ油 加水分解キシラン レシチン リゾレシチン 黒砂糖エキス 水溶性コラーゲン ゲンチアナエキス ヨクイニンエキス加水分解卵殻膜 コメエキス加水分解液 アンペロプシスグロセデンタタ葉エキス ヒオウギエキス アイ葉／茎エキス ドクダミエキス アルニカ花エキス セイヨウオトギリソウエキス セイヨウキズタエキス セイヨウトチノキ種子エキス ハマメリスエキス ブドウ葉エキス テトラヘキシルデカン酸アスコルビル アミノカプロン酸 アルギニン トコフェロール リン酸アスコルビルＭｇ セラミド３ 酢酸トコフェロールパルミチン酸レチノール ステアリン酸 バチルアルコール セテアリルアルコール トリ（カプリル／カプリン酸）グリセリル ピーナッツ油 グリセリン ＤＰＧ キサンタンガム カルボキシメチルデキストランＮａ カルボマー （アクリル酸／アクリル酸アルキル（Ｃ１０－３０））コポリマー ラウリン酸ポリグリセリル－１０ エタノール 香料 フェノキシエタノール メチルパラベン ＥＤＴＡ－２Ｎａ ブチルパラベン</t>
        </is>
      </c>
      <c r="AE136" s="820" t="inlineStr">
        <is>
          <t>ЕАЭС N RU Д-JP.РА12.В.00545/24 от 28.12.2024 действует до 27.12.2029</t>
        </is>
      </c>
      <c r="AF136" s="663" t="inlineStr">
        <is>
          <t>RELENT</t>
        </is>
      </c>
      <c r="AG136" s="663" t="inlineStr">
        <is>
          <t>IDEA INTERNATIONAL CO., LTD</t>
        </is>
      </c>
    </row>
    <row r="137" hidden="1" ht="30" customFormat="1" customHeight="1" s="437" thickBot="1">
      <c r="A137" s="1442" t="n"/>
      <c r="B137" s="822" t="inlineStr">
        <is>
          <t>3304.99-2003</t>
        </is>
      </c>
      <c r="C137" s="1667" t="n">
        <v>2100058023223</v>
      </c>
      <c r="D137" s="1667" t="n">
        <v>5802322</v>
      </c>
      <c r="E137" s="435" t="inlineStr">
        <is>
          <t>Relent Sample</t>
        </is>
      </c>
      <c r="F137" s="1668" t="inlineStr">
        <is>
          <t>B5374RSB5374RS48</t>
        </is>
      </c>
      <c r="G137" s="671" t="n"/>
      <c r="H137" s="404" t="inlineStr">
        <is>
          <t xml:space="preserve">《Relent》La Cerarl Doreor Cream mini sample(48 pieces in box) </t>
        </is>
      </c>
      <c r="I137" s="404" t="inlineStr">
        <is>
          <t>La Cerarl Doreor Cream</t>
        </is>
      </c>
      <c r="J137" s="488" t="inlineStr">
        <is>
          <t>Питательный крем «Ла Серарл Дореор»</t>
        </is>
      </c>
      <c r="K137" s="440" t="inlineStr">
        <is>
          <t>face cream</t>
        </is>
      </c>
      <c r="L137" s="440" t="n"/>
      <c r="M137" s="450" t="n"/>
      <c r="N137" s="450" t="n"/>
      <c r="O137" s="553" t="n"/>
      <c r="P137" s="1626" t="n">
        <v>1920</v>
      </c>
      <c r="Q137" s="1622">
        <f>O137*P137</f>
        <v/>
      </c>
      <c r="R137" s="554" t="n">
        <v>1920</v>
      </c>
      <c r="S137" s="1634">
        <f>O137*R137</f>
        <v/>
      </c>
      <c r="T137" s="1634">
        <f>Q137-S137</f>
        <v/>
      </c>
      <c r="U137" s="556">
        <f>T137/Q137</f>
        <v/>
      </c>
      <c r="V137" s="444" t="n"/>
      <c r="W137" s="444" t="n"/>
      <c r="X137" s="444" t="n"/>
      <c r="Y137" s="444" t="n"/>
      <c r="Z137" s="444" t="n"/>
      <c r="AA137" s="444" t="n"/>
      <c r="AB137" s="1650" t="n">
        <v>0.096</v>
      </c>
      <c r="AC137" s="1624">
        <f>ROUND(O137*AB137,3)</f>
        <v/>
      </c>
      <c r="AD137" s="673" t="inlineStr">
        <is>
          <t>水 ＢＧ トリエチルヘキサノイン スクワランホホバ種子油 ステアリン酸グリセリル セテアリルアルコール グリセリン シラカバ樹液ステアリン酸グリセリル（ＳＥ） ステアリン酸ＰＥＧ－１００ ステアリン酸 ハトムギ油加水分解キシラン ゲンチアナエキス 水溶性コラーゲン 黒砂糖エキス ヨクイニンエキスコメエキス加水分解液 アンペロプシスグロセデンタタ葉エキス ヒオウギエキス アイ葉／茎エキス ドクダミエキス アルニカ花エキスセイヨウオトギリソウエキス セイヨウキズタエキス セイヨウトチノキ種子エキス ハマメリスエキス ブドウ葉エキス アルギニン テトラヘキシルデカン酸アスコルビル リン酸アスコルビルＭｇ アミノカプロン酸 セラミド３酢酸トコフェロール パルミチン酸レチノールトコフェロール ヒドロキシステアリン酸コレステリル ヘキサ（ヒドロキシステアリン酸／ステアリン酸／ロジン酸）ジペンタエリスリチル 水添パーム油 ピーナッツ油 カルボマーキサンタンガム 酸化チタン ジメチコン 水酸化Ａｌ ラウリン酸ポリグリセリル－１０ エタノール 香料 フェノキシエタノール メチルパラベン ブチルパラベン ＥＤＴＡ－２Ｎａ</t>
        </is>
      </c>
      <c r="AE137" s="663" t="inlineStr">
        <is>
          <t>ЕАЭС N RU Д-JP.РА03.В.90112/22 от 31.05.2022 действует до 29.05.2027</t>
        </is>
      </c>
      <c r="AF137" s="663" t="inlineStr">
        <is>
          <t>La Cerarl</t>
        </is>
      </c>
      <c r="AG137" s="663" t="inlineStr">
        <is>
          <t>IDEA INTERNATIONAL CO., LTD</t>
        </is>
      </c>
    </row>
    <row r="138" hidden="1" ht="30" customFormat="1" customHeight="1" s="437" thickBot="1">
      <c r="A138" s="1442" t="n"/>
      <c r="B138" s="822" t="n"/>
      <c r="C138" s="1625" t="n">
        <v>2100058024930</v>
      </c>
      <c r="D138" s="1625" t="n">
        <v>5802493</v>
      </c>
      <c r="E138" s="435" t="inlineStr">
        <is>
          <t>Relent Sample</t>
        </is>
      </c>
      <c r="F138" s="1668" t="inlineStr">
        <is>
          <t>B5374RS</t>
        </is>
      </c>
      <c r="G138" s="671" t="n"/>
      <c r="H138" s="404" t="inlineStr">
        <is>
          <t xml:space="preserve">《Relent》La Cerarl Doreor Gelee SP mini sample(48 pieces in box) </t>
        </is>
      </c>
      <c r="I138" s="404" t="inlineStr">
        <is>
          <t>La Cerarl DOREOR GELEE SP</t>
        </is>
      </c>
      <c r="J138" s="488" t="inlineStr">
        <is>
          <t>Гель для лица Ла Сераль</t>
        </is>
      </c>
      <c r="K138" s="891" t="inlineStr">
        <is>
          <t>face gel</t>
        </is>
      </c>
      <c r="L138" s="440" t="n"/>
      <c r="M138" s="450" t="n"/>
      <c r="N138" s="450" t="n"/>
      <c r="O138" s="553" t="n"/>
      <c r="P138" s="1626" t="n">
        <v>2640</v>
      </c>
      <c r="Q138" s="1622">
        <f>O138*P138</f>
        <v/>
      </c>
      <c r="R138" s="554" t="n">
        <v>0</v>
      </c>
      <c r="S138" s="1634">
        <f>O138*R138</f>
        <v/>
      </c>
      <c r="T138" s="1634">
        <f>Q138-S138</f>
        <v/>
      </c>
      <c r="U138" s="556">
        <f>T138/Q138</f>
        <v/>
      </c>
      <c r="V138" s="444" t="n"/>
      <c r="W138" s="444" t="n"/>
      <c r="X138" s="444" t="n"/>
      <c r="Y138" s="444" t="n"/>
      <c r="Z138" s="444" t="n"/>
      <c r="AA138" s="444" t="n"/>
      <c r="AB138" s="1650" t="n">
        <v>0.096</v>
      </c>
      <c r="AC138" s="1624">
        <f>ROUND(O138*AB138,3)</f>
        <v/>
      </c>
      <c r="AD138"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138" s="663" t="inlineStr">
        <is>
          <t>ЕАЭС N RU Д-JP.РА04.В.91017/22 от 14.12.2022 действует до 14.07.2027</t>
        </is>
      </c>
      <c r="AF138" s="663" t="inlineStr">
        <is>
          <t>RELENT</t>
        </is>
      </c>
      <c r="AG138" s="663" t="inlineStr">
        <is>
          <t>IDEA INTERNATIONAL CO., LTD</t>
        </is>
      </c>
    </row>
    <row r="139" hidden="1" ht="30" customFormat="1" customHeight="1" s="437" thickBot="1">
      <c r="A139" s="435" t="n"/>
      <c r="B139" s="829" t="inlineStr">
        <is>
          <t>3304.99-9003</t>
        </is>
      </c>
      <c r="C139" s="1625" t="n">
        <v>2100058023261</v>
      </c>
      <c r="D139" s="1625" t="n">
        <v>5802326</v>
      </c>
      <c r="E139" s="435" t="inlineStr">
        <is>
          <t>Relent Sample</t>
        </is>
      </c>
      <c r="F139" s="447" t="inlineStr">
        <is>
          <t>B3720RS48</t>
        </is>
      </c>
      <c r="G139" s="671" t="n"/>
      <c r="H139" s="404" t="inlineStr">
        <is>
          <t xml:space="preserve">《Relent》Rinales skin lotion mini sample(48 pieces in box) </t>
        </is>
      </c>
      <c r="I139" s="892" t="inlineStr">
        <is>
          <t>Wrinkle Lotion</t>
        </is>
      </c>
      <c r="J139" s="892" t="inlineStr">
        <is>
          <t>Лосьон от морщин Риналес</t>
        </is>
      </c>
      <c r="K139" s="440" t="inlineStr">
        <is>
          <t>face lotion</t>
        </is>
      </c>
      <c r="L139" s="440" t="n"/>
      <c r="M139" s="450" t="n"/>
      <c r="N139" s="450" t="n"/>
      <c r="O139" s="553" t="n"/>
      <c r="P139" s="1626" t="n">
        <v>1920</v>
      </c>
      <c r="Q139" s="1622">
        <f>O139*P139</f>
        <v/>
      </c>
      <c r="R139" s="554" t="n">
        <v>1920</v>
      </c>
      <c r="S139" s="1634">
        <f>O139*R139</f>
        <v/>
      </c>
      <c r="T139" s="1634">
        <f>Q139-S139</f>
        <v/>
      </c>
      <c r="U139" s="556">
        <f>T139/Q139</f>
        <v/>
      </c>
      <c r="V139" s="444" t="n"/>
      <c r="W139" s="444" t="n"/>
      <c r="X139" s="444" t="n"/>
      <c r="Y139" s="444" t="n"/>
      <c r="Z139" s="444" t="n"/>
      <c r="AA139" s="444" t="n"/>
      <c r="AB139" s="1650" t="n">
        <v>0.048</v>
      </c>
      <c r="AC139" s="1624">
        <f>ROUND(O139*AB139,3)</f>
        <v/>
      </c>
      <c r="AD139" s="673" t="inlineStr">
        <is>
          <t>水 スクワラン ＢＧ ベヘニルアルコール グリセリン 乳酸セチル ステアリン酸 バチルアルコール 水添レシチン レシチン 褐藻エキス リゾレシチン アーモンドタンパク ヒアルロン酸Ｎａ ゼニアオイエキス マチルスオドラチシマ樹皮エキス セリシン ハイブリッドローズ花エキス カンゾウ葉エキス クズ根エキスサクシニルアテロコラーゲン アロエベラ葉エキス クロレラエキス ノイバラ果実エキス アルギニン ヒドロキシプロリン グリチルレチン酸ステアリル トコフェロール セラミド３ スーパーオキシドジスムターゼ ホホバ種子油 マカデミアナッツ脂肪酸フィトステリル トリ（カプリル／カプリン酸）グリセリル ダイズステロール ＤＰＧ カルボマー キサンタンガム ジメチコン パルミチン酸スクロース エタノール 香料 フェノキシエタノール メチルパラベン ブチルパラベン ＥＤＴＡ－２Ｎａ</t>
        </is>
      </c>
      <c r="AE139" s="820" t="inlineStr">
        <is>
          <t>ЕАЭС N RU Д-JP.НВ15.В.03806/19 от 11.12.2019 действует до 10.12.2024</t>
        </is>
      </c>
      <c r="AF139" s="820" t="inlineStr">
        <is>
          <t>RELENT</t>
        </is>
      </c>
      <c r="AG139" s="875" t="inlineStr">
        <is>
          <t>IDEA INTERNATIONAL CO., LTD</t>
        </is>
      </c>
    </row>
    <row r="140" hidden="1" ht="30" customFormat="1" customHeight="1" s="437" thickBot="1">
      <c r="A140" s="435" t="n"/>
      <c r="B140" s="829" t="inlineStr">
        <is>
          <t>3304.99-9003</t>
        </is>
      </c>
      <c r="C140" s="1625" t="n">
        <v>2100058023278</v>
      </c>
      <c r="D140" s="1625" t="n">
        <v>5802327</v>
      </c>
      <c r="E140" s="435" t="inlineStr">
        <is>
          <t>Relent Sample</t>
        </is>
      </c>
      <c r="F140" s="1668" t="inlineStr">
        <is>
          <t>B3730RS</t>
        </is>
      </c>
      <c r="G140" s="671" t="n"/>
      <c r="H140" s="404" t="inlineStr">
        <is>
          <t xml:space="preserve">《Relent》Rinales essence α  mini sample(48 pieces in box) </t>
        </is>
      </c>
      <c r="I140" s="404" t="inlineStr">
        <is>
          <t>Rinales Essence</t>
        </is>
      </c>
      <c r="J140" s="488" t="inlineStr">
        <is>
          <t>Сыворотка от морщин Риналес</t>
        </is>
      </c>
      <c r="K140" s="440" t="inlineStr">
        <is>
          <t>face essence</t>
        </is>
      </c>
      <c r="L140" s="440" t="n"/>
      <c r="M140" s="450" t="n"/>
      <c r="N140" s="450" t="n"/>
      <c r="O140" s="553" t="n"/>
      <c r="P140" s="1626" t="n">
        <v>1920</v>
      </c>
      <c r="Q140" s="1622">
        <f>O140*P140</f>
        <v/>
      </c>
      <c r="R140" s="554" t="n">
        <v>1920</v>
      </c>
      <c r="S140" s="1634">
        <f>O140*R140</f>
        <v/>
      </c>
      <c r="T140" s="1634">
        <f>Q140-S140</f>
        <v/>
      </c>
      <c r="U140" s="556">
        <f>T140/Q140</f>
        <v/>
      </c>
      <c r="V140" s="444" t="n"/>
      <c r="W140" s="444" t="n"/>
      <c r="X140" s="444" t="n"/>
      <c r="Y140" s="444" t="n"/>
      <c r="Z140" s="444" t="n"/>
      <c r="AA140" s="444" t="n"/>
      <c r="AB140" s="1650" t="n">
        <v>0.048</v>
      </c>
      <c r="AC140" s="1624">
        <f>ROUND(O140*AB140,3)</f>
        <v/>
      </c>
      <c r="AD140" s="673" t="inlineStr">
        <is>
          <t>水､エタノール､乳酸桿菌／セイヨウナシ果汁発酵液 ､ビフィズス菌培養溶解質､メリロートエキス､チューベロース多糖体､ヒアルロン酸Ｎａ､ダマスクバラ胎座培養エキス､加水分解ヒヨコマメ種子エキス､加水分解ローヤルゼリータンパク､オニイチゴ根エキス､加水分解卵殻膜､セイヨウハッカエキス､カニナバラ果実エキス､シアノコバラミン､プランクトンエキス､パンテノール､乳酸､アデノシン環状リン酸､ＢＧ､グリコシルトレハロース､（ＰＰＧ－８／ＳＭＤＩ）コポリマー､加水分解水添デンプン､ポリクオタニウム－５１､水酸化Ｎａ､フェノキシエタノール､メチルパラベン､ＥＤＴＡ－２Ｎａ</t>
        </is>
      </c>
      <c r="AE140" s="663" t="inlineStr">
        <is>
          <t>ЕАЭС N RU Д-JP.РА01.В.71997/21 от 11.08.2021 действует до 10.08.2026</t>
        </is>
      </c>
      <c r="AF140" s="663" t="inlineStr">
        <is>
          <t>RELENT</t>
        </is>
      </c>
      <c r="AG140" s="663" t="inlineStr">
        <is>
          <t>IDEA INTERNATIONAL CO., LTD</t>
        </is>
      </c>
    </row>
    <row r="141" hidden="1" ht="30" customFormat="1" customHeight="1" s="437" thickBot="1">
      <c r="A141" s="435" t="n"/>
      <c r="B141" s="829" t="inlineStr">
        <is>
          <t>3304.99-9003</t>
        </is>
      </c>
      <c r="C141" s="1625" t="n">
        <v>2100058023285</v>
      </c>
      <c r="D141" s="1625" t="n">
        <v>5802328</v>
      </c>
      <c r="E141" s="435" t="inlineStr">
        <is>
          <t>Relent Sample</t>
        </is>
      </c>
      <c r="F141" s="1668" t="inlineStr">
        <is>
          <t>B3740RS</t>
        </is>
      </c>
      <c r="G141" s="671" t="n"/>
      <c r="H141" s="404" t="inlineStr">
        <is>
          <t xml:space="preserve">《Relent》Rinales milk lotion  mini sample(48 pieces in box) </t>
        </is>
      </c>
      <c r="I141" s="404" t="inlineStr">
        <is>
          <t>Rinales Milk Lotion</t>
        </is>
      </c>
      <c r="J141" s="488" t="inlineStr">
        <is>
          <t>Молочко против морщин «Риналес»</t>
        </is>
      </c>
      <c r="K141" s="440" t="inlineStr">
        <is>
          <t>face milk</t>
        </is>
      </c>
      <c r="L141" s="440" t="n"/>
      <c r="M141" s="450" t="n"/>
      <c r="N141" s="450" t="n"/>
      <c r="O141" s="553" t="n"/>
      <c r="P141" s="1626" t="n">
        <v>1920</v>
      </c>
      <c r="Q141" s="1622">
        <f>O141*P141</f>
        <v/>
      </c>
      <c r="R141" s="554" t="n">
        <v>1920</v>
      </c>
      <c r="S141" s="1634">
        <f>O141*R141</f>
        <v/>
      </c>
      <c r="T141" s="1634">
        <f>Q141-S141</f>
        <v/>
      </c>
      <c r="U141" s="556">
        <f>T141/Q141</f>
        <v/>
      </c>
      <c r="V141" s="444" t="n"/>
      <c r="W141" s="444" t="n"/>
      <c r="X141" s="444" t="n"/>
      <c r="Y141" s="444" t="n"/>
      <c r="Z141" s="444" t="n"/>
      <c r="AA141" s="444" t="n"/>
      <c r="AB141" s="1650" t="n">
        <v>0.048</v>
      </c>
      <c r="AC141" s="1624">
        <f>ROUND(O141*AB141,3)</f>
        <v/>
      </c>
      <c r="AD141" s="673" t="inlineStr">
        <is>
          <t>水 ＢＧ エタノール グリセリン ヒアルロン酸Ｎａ アンズ果汁 ホエイ カニナバラ果実エキス 加水分解ヒヨコマメ種子エキス オニイチゴ根エキス シアノコバラミン 乳酸 アラントイン グリチルリチン酸２Ｋグルコース リボフラビンリン酸Ｎａ プルラン アルカリゲネス産生多糖体 （ＰＰＧ－８／ＳＭＤＩ）コポリマー カルボマー ナイロン ポリクオタニウム－５１ 水酸化Ｎａ フェノキシエタノール メチルパラベン</t>
        </is>
      </c>
      <c r="AE141" s="663" t="inlineStr">
        <is>
          <t>делаем</t>
        </is>
      </c>
      <c r="AF141" s="663" t="inlineStr">
        <is>
          <t>RELENT</t>
        </is>
      </c>
      <c r="AG141" s="663" t="inlineStr">
        <is>
          <t>IDEA INTERNATIONAL CO., LTD</t>
        </is>
      </c>
    </row>
    <row r="142" hidden="1" ht="30" customFormat="1" customHeight="1" s="437" thickBot="1">
      <c r="A142" s="435" t="n"/>
      <c r="B142" s="829" t="inlineStr">
        <is>
          <t>3304.99-2003</t>
        </is>
      </c>
      <c r="C142" s="1625" t="n">
        <v>2100058023292</v>
      </c>
      <c r="D142" s="1676" t="n">
        <v>5802329</v>
      </c>
      <c r="E142" s="435" t="inlineStr">
        <is>
          <t>Relent Sample</t>
        </is>
      </c>
      <c r="F142" s="1668" t="inlineStr">
        <is>
          <t>B3750RS</t>
        </is>
      </c>
      <c r="G142" s="671" t="n"/>
      <c r="H142" s="404" t="inlineStr">
        <is>
          <t xml:space="preserve">《Relent》Rinales moisture cream (48 pieces in box) </t>
        </is>
      </c>
      <c r="I142" s="404" t="inlineStr">
        <is>
          <t>Rinales Moisture Cream</t>
        </is>
      </c>
      <c r="J142" s="488" t="inlineStr">
        <is>
          <t>Крем увлажняющий против морщин Риналес</t>
        </is>
      </c>
      <c r="K142" s="440" t="inlineStr">
        <is>
          <t>face cream</t>
        </is>
      </c>
      <c r="L142" s="440" t="n"/>
      <c r="M142" s="450" t="n"/>
      <c r="N142" s="450" t="n"/>
      <c r="O142" s="553" t="n"/>
      <c r="P142" s="1626" t="n">
        <v>1920</v>
      </c>
      <c r="Q142" s="1622">
        <f>O142*P142</f>
        <v/>
      </c>
      <c r="R142" s="554" t="n">
        <v>1920</v>
      </c>
      <c r="S142" s="1634">
        <f>O142*R142</f>
        <v/>
      </c>
      <c r="T142" s="1634">
        <f>Q142-S142</f>
        <v/>
      </c>
      <c r="U142" s="556">
        <f>T142/Q142</f>
        <v/>
      </c>
      <c r="V142" s="444" t="n"/>
      <c r="W142" s="444" t="n"/>
      <c r="X142" s="444" t="n"/>
      <c r="Y142" s="444" t="n"/>
      <c r="Z142" s="444" t="n"/>
      <c r="AA142" s="444" t="n"/>
      <c r="AB142" s="1650" t="n">
        <v>0.048</v>
      </c>
      <c r="AC142" s="1624">
        <f>ROUND(O142*AB142,3)</f>
        <v/>
      </c>
      <c r="AD142" s="673" t="inlineStr">
        <is>
          <t>水、グリセリン、ＢＧ、シクロメチコン、トリエチルヘキサノイン、ステアリン酸ＰＥＧ－４５、ベヘニルアルコール、ステアリン酸グリセリル（ＳＥ）、イソノナン酸イソノニル、ステアリン酸ＰＥＧ－１００、エイコサン二酸／テトラデカン二酸ポリグリセリル－１０、乳酸桿菌/セイヨウナシ果汁発酵液、加水分解オクラ種子エキス、ビフィズス菌培養溶解質、ヒアルロン酸Ｎａ、レシチン、ダマスクバラ胎座培養エキス、カニナバラ果実エキス、加水分解卵殻膜、プランクトンエキス、シアノコバラミン、チューベロース多糖体、アルギニン、セラミド６－Ⅱ、アデノシン環状リン酸、グリチルレチン酸ステアリル、ＤＮＡ－Ｎａ、グリチルリチン酸２Ｋ、パルミトイルペンタペプチド－４、スクワラン、ダイマージリノール酸（フィトステリル／イソステアリル／セチル／ステアリル／ベヘニル）、ホホバ種子油、ミリスチン酸イソステアリル、ダイズステロール、ステアリン酸、バチルアルコール、トリ（カプリル／カプリン酸）グリセリル、セルロースガム、カルボマー、（メタクリル酸グリセリルアミドエチル／メタクリル酸ステアリル）コポリマー、デキストリン、シリカ、ジメチコン、ポリソルベート２０、エタノール、フェノキシエタノール、メチルパラベン、ブチルパラベン</t>
        </is>
      </c>
      <c r="AE142" s="663" t="inlineStr">
        <is>
          <t>ЕАЭС N RU Д-JP.РА03.В.90112/22 от 31.05.2022 действует до 29.05.2027</t>
        </is>
      </c>
      <c r="AF142" s="663" t="inlineStr">
        <is>
          <t>Relent</t>
        </is>
      </c>
      <c r="AG142" s="663" t="inlineStr">
        <is>
          <t>BRUNO Inc.</t>
        </is>
      </c>
    </row>
    <row r="143" hidden="1" ht="30" customFormat="1" customHeight="1" s="437" thickBot="1">
      <c r="A143" s="435" t="n"/>
      <c r="B143" s="829" t="inlineStr">
        <is>
          <t>3401.30-0000</t>
        </is>
      </c>
      <c r="C143" s="1625" t="n">
        <v>2100058023070</v>
      </c>
      <c r="D143" s="1625" t="n">
        <v>5802307</v>
      </c>
      <c r="E143" s="435" t="inlineStr">
        <is>
          <t>Relent Sample</t>
        </is>
      </c>
      <c r="F143" s="1668" t="inlineStr">
        <is>
          <t>B2801RS</t>
        </is>
      </c>
      <c r="G143" s="671" t="n"/>
      <c r="H143" s="404" t="inlineStr">
        <is>
          <t xml:space="preserve">《Relent》ASTEROPE cleansing cream mini sample(48 pieces in box) </t>
        </is>
      </c>
      <c r="I143" s="404" t="inlineStr">
        <is>
          <t>Asterope Cleansing Cream</t>
        </is>
      </c>
      <c r="J143" s="488" t="inlineStr">
        <is>
          <t>Демакияжный крем для лица Астеропа</t>
        </is>
      </c>
      <c r="K143" s="440" t="inlineStr">
        <is>
          <t>face cleansing</t>
        </is>
      </c>
      <c r="L143" s="440" t="n"/>
      <c r="M143" s="450" t="n"/>
      <c r="N143" s="450" t="n"/>
      <c r="O143" s="553" t="n"/>
      <c r="P143" s="1626" t="n">
        <v>1680</v>
      </c>
      <c r="Q143" s="1622">
        <f>O143*P143</f>
        <v/>
      </c>
      <c r="R143" s="554" t="n">
        <v>1680</v>
      </c>
      <c r="S143" s="1634">
        <f>O143*R143</f>
        <v/>
      </c>
      <c r="T143" s="1634">
        <f>Q143-S143</f>
        <v/>
      </c>
      <c r="U143" s="556">
        <f>T143/Q143</f>
        <v/>
      </c>
      <c r="V143" s="444" t="n"/>
      <c r="W143" s="444" t="n"/>
      <c r="X143" s="444" t="n"/>
      <c r="Y143" s="444" t="n"/>
      <c r="Z143" s="444" t="n"/>
      <c r="AA143" s="444" t="n"/>
      <c r="AB143" s="1650" t="n">
        <v>0.096</v>
      </c>
      <c r="AC143" s="1624">
        <f>ROUND(O143*AB143,3)</f>
        <v/>
      </c>
      <c r="AD143" s="881">
        <f>AD60</f>
        <v/>
      </c>
      <c r="AE143" s="663" t="inlineStr">
        <is>
          <t>ЕАЭС N RU Д-JP.РА03.В.90112/22 от 31.05.2022 действует до 29.05.2027</t>
        </is>
      </c>
      <c r="AF143" s="663" t="inlineStr">
        <is>
          <t>Relent</t>
        </is>
      </c>
      <c r="AG143" s="663" t="inlineStr">
        <is>
          <t>BRUNO Inc.</t>
        </is>
      </c>
    </row>
    <row r="144" hidden="1" ht="30" customFormat="1" customHeight="1" s="437" thickBot="1">
      <c r="A144" s="435" t="n"/>
      <c r="B144" s="829" t="inlineStr">
        <is>
          <t>3401.30-0000</t>
        </is>
      </c>
      <c r="C144" s="1625" t="n">
        <v>2100058023087</v>
      </c>
      <c r="D144" s="1625" t="n">
        <v>5802308</v>
      </c>
      <c r="E144" s="435" t="inlineStr">
        <is>
          <t>Relent Sample</t>
        </is>
      </c>
      <c r="F144" s="893" t="inlineStr">
        <is>
          <t>B2802RS</t>
        </is>
      </c>
      <c r="G144" s="671" t="n"/>
      <c r="H144" s="404" t="inlineStr">
        <is>
          <t xml:space="preserve">《Relent》ASTEROPE washing cream mini sample(48 pieces in box)  </t>
        </is>
      </c>
      <c r="I144" s="404" t="inlineStr">
        <is>
          <t>Asterope Washing Cream</t>
        </is>
      </c>
      <c r="J144" s="488" t="inlineStr">
        <is>
          <t>Пенка для умывания Астеропа</t>
        </is>
      </c>
      <c r="K144" s="440" t="inlineStr">
        <is>
          <t>face wash</t>
        </is>
      </c>
      <c r="L144" s="440" t="n"/>
      <c r="M144" s="450" t="n"/>
      <c r="N144" s="450" t="n"/>
      <c r="O144" s="553" t="n"/>
      <c r="P144" s="1626" t="n">
        <v>1680</v>
      </c>
      <c r="Q144" s="1622">
        <f>O144*P144</f>
        <v/>
      </c>
      <c r="R144" s="554" t="n">
        <v>1680</v>
      </c>
      <c r="S144" s="1634">
        <f>O144*R144</f>
        <v/>
      </c>
      <c r="T144" s="1634">
        <f>Q144-S144</f>
        <v/>
      </c>
      <c r="U144" s="556">
        <f>T144/Q144</f>
        <v/>
      </c>
      <c r="V144" s="444" t="n"/>
      <c r="W144" s="444" t="n"/>
      <c r="X144" s="444" t="n"/>
      <c r="Y144" s="444" t="n"/>
      <c r="Z144" s="444" t="n"/>
      <c r="AA144" s="444" t="n"/>
      <c r="AB144" s="1650" t="n">
        <v>0.096</v>
      </c>
      <c r="AC144" s="1624">
        <f>ROUND(O144*AB144,3)</f>
        <v/>
      </c>
      <c r="AD144" s="673">
        <f>AD61</f>
        <v/>
      </c>
      <c r="AE144" s="663" t="inlineStr">
        <is>
          <t>ЕАЭС N RU Д-JP.РА03.В.90110/22 от 31.05.2022 действует до 29.05.2027</t>
        </is>
      </c>
      <c r="AF144" s="663" t="inlineStr">
        <is>
          <t>Relent</t>
        </is>
      </c>
      <c r="AG144" s="663" t="inlineStr">
        <is>
          <t>BRUNO Inc.</t>
        </is>
      </c>
    </row>
    <row r="145" hidden="1" ht="30" customFormat="1" customHeight="1" s="437" thickBot="1">
      <c r="A145" s="435" t="n"/>
      <c r="B145" s="829" t="inlineStr">
        <is>
          <t>3304.99-9003</t>
        </is>
      </c>
      <c r="C145" s="1625" t="n">
        <v>2100058023094</v>
      </c>
      <c r="D145" s="1625" t="n">
        <v>5802309</v>
      </c>
      <c r="E145" s="435" t="inlineStr">
        <is>
          <t>Relent Sample</t>
        </is>
      </c>
      <c r="F145" s="893" t="inlineStr">
        <is>
          <t>B2803RS</t>
        </is>
      </c>
      <c r="G145" s="671" t="n"/>
      <c r="H145" s="404" t="inlineStr">
        <is>
          <t xml:space="preserve">《Relent》ASTEROPE cold cream mini sample(48 pieces in box) </t>
        </is>
      </c>
      <c r="I145" s="404" t="inlineStr">
        <is>
          <t>Asterope Cold Cream</t>
        </is>
      </c>
      <c r="J145" s="488" t="inlineStr">
        <is>
          <t>Массажный крем для лица Астеропа</t>
        </is>
      </c>
      <c r="K145" s="440" t="inlineStr">
        <is>
          <t>massage cream</t>
        </is>
      </c>
      <c r="L145" s="440" t="n"/>
      <c r="M145" s="450" t="n"/>
      <c r="N145" s="450" t="n"/>
      <c r="O145" s="553" t="n"/>
      <c r="P145" s="1626" t="n">
        <v>1680</v>
      </c>
      <c r="Q145" s="1622">
        <f>O145*P145</f>
        <v/>
      </c>
      <c r="R145" s="554" t="n">
        <v>1680</v>
      </c>
      <c r="S145" s="1634">
        <f>O145*R145</f>
        <v/>
      </c>
      <c r="T145" s="1634">
        <f>Q145-S145</f>
        <v/>
      </c>
      <c r="U145" s="556">
        <f>T145/Q145</f>
        <v/>
      </c>
      <c r="V145" s="444" t="n"/>
      <c r="W145" s="444" t="n"/>
      <c r="X145" s="444" t="n"/>
      <c r="Y145" s="444" t="n"/>
      <c r="Z145" s="444" t="n"/>
      <c r="AA145" s="444" t="n"/>
      <c r="AB145" s="1650" t="n">
        <v>0.096</v>
      </c>
      <c r="AC145" s="1624">
        <f>ROUND(O145*AB145,3)</f>
        <v/>
      </c>
      <c r="AD145" s="881">
        <f>AD62</f>
        <v/>
      </c>
      <c r="AE145" s="663" t="inlineStr">
        <is>
          <t>ЕАЭС N RU Д-JP.РА03.В.90112/22 от 31.05.2022 действует до 29.05.2027</t>
        </is>
      </c>
      <c r="AF145" s="663" t="inlineStr">
        <is>
          <t>Relent</t>
        </is>
      </c>
      <c r="AG145" s="663" t="inlineStr">
        <is>
          <t>BRUNO Inc.</t>
        </is>
      </c>
    </row>
    <row r="146" hidden="1" ht="30" customFormat="1" customHeight="1" s="437" thickBot="1">
      <c r="A146" s="435" t="n"/>
      <c r="B146" s="829" t="inlineStr">
        <is>
          <t>3304.99-9003</t>
        </is>
      </c>
      <c r="C146" s="1625" t="n">
        <v>2100058023100</v>
      </c>
      <c r="D146" s="1625" t="n">
        <v>5802310</v>
      </c>
      <c r="E146" s="435" t="inlineStr">
        <is>
          <t>Relent Sample</t>
        </is>
      </c>
      <c r="F146" s="893" t="inlineStr">
        <is>
          <t>B2804RS</t>
        </is>
      </c>
      <c r="G146" s="671" t="n"/>
      <c r="H146" s="404" t="inlineStr">
        <is>
          <t xml:space="preserve">《Relent》ASTEROPE skin freshener mini sample(48 pieces in box) </t>
        </is>
      </c>
      <c r="I146" s="404" t="inlineStr">
        <is>
          <t>Asterope Skin Freshner</t>
        </is>
      </c>
      <c r="J146" s="488" t="inlineStr">
        <is>
          <t>Освежающий лосьон Астеропа</t>
        </is>
      </c>
      <c r="K146" s="440" t="inlineStr">
        <is>
          <t>face lotion</t>
        </is>
      </c>
      <c r="L146" s="440" t="n"/>
      <c r="M146" s="450" t="n"/>
      <c r="N146" s="450" t="n"/>
      <c r="O146" s="553" t="n"/>
      <c r="P146" s="1626" t="n">
        <v>1680</v>
      </c>
      <c r="Q146" s="1622">
        <f>O146*P146</f>
        <v/>
      </c>
      <c r="R146" s="554" t="n">
        <v>1680</v>
      </c>
      <c r="S146" s="1634">
        <f>O146*R146</f>
        <v/>
      </c>
      <c r="T146" s="1634">
        <f>Q146-S146</f>
        <v/>
      </c>
      <c r="U146" s="556">
        <f>T146/Q146</f>
        <v/>
      </c>
      <c r="V146" s="444" t="n"/>
      <c r="W146" s="444" t="n"/>
      <c r="X146" s="444" t="n"/>
      <c r="Y146" s="444" t="n"/>
      <c r="Z146" s="444" t="n"/>
      <c r="AA146" s="444" t="n"/>
      <c r="AB146" s="1650" t="n">
        <v>0.096</v>
      </c>
      <c r="AC146" s="1624">
        <f>ROUND(O146*AB146,3)</f>
        <v/>
      </c>
      <c r="AD146" s="881">
        <f>AD64</f>
        <v/>
      </c>
      <c r="AE146" s="663" t="inlineStr">
        <is>
          <t>ЕАЭС N RU Д-JP.АБ47.В.16906/21 от 12.01.2021 действует до 11.01.2026</t>
        </is>
      </c>
      <c r="AF146" s="663" t="n"/>
      <c r="AG146" s="663" t="inlineStr">
        <is>
          <t>IDEA INTERNATIONAL CO., LTD</t>
        </is>
      </c>
    </row>
    <row r="147" hidden="1" ht="30" customFormat="1" customHeight="1" s="437" thickBot="1">
      <c r="A147" s="435" t="n"/>
      <c r="B147" s="829" t="inlineStr">
        <is>
          <t>3304.99-9003</t>
        </is>
      </c>
      <c r="C147" s="1625" t="n">
        <v>2100058023117</v>
      </c>
      <c r="D147" s="1625" t="n">
        <v>5802311</v>
      </c>
      <c r="E147" s="435" t="inlineStr">
        <is>
          <t>Relent Sample</t>
        </is>
      </c>
      <c r="F147" s="893" t="inlineStr">
        <is>
          <t>B2805RS</t>
        </is>
      </c>
      <c r="G147" s="671" t="n"/>
      <c r="H147" s="404" t="inlineStr">
        <is>
          <t xml:space="preserve">《Relent》ASTEROPE skin lotion mini sample(48 pieces in box) </t>
        </is>
      </c>
      <c r="I147" s="404" t="inlineStr">
        <is>
          <t>Asterope Skin Lotion</t>
        </is>
      </c>
      <c r="J147" s="488" t="inlineStr">
        <is>
          <t>Лосьон для нормальной и комбинированной кожи Астеропа</t>
        </is>
      </c>
      <c r="K147" s="440" t="inlineStr">
        <is>
          <t>face lotion</t>
        </is>
      </c>
      <c r="L147" s="440" t="n"/>
      <c r="M147" s="450" t="n"/>
      <c r="N147" s="450" t="n"/>
      <c r="O147" s="553" t="n"/>
      <c r="P147" s="1626" t="n">
        <v>1680</v>
      </c>
      <c r="Q147" s="1622">
        <f>O147*P147</f>
        <v/>
      </c>
      <c r="R147" s="554" t="n">
        <v>1680</v>
      </c>
      <c r="S147" s="1634">
        <f>O147*R147</f>
        <v/>
      </c>
      <c r="T147" s="1634">
        <f>Q147-S147</f>
        <v/>
      </c>
      <c r="U147" s="556">
        <f>T147/Q147</f>
        <v/>
      </c>
      <c r="V147" s="444" t="n"/>
      <c r="W147" s="444" t="n"/>
      <c r="X147" s="444" t="n"/>
      <c r="Y147" s="444" t="n"/>
      <c r="Z147" s="444" t="n"/>
      <c r="AA147" s="444" t="n"/>
      <c r="AB147" s="1650" t="n">
        <v>0.096</v>
      </c>
      <c r="AC147" s="1624">
        <f>ROUND(O147*AB147,3)</f>
        <v/>
      </c>
      <c r="AD147" s="881">
        <f>AD64</f>
        <v/>
      </c>
      <c r="AE147" s="663" t="inlineStr">
        <is>
          <t>ЕАЭС N RU Д-JP.АБ47.В.16906/21 от 12.01.2021 действует до 11.01.2026</t>
        </is>
      </c>
      <c r="AF147" s="663" t="n"/>
      <c r="AG147" s="663" t="inlineStr">
        <is>
          <t>IDEA INTERNATIONAL CO., LTD</t>
        </is>
      </c>
    </row>
    <row r="148" hidden="1" ht="30" customFormat="1" customHeight="1" s="437" thickBot="1">
      <c r="A148" s="435" t="n"/>
      <c r="B148" s="829" t="inlineStr">
        <is>
          <t>3304.99-9003</t>
        </is>
      </c>
      <c r="C148" s="1625" t="n">
        <v>2100058023124</v>
      </c>
      <c r="D148" s="1625" t="n">
        <v>5802312</v>
      </c>
      <c r="E148" s="435" t="inlineStr">
        <is>
          <t>Relent Sample</t>
        </is>
      </c>
      <c r="F148" s="893" t="inlineStr">
        <is>
          <t>B2806RS</t>
        </is>
      </c>
      <c r="G148" s="671" t="n"/>
      <c r="H148" s="404" t="inlineStr">
        <is>
          <t xml:space="preserve">《Relent》ASTEROPE moisture lotion (48 pieces in box) </t>
        </is>
      </c>
      <c r="I148" s="404" t="inlineStr">
        <is>
          <t>Asterope Moisture Lotion</t>
        </is>
      </c>
      <c r="J148" s="488" t="inlineStr">
        <is>
          <t>Увлажняющий лосьон Астеропа</t>
        </is>
      </c>
      <c r="K148" s="440" t="inlineStr">
        <is>
          <t>face lotion</t>
        </is>
      </c>
      <c r="L148" s="440" t="n"/>
      <c r="M148" s="450" t="n"/>
      <c r="N148" s="450" t="n"/>
      <c r="O148" s="553" t="n"/>
      <c r="P148" s="1626" t="n">
        <v>1680</v>
      </c>
      <c r="Q148" s="1622">
        <f>O148*P148</f>
        <v/>
      </c>
      <c r="R148" s="554" t="n">
        <v>1680</v>
      </c>
      <c r="S148" s="1634">
        <f>O148*R148</f>
        <v/>
      </c>
      <c r="T148" s="1634">
        <f>Q148-S148</f>
        <v/>
      </c>
      <c r="U148" s="556">
        <f>T148/Q148</f>
        <v/>
      </c>
      <c r="V148" s="444" t="n"/>
      <c r="W148" s="444" t="n"/>
      <c r="X148" s="444" t="n"/>
      <c r="Y148" s="444" t="n"/>
      <c r="Z148" s="444" t="n"/>
      <c r="AA148" s="444" t="n"/>
      <c r="AB148" s="1650" t="n">
        <v>0.096</v>
      </c>
      <c r="AC148" s="1624">
        <f>ROUND(O148*AB148,3)</f>
        <v/>
      </c>
      <c r="AD148" s="881">
        <f>AD65</f>
        <v/>
      </c>
      <c r="AE148" s="663" t="inlineStr">
        <is>
          <t>ЕАЭС N RU Д-JP.АБ47.В.16906/21 от 12.01.2021 действует до 11.01.2026</t>
        </is>
      </c>
      <c r="AF148" s="663" t="n"/>
      <c r="AG148" s="663" t="inlineStr">
        <is>
          <t>IDEA INTERNATIONAL CO., LTD</t>
        </is>
      </c>
    </row>
    <row r="149" hidden="1" ht="30" customFormat="1" customHeight="1" s="437" thickBot="1">
      <c r="A149" s="435" t="n"/>
      <c r="B149" s="829" t="inlineStr">
        <is>
          <t>3304.99-9003</t>
        </is>
      </c>
      <c r="C149" s="1625" t="n">
        <v>2100058023131</v>
      </c>
      <c r="D149" s="1625" t="n">
        <v>5802313</v>
      </c>
      <c r="E149" s="435" t="inlineStr">
        <is>
          <t>Relent Sample</t>
        </is>
      </c>
      <c r="F149" s="447" t="inlineStr">
        <is>
          <t>B2807RS48</t>
        </is>
      </c>
      <c r="G149" s="671" t="n"/>
      <c r="H149" s="404" t="inlineStr">
        <is>
          <t xml:space="preserve">《Relent》ASTEROPE milk lotion mini sample(48 pieces in box) </t>
        </is>
      </c>
      <c r="I149" s="404" t="n"/>
      <c r="J149" s="488" t="n"/>
      <c r="K149" s="440" t="inlineStr">
        <is>
          <t>face lotion</t>
        </is>
      </c>
      <c r="L149" s="440" t="n"/>
      <c r="M149" s="450" t="n"/>
      <c r="N149" s="450" t="n"/>
      <c r="O149" s="553" t="n"/>
      <c r="P149" s="1626" t="n">
        <v>1680</v>
      </c>
      <c r="Q149" s="1622">
        <f>O149*P149</f>
        <v/>
      </c>
      <c r="R149" s="554" t="n">
        <v>1680</v>
      </c>
      <c r="S149" s="1634">
        <f>O149*R149</f>
        <v/>
      </c>
      <c r="T149" s="1634">
        <f>Q149-S149</f>
        <v/>
      </c>
      <c r="U149" s="556">
        <f>T149/Q149</f>
        <v/>
      </c>
      <c r="V149" s="444" t="n"/>
      <c r="W149" s="444" t="n"/>
      <c r="X149" s="444" t="n"/>
      <c r="Y149" s="444" t="n"/>
      <c r="Z149" s="444" t="n"/>
      <c r="AA149" s="444" t="n"/>
      <c r="AB149" s="1650" t="n">
        <v>0.096</v>
      </c>
      <c r="AC149" s="1624">
        <f>ROUND(O149*AB149,3)</f>
        <v/>
      </c>
      <c r="AD149" s="881">
        <f>AD66</f>
        <v/>
      </c>
      <c r="AE149" s="663" t="inlineStr">
        <is>
          <t>ВП RU Д-JP.РА01.А.27527/24 от 01.04.2024 действует до 30.09.2024</t>
        </is>
      </c>
      <c r="AF149" s="663" t="inlineStr">
        <is>
          <t>Relent</t>
        </is>
      </c>
      <c r="AG149" s="663" t="inlineStr">
        <is>
          <t>BRUNO, Inc</t>
        </is>
      </c>
    </row>
    <row r="150" hidden="1" ht="30" customFormat="1" customHeight="1" s="437" thickBot="1">
      <c r="A150" s="435" t="n"/>
      <c r="B150" s="829" t="inlineStr">
        <is>
          <t>3304.99-2003</t>
        </is>
      </c>
      <c r="C150" s="1625" t="n">
        <v>2100058023148</v>
      </c>
      <c r="D150" s="1625" t="n">
        <v>5802314</v>
      </c>
      <c r="E150" s="435" t="inlineStr">
        <is>
          <t>Relent Sample</t>
        </is>
      </c>
      <c r="F150" s="893" t="inlineStr">
        <is>
          <t>B2808RS</t>
        </is>
      </c>
      <c r="G150" s="671" t="n"/>
      <c r="H150" s="404" t="inlineStr">
        <is>
          <t xml:space="preserve">《Relent》ASTEROPE moisture cream mini sample(48 pieces in box) </t>
        </is>
      </c>
      <c r="I150" s="404" t="inlineStr">
        <is>
          <t>Asterope Moisture Cream</t>
        </is>
      </c>
      <c r="J150" s="488" t="inlineStr">
        <is>
          <t>Увлажняющий крем для лица Астеропа</t>
        </is>
      </c>
      <c r="K150" s="440" t="inlineStr">
        <is>
          <t>face cream</t>
        </is>
      </c>
      <c r="L150" s="440" t="n"/>
      <c r="M150" s="450" t="n"/>
      <c r="N150" s="450" t="n"/>
      <c r="O150" s="553" t="n"/>
      <c r="P150" s="1626" t="n">
        <v>1680</v>
      </c>
      <c r="Q150" s="1622">
        <f>O150*P150</f>
        <v/>
      </c>
      <c r="R150" s="554" t="n">
        <v>1680</v>
      </c>
      <c r="S150" s="1634">
        <f>O150*R150</f>
        <v/>
      </c>
      <c r="T150" s="1634">
        <f>Q150-S150</f>
        <v/>
      </c>
      <c r="U150" s="556">
        <f>T150/Q150</f>
        <v/>
      </c>
      <c r="V150" s="444" t="n"/>
      <c r="W150" s="444" t="n"/>
      <c r="X150" s="444" t="n"/>
      <c r="Y150" s="444" t="n"/>
      <c r="Z150" s="444" t="n"/>
      <c r="AA150" s="444" t="n"/>
      <c r="AB150" s="1650" t="n">
        <v>0.096</v>
      </c>
      <c r="AC150" s="1624">
        <f>ROUND(O150*AB150,3)</f>
        <v/>
      </c>
      <c r="AD150" s="881">
        <f>AD67</f>
        <v/>
      </c>
      <c r="AE150" s="663" t="inlineStr">
        <is>
          <t>ЕАЭС N RU Д-JP.РА03.В.90112/22 от 31.05.2022 действует до 29.05.2027</t>
        </is>
      </c>
      <c r="AF150" s="663" t="inlineStr">
        <is>
          <t>Relent</t>
        </is>
      </c>
      <c r="AG150" s="663" t="inlineStr">
        <is>
          <t>BRUNO Inc.</t>
        </is>
      </c>
    </row>
    <row r="151" hidden="1" ht="20.1" customFormat="1" customHeight="1" s="437" thickBot="1">
      <c r="A151" s="435" t="n"/>
      <c r="B151" s="829" t="n"/>
      <c r="C151" s="1625" t="n">
        <v>4953035059825</v>
      </c>
      <c r="D151" s="447" t="inlineStr">
        <is>
          <t>A0001958</t>
        </is>
      </c>
      <c r="E151" s="435" t="inlineStr">
        <is>
          <t>CBON</t>
        </is>
      </c>
      <c r="F151" s="435" t="inlineStr">
        <is>
          <t>A000574</t>
        </is>
      </c>
      <c r="G151" s="450" t="inlineStr">
        <is>
          <t>シーボン CHエッセンス MDS</t>
        </is>
      </c>
      <c r="H151" s="404" t="inlineStr">
        <is>
          <t>《CBON》 СH Essence MDa</t>
        </is>
      </c>
      <c r="I151" s="404" t="inlineStr">
        <is>
          <t>CH Essence CHMD</t>
        </is>
      </c>
      <c r="J151" s="693" t="inlineStr">
        <is>
          <t>Увлажняющая сыворотка на основе 6 видов гиалуроновой кислоты CHMD</t>
        </is>
      </c>
      <c r="K151" s="440" t="inlineStr">
        <is>
          <t>face essence</t>
        </is>
      </c>
      <c r="L151" s="440" t="n"/>
      <c r="M151" s="1442" t="n">
        <v>30</v>
      </c>
      <c r="N151" s="1442" t="n">
        <v>30</v>
      </c>
      <c r="O151" s="553" t="n"/>
      <c r="P151" s="1626" t="n">
        <v>6344</v>
      </c>
      <c r="Q151" s="1622">
        <f>O151*P151</f>
        <v/>
      </c>
      <c r="R151" s="554" t="n">
        <v>5075</v>
      </c>
      <c r="S151" s="1634">
        <f>O151*R151</f>
        <v/>
      </c>
      <c r="T151" s="1634">
        <f>Q151-S151</f>
        <v/>
      </c>
      <c r="U151" s="556">
        <f>T151/Q151</f>
        <v/>
      </c>
      <c r="V151" s="444" t="n"/>
      <c r="W151" s="444" t="n"/>
      <c r="X151" s="444" t="n"/>
      <c r="Y151" s="444" t="n"/>
      <c r="Z151" s="444" t="n"/>
      <c r="AA151" s="444" t="inlineStr">
        <is>
          <t>3.8x3.8x15.4</t>
        </is>
      </c>
      <c r="AB151" s="1677" t="n">
        <v>0.125</v>
      </c>
      <c r="AC151" s="1637">
        <f>ROUND(O151*AB151,3)</f>
        <v/>
      </c>
      <c r="AD151" s="673" t="inlineStr">
        <is>
          <t>グリチルリチン酸ジカリウム*、精製水、濃グリセリン、1,3-ブチレングリコール、1,3-プロパンジオール、ジグリセリン、スクワラン、尿素、ポリエチレングリコール1500、乳酸ナトリウム液、モノイソステアリン酸ポリグリセリル、モノオレイン酸ポリグリセリル、ヒアルロン酸ナトリウム(2)、L-ピロリドンカルボン酸、L-アルギニン、DL-ピロリドンカルボン酸ナトリウム液、L-アスパラギン酸、エデト酸二ナトリウム、加水分解ヒアルロン酸、卵黄リゾホスファチジルコリン、クエン酸ナトリウム、乳酸、水酸化ナトリウム、ヒアルロン酸ヒドロキシプロピルトリモニウム、グリシン、L-アラニン、L-セリン、L-バリン、アセチル化ヒアルロン酸ナトリウム、L-イソロイシン、L-スレオニン、L-プロリン、L-ヒスチジン、L-フェニルアラニン、異性化糖、ポリメタクリロイルオキシエチルホスホリルコリン液、γ-グルタミン酸ポリペプチド、パラオキシ安息香酸メチル</t>
        </is>
      </c>
      <c r="AE151" s="663" t="inlineStr">
        <is>
          <t>ЕАЭС N RU Д-JP.РА01.В.69528/21 от 10.08.2021 действует до 09.08.2026</t>
        </is>
      </c>
      <c r="AF151" s="663" t="inlineStr">
        <is>
          <t>C’BON</t>
        </is>
      </c>
      <c r="AG151" s="663" t="inlineStr">
        <is>
          <t>C'BON COSMETICS Co.,Ltd</t>
        </is>
      </c>
    </row>
    <row r="152" hidden="1" ht="20.1" customFormat="1" customHeight="1" s="437" thickBot="1">
      <c r="A152" s="435" t="n"/>
      <c r="B152" s="829" t="n"/>
      <c r="C152" s="1625" t="inlineStr">
        <is>
          <t>4953035047822</t>
        </is>
      </c>
      <c r="D152" s="1625" t="inlineStr">
        <is>
          <t>A0001952</t>
        </is>
      </c>
      <c r="E152" s="435" t="inlineStr">
        <is>
          <t>CBON</t>
        </is>
      </c>
      <c r="F152" s="435" t="inlineStr">
        <is>
          <t>A000576</t>
        </is>
      </c>
      <c r="G152" s="450" t="inlineStr">
        <is>
          <t>シーボン VCエッセンス MDS</t>
        </is>
      </c>
      <c r="H152" s="404" t="inlineStr">
        <is>
          <t>《CBON》 VC ESSENCE MDS</t>
        </is>
      </c>
      <c r="I152" s="404" t="inlineStr">
        <is>
          <t>VC Essence VCMD</t>
        </is>
      </c>
      <c r="J152" s="693" t="inlineStr">
        <is>
          <t>Сыворотка для лица с витамином С VCMD</t>
        </is>
      </c>
      <c r="K152" s="699" t="inlineStr">
        <is>
          <t>face essence</t>
        </is>
      </c>
      <c r="L152" s="699" t="n"/>
      <c r="M152" s="1442" t="n">
        <v>30</v>
      </c>
      <c r="N152" s="1442" t="n">
        <v>30</v>
      </c>
      <c r="O152" s="553" t="n"/>
      <c r="P152" s="1626" t="n">
        <v>6344</v>
      </c>
      <c r="Q152" s="1622">
        <f>O152*P152</f>
        <v/>
      </c>
      <c r="R152" s="554" t="n">
        <v>5075</v>
      </c>
      <c r="S152" s="1634">
        <f>O152*R152</f>
        <v/>
      </c>
      <c r="T152" s="1634">
        <f>Q152-S152</f>
        <v/>
      </c>
      <c r="U152" s="556">
        <f>T152/Q152</f>
        <v/>
      </c>
      <c r="V152" s="444" t="n"/>
      <c r="W152" s="444" t="n"/>
      <c r="X152" s="444" t="n"/>
      <c r="Y152" s="444" t="n"/>
      <c r="Z152" s="444" t="n"/>
      <c r="AA152" s="444" t="inlineStr">
        <is>
          <t>3.8x3.8x15.4</t>
        </is>
      </c>
      <c r="AB152" s="1638" t="n">
        <v>0.125</v>
      </c>
      <c r="AC152" s="1624">
        <f>ROUND(O152*AB152,3)</f>
        <v/>
      </c>
      <c r="AD152" s="675" t="inlineStr">
        <is>
          <t>リン酸L-アスコルビルマグネシウム*、グリチルリチン酸ジカリウム*、精製水、ジプロピレングリコール、クエン酸三カリウム、濃グリセリン、ポリオキシエチレン硬化ヒマシ油、スクワラン、エデト酸三ナトリウム、卵黄リゾホスファチジルコリン、ルチングルコシド、モノイソステアリン酸ポリグリセリル、モノオレイン酸ポリグリセリル、クエン酸ナトリウム、フェルラ酸、1,3-ブチレングリコール、シアノコバラミン、キウイエキス、タイムエキス（1）、アルテロモナス発酵エキス、パウダルコ樹皮エキス、パラオキシ安息香酸メチル</t>
        </is>
      </c>
      <c r="AE152" s="663" t="inlineStr">
        <is>
          <t>ЕАЭС N RU Д-JP.РА01.В.69528/21 от 10.08.2021 действует до 09.08.2026</t>
        </is>
      </c>
      <c r="AF152" s="663" t="inlineStr">
        <is>
          <t>C’BON</t>
        </is>
      </c>
      <c r="AG152" s="663" t="inlineStr">
        <is>
          <t>C'BON COSMETICS Co.,Ltd</t>
        </is>
      </c>
    </row>
    <row r="153" hidden="1" ht="20.1" customFormat="1" customHeight="1" s="437" thickBot="1">
      <c r="A153" s="435" t="n"/>
      <c r="B153" s="829" t="n"/>
      <c r="C153" s="1625" t="inlineStr">
        <is>
          <t>4953035047839</t>
        </is>
      </c>
      <c r="D153" s="1625" t="inlineStr">
        <is>
          <t>A0001953</t>
        </is>
      </c>
      <c r="E153" s="435" t="inlineStr">
        <is>
          <t>CBON</t>
        </is>
      </c>
      <c r="F153" s="435" t="inlineStr">
        <is>
          <t>A000577</t>
        </is>
      </c>
      <c r="G153" s="450" t="inlineStr">
        <is>
          <t>シーボン アセンディングエッセンス MDS</t>
        </is>
      </c>
      <c r="H153" s="404" t="inlineStr">
        <is>
          <t>《CBON》ASCENDING ESSENCE MDS</t>
        </is>
      </c>
      <c r="I153" s="404" t="inlineStr">
        <is>
          <t>Axending Essence AEMD</t>
        </is>
      </c>
      <c r="J153" s="693" t="inlineStr">
        <is>
          <t>Сыворотка для чувствительной кожи лица AEMD</t>
        </is>
      </c>
      <c r="K153" s="440" t="inlineStr">
        <is>
          <t>face essence</t>
        </is>
      </c>
      <c r="L153" s="440" t="n"/>
      <c r="M153" s="1442" t="n">
        <v>30</v>
      </c>
      <c r="N153" s="1442" t="n">
        <v>30</v>
      </c>
      <c r="O153" s="553" t="n"/>
      <c r="P153" s="1626" t="n">
        <v>6344</v>
      </c>
      <c r="Q153" s="1622">
        <f>O153*P153</f>
        <v/>
      </c>
      <c r="R153" s="554" t="n">
        <v>5075</v>
      </c>
      <c r="S153" s="1634">
        <f>O153*R153</f>
        <v/>
      </c>
      <c r="T153" s="1634">
        <f>Q153-S153</f>
        <v/>
      </c>
      <c r="U153" s="556">
        <f>T153/Q153</f>
        <v/>
      </c>
      <c r="V153" s="444" t="n"/>
      <c r="W153" s="444" t="n"/>
      <c r="X153" s="444" t="n"/>
      <c r="Y153" s="444" t="n"/>
      <c r="Z153" s="444" t="n"/>
      <c r="AA153" s="444" t="inlineStr">
        <is>
          <t>3.8x3.8x15.4</t>
        </is>
      </c>
      <c r="AB153" s="1678" t="n">
        <v>0.125</v>
      </c>
      <c r="AC153" s="1624">
        <f>ROUND(O153*AB153,3)</f>
        <v/>
      </c>
      <c r="AD153" s="673" t="inlineStr">
        <is>
          <t>アラントイン*、精製水、ジプロピレングリコール、濃グリセリン、グリコシルトレハロース･水添デンプン分解物混合溶液、1,3-ブチレングリコール、ポリオキシブチレンポリオキシエチレンポリオキシプロピレングリセリルエーテル（3B.O.）（8E.O.）（5P.O.）、N-アセチル-Ｌ-ヒドロキシプロリン、イノシット、L-アルギニン、尿素、クインスシードエキス、ヒアルロン酸ナトリウム（2）、キサンタンガム、エデト酸二ナトリウム、ポリエチレングリコール1500、水素添加大豆リン脂質、黒砂糖エキス、シロキクラゲ多糖体、フィトステロール、水溶性ツボクサエキス、N-ステアロイルフィトスフィンゴシン、シソエキス（1）、N-ステアロイルジヒドロスフィンゴシン、ヒドロキシステアリルフィトスフィンゴシン、ビルベリー葉エキス、バラエキス、クリサンテルムインディクム抽出液、パラオキシ安息香酸メチル</t>
        </is>
      </c>
      <c r="AE153" s="663" t="inlineStr">
        <is>
          <t>ЕАЭС N RU Д-JP.РА01.В.69528/21 от 10.08.2021 действует до 09.08.2026</t>
        </is>
      </c>
      <c r="AF153" s="663" t="inlineStr">
        <is>
          <t>C’BON</t>
        </is>
      </c>
      <c r="AG153" s="663" t="inlineStr">
        <is>
          <t>C'BON COSMETICS Co.,Ltd</t>
        </is>
      </c>
    </row>
    <row r="154" hidden="1" ht="20.1" customFormat="1" customHeight="1" s="437" thickBot="1">
      <c r="A154" s="435" t="n"/>
      <c r="B154" s="829" t="n"/>
      <c r="C154" s="1625" t="inlineStr">
        <is>
          <t>4953035047846</t>
        </is>
      </c>
      <c r="D154" s="1625" t="inlineStr">
        <is>
          <t>A0001954</t>
        </is>
      </c>
      <c r="E154" s="435" t="inlineStr">
        <is>
          <t>CBON</t>
        </is>
      </c>
      <c r="F154" s="435" t="inlineStr">
        <is>
          <t>A000604</t>
        </is>
      </c>
      <c r="G154" s="450" t="inlineStr">
        <is>
          <t>シーボン スポットドライ MD</t>
        </is>
      </c>
      <c r="H154" s="404" t="inlineStr">
        <is>
          <t>《CBON》 SPOT DRY MD</t>
        </is>
      </c>
      <c r="I154" s="404" t="inlineStr">
        <is>
          <t>Spot Dry SDMD</t>
        </is>
      </c>
      <c r="J154" s="693" t="inlineStr">
        <is>
          <t>Сыворотка ультрапитательная на основе ретинола SDMD</t>
        </is>
      </c>
      <c r="K154" s="699" t="inlineStr">
        <is>
          <t>face essence</t>
        </is>
      </c>
      <c r="L154" s="699" t="n"/>
      <c r="M154" s="1442" t="n">
        <v>30</v>
      </c>
      <c r="N154" s="1442" t="n">
        <v>30</v>
      </c>
      <c r="O154" s="553" t="n"/>
      <c r="P154" s="1626" t="n">
        <v>6344</v>
      </c>
      <c r="Q154" s="1622">
        <f>O154*P154</f>
        <v/>
      </c>
      <c r="R154" s="554" t="n">
        <v>5075</v>
      </c>
      <c r="S154" s="1634">
        <f>O154*R154</f>
        <v/>
      </c>
      <c r="T154" s="1634">
        <f>Q154-S154</f>
        <v/>
      </c>
      <c r="U154" s="556">
        <f>T154/Q154</f>
        <v/>
      </c>
      <c r="V154" s="444" t="n"/>
      <c r="W154" s="444" t="n"/>
      <c r="X154" s="444" t="n"/>
      <c r="Y154" s="444" t="n"/>
      <c r="Z154" s="444" t="n"/>
      <c r="AA154" s="444" t="inlineStr">
        <is>
          <t>3.8x3.8x15.4</t>
        </is>
      </c>
      <c r="AB154" s="1678" t="n">
        <v>0.125</v>
      </c>
      <c r="AC154" s="1624">
        <f>ROUND(O154*AB154,3)</f>
        <v/>
      </c>
      <c r="AD154" s="673" t="inlineStr">
        <is>
          <t>グリチルレチン酸ステアリル*、濃グリセリン、精製水、スクワラン、1,3-ブチレングリコール、1,3-プロパンジオール、ショ糖脂肪酸エステル、トリ（カプリル･カプリン酸）グリセリル、セトステアリルアルコール、イソステアリン酸オクチルドデシル、ジカプリン酸ネオペンチルグリコール、モノステアリン酸ポリグリセリル、N-ラウロイル-L-グルタミン酸ジ（フィトステリル･2-オクチルドデシル）、N-オレオイルフィトスフィンゴシン、N-ステアロイル-L-グルタミン酸ナトリウム、コレステロール、疎水化ヒドロキシプロピルメチルセルロース、メチルポリシロキサン、ヒドロキシステアリルフィトスフィンゴシン、天然ビタミンE、ツバキ油、ビタミンA油、トウモロコシ油、グリセリル-N-（2-メタクリロイルオキシエチル）カルバメート･メタクリル酸ステアリル共重合体</t>
        </is>
      </c>
      <c r="AE154" s="663" t="inlineStr">
        <is>
          <t>ЕАЭС N RU Д-JP.РА01.В.69528/21 от 10.08.2021 действует до 09.08.2026</t>
        </is>
      </c>
      <c r="AF154" s="663" t="inlineStr">
        <is>
          <t>C’BON</t>
        </is>
      </c>
      <c r="AG154" s="663" t="inlineStr">
        <is>
          <t>C'BON COSMETICS Co.,Ltd</t>
        </is>
      </c>
    </row>
    <row r="155" hidden="1" ht="20.1" customFormat="1" customHeight="1" s="437" thickBot="1">
      <c r="A155" s="435" t="n"/>
      <c r="B155" s="829" t="n"/>
      <c r="C155" s="1625" t="inlineStr">
        <is>
          <t>4953035047853</t>
        </is>
      </c>
      <c r="D155" s="1625" t="inlineStr">
        <is>
          <t>A0001956</t>
        </is>
      </c>
      <c r="E155" s="435" t="inlineStr">
        <is>
          <t>CBON</t>
        </is>
      </c>
      <c r="F155" s="435" t="inlineStr">
        <is>
          <t>A000605</t>
        </is>
      </c>
      <c r="G155" s="450" t="inlineStr">
        <is>
          <t>シーボン ホワイトスムージングエッセンス MDS</t>
        </is>
      </c>
      <c r="H155" s="440" t="inlineStr">
        <is>
          <t>《CBON》 WHITE SMOOTHING ESSENCE MD</t>
        </is>
      </c>
      <c r="I155" s="440" t="inlineStr">
        <is>
          <t>White Smoothing Essence WSMD</t>
        </is>
      </c>
      <c r="J155" s="693" t="inlineStr">
        <is>
          <t>Сыворотка выравнивающая цвет кожи лица WSMD</t>
        </is>
      </c>
      <c r="K155" s="440" t="inlineStr">
        <is>
          <t>face essence</t>
        </is>
      </c>
      <c r="L155" s="440" t="n"/>
      <c r="M155" s="1442" t="n">
        <v>30</v>
      </c>
      <c r="N155" s="1442" t="n">
        <v>30</v>
      </c>
      <c r="O155" s="553" t="n"/>
      <c r="P155" s="1626" t="n">
        <v>6344</v>
      </c>
      <c r="Q155" s="1622">
        <f>O155*P155</f>
        <v/>
      </c>
      <c r="R155" s="554" t="n">
        <v>5075</v>
      </c>
      <c r="S155" s="1634">
        <f>O155*R155</f>
        <v/>
      </c>
      <c r="T155" s="1634">
        <f>Q155-S155</f>
        <v/>
      </c>
      <c r="U155" s="556">
        <f>T155/Q155</f>
        <v/>
      </c>
      <c r="V155" s="444" t="n"/>
      <c r="W155" s="444" t="n"/>
      <c r="X155" s="444" t="n"/>
      <c r="Y155" s="444" t="n"/>
      <c r="Z155" s="444" t="n"/>
      <c r="AA155" s="444" t="inlineStr">
        <is>
          <t>3.8x3.8x15.4</t>
        </is>
      </c>
      <c r="AB155" s="1678" t="n">
        <v>0.125</v>
      </c>
      <c r="AC155" s="1624">
        <f>ROUND(O155*AB155,3)</f>
        <v/>
      </c>
      <c r="AD155" s="673" t="inlineStr">
        <is>
          <t>グリチルリチン酸ジカリウム*、水溶性プラセンタエキス＊、精製水、スクワラン、1,3-ブチレングリコール、濃グリセリン、セトステアリルアルコール、パルミチン酸セチル、モノオレイン酸ポリグリセリル、モノステアリン酸ポリグリセリル、デカメチルシクロペンタシロキサン、メチルポリシロキサン、天然ビタミンE、アクリル酸･メタクリル酸アルキル共重合体、クレアチニン、カンゾウフラボノイド、架橋型メチルポリシロキサン、チンピエキス、グリセリン、エーデルワイスエキス、アルテロモナス発酵エキス、パラオキシ安息香酸メチル</t>
        </is>
      </c>
      <c r="AE155" s="663" t="inlineStr">
        <is>
          <t>ЕАЭС N RU Д-JP.РА01.В.69528/21 от 10.08.2021 действует до 09.08.2026</t>
        </is>
      </c>
      <c r="AF155" s="663" t="inlineStr">
        <is>
          <t>C’BON</t>
        </is>
      </c>
      <c r="AG155" s="663" t="inlineStr">
        <is>
          <t>C'BON COSMETICS Co.,Ltd</t>
        </is>
      </c>
    </row>
    <row r="156" hidden="1" ht="20.1" customFormat="1" customHeight="1" s="437" thickBot="1">
      <c r="A156" s="435" t="n"/>
      <c r="B156" s="829" t="n"/>
      <c r="C156" s="447" t="inlineStr">
        <is>
          <t>4953035047860</t>
        </is>
      </c>
      <c r="D156" s="447" t="n"/>
      <c r="E156" s="435" t="inlineStr">
        <is>
          <t>CBON</t>
        </is>
      </c>
      <c r="F156" s="435" t="inlineStr">
        <is>
          <t>A000606</t>
        </is>
      </c>
      <c r="G156" s="450" t="inlineStr">
        <is>
          <t>シーボン MEエッセンス MD</t>
        </is>
      </c>
      <c r="H156" s="440" t="inlineStr">
        <is>
          <t>《CBON》 ME ESSENCE MD</t>
        </is>
      </c>
      <c r="I156" s="440" t="inlineStr">
        <is>
          <t>ME Essence MEMD</t>
        </is>
      </c>
      <c r="J156" s="693" t="inlineStr">
        <is>
          <t>Антиоксидантная сыворотка MEMD</t>
        </is>
      </c>
      <c r="K156" s="440" t="inlineStr">
        <is>
          <t>face essence</t>
        </is>
      </c>
      <c r="L156" s="440" t="n"/>
      <c r="M156" s="1442" t="n">
        <v>30</v>
      </c>
      <c r="N156" s="1442" t="n">
        <v>30</v>
      </c>
      <c r="O156" s="553" t="n"/>
      <c r="P156" s="1626" t="n">
        <v>6344</v>
      </c>
      <c r="Q156" s="1622">
        <f>O156*P156</f>
        <v/>
      </c>
      <c r="R156" s="554" t="n">
        <v>5075</v>
      </c>
      <c r="S156" s="1634">
        <f>O156*R156</f>
        <v/>
      </c>
      <c r="T156" s="1634">
        <f>Q156-S156</f>
        <v/>
      </c>
      <c r="U156" s="556">
        <f>T156/Q156</f>
        <v/>
      </c>
      <c r="V156" s="444" t="n"/>
      <c r="W156" s="444" t="n"/>
      <c r="X156" s="444" t="n"/>
      <c r="Y156" s="444" t="n"/>
      <c r="Z156" s="444" t="n"/>
      <c r="AA156" s="444" t="inlineStr">
        <is>
          <t>3.8x3.8x15.4</t>
        </is>
      </c>
      <c r="AB156" s="1677" t="n">
        <v>0.125</v>
      </c>
      <c r="AC156" s="1637">
        <f>ROUND(O156*AB156,3)</f>
        <v/>
      </c>
      <c r="AD156" s="673" t="inlineStr">
        <is>
          <t xml:space="preserve">アラントイン*、精製水、濃グリセリン、スクワラン、1,3-ブチレングリコール、ローズ水、水素添加大豆リン脂質、モノオレイン酸ポリグリセリル、コレステロール、混合脂肪酸トリグリセリル、キサンタンガム、テトラ2-ヘキシルデカン酸アスコルビル、クインスシードエキス、ユキノシタエキス、マロニエエキス、パラオキシ安息香酸ブチル、パラオキシ安息香酸メチル
</t>
        </is>
      </c>
      <c r="AE156" s="663" t="inlineStr">
        <is>
          <t>ЕАЭС N RU Д-JP.РА01.В.69528/21 от 10.08.2021 действует до 09.08.2026</t>
        </is>
      </c>
      <c r="AF156" s="663" t="inlineStr">
        <is>
          <t>C’BON</t>
        </is>
      </c>
      <c r="AG156" s="663" t="inlineStr">
        <is>
          <t>C'BON COSMETICS Co.,Ltd</t>
        </is>
      </c>
    </row>
    <row r="157" hidden="1" ht="20.1" customFormat="1" customHeight="1" s="437" thickBot="1">
      <c r="A157" s="1442" t="n"/>
      <c r="B157" s="822" t="n"/>
      <c r="C157" s="439" t="inlineStr">
        <is>
          <t>4953035036468</t>
        </is>
      </c>
      <c r="D157" s="439" t="n"/>
      <c r="E157" s="435" t="inlineStr">
        <is>
          <t>CBON</t>
        </is>
      </c>
      <c r="F157" s="435" t="inlineStr">
        <is>
          <t>A0001801</t>
        </is>
      </c>
      <c r="G157" s="450" t="n"/>
      <c r="H157" s="804" t="inlineStr">
        <is>
          <t>《CBON》 ABILITY TREATMENT MASSER</t>
        </is>
      </c>
      <c r="I157" s="440" t="inlineStr">
        <is>
          <t>Ability Treatment Masser</t>
        </is>
      </c>
      <c r="J157" s="693" t="inlineStr">
        <is>
          <t>Крем демакияжный массажный на основе сквалана Абилити</t>
        </is>
      </c>
      <c r="K157" s="699" t="inlineStr">
        <is>
          <t>face cleansing</t>
        </is>
      </c>
      <c r="L157" s="699" t="n"/>
      <c r="M157" s="1442" t="n">
        <v>30</v>
      </c>
      <c r="N157" s="1442" t="n">
        <v>30</v>
      </c>
      <c r="O157" s="553" t="n"/>
      <c r="P157" s="1626" t="n">
        <v>2250</v>
      </c>
      <c r="Q157" s="1622">
        <f>O157*P157</f>
        <v/>
      </c>
      <c r="R157" s="554" t="n">
        <v>1800</v>
      </c>
      <c r="S157" s="1634">
        <f>O157*R157</f>
        <v/>
      </c>
      <c r="T157" s="1634">
        <f>Q157-S157</f>
        <v/>
      </c>
      <c r="U157" s="556">
        <f>T157/Q157</f>
        <v/>
      </c>
      <c r="V157" s="444" t="n"/>
      <c r="W157" s="444" t="n"/>
      <c r="X157" s="444" t="n"/>
      <c r="Y157" s="444" t="n"/>
      <c r="Z157" s="444" t="n"/>
      <c r="AA157" s="444" t="inlineStr">
        <is>
          <t>7.5x7.5x5.6</t>
        </is>
      </c>
      <c r="AB157" s="1678" t="n">
        <v>0.201</v>
      </c>
      <c r="AC157" s="1624">
        <f>ROUND(O157*AB157,3)</f>
        <v/>
      </c>
      <c r="AD157" s="673" t="inlineStr">
        <is>
          <t>水、スクワラン、トリ（カプリル酸/カプリン酸）グリセリル、BG、ミツロウ、パルミチン酸セチル、トリステアリン酸ポリグリセリル-10、ステアリン酸、ステアリン酸グリセリル、コメ胚芽油、ステアリン酸グリセリル（SE）、バチルアルコール、テトラオレイン酸ソルベス-60、イノシトール、トリ（パーム油脂肪酸/パーム核油脂肪酸/オリーブ油脂肪酸/マカデミアナッツ油脂肪酸/アブラナ種子油脂肪酸）グリセリル、ココグリセリル硫酸Na、酢酸トコフェロール、ベタイン、アラントイン、PCA-Na、ソルビトール、グリシン、グルタミン酸、アラニン、アルギニン、ヒドロキシプロリン、セリン、ダイズ芽エキス、リシン、トレオニン、プロリン、ブチルパラベン、メチルパラベン</t>
        </is>
      </c>
      <c r="AE157" s="663" t="inlineStr">
        <is>
          <t>ЕАЭС N RU Д-JP.РА01.В.71418/21 от 11.08.2021 действует до 10.08.2026</t>
        </is>
      </c>
      <c r="AF157" s="663" t="inlineStr">
        <is>
          <t>C’BON</t>
        </is>
      </c>
      <c r="AG157" s="663" t="inlineStr">
        <is>
          <t>C'BON COSMETICS Co.,Ltd</t>
        </is>
      </c>
    </row>
    <row r="158" hidden="1" ht="20.1" customFormat="1" customHeight="1" s="437" thickBot="1">
      <c r="A158" s="435" t="n"/>
      <c r="B158" s="829" t="n"/>
      <c r="C158" s="1625" t="inlineStr">
        <is>
          <t>4953035036475</t>
        </is>
      </c>
      <c r="D158" s="1625" t="n"/>
      <c r="E158" s="435" t="inlineStr">
        <is>
          <t>CBON</t>
        </is>
      </c>
      <c r="F158" s="435" t="inlineStr">
        <is>
          <t>A0001802</t>
        </is>
      </c>
      <c r="G158" s="450" t="n"/>
      <c r="H158" s="1122" t="inlineStr">
        <is>
          <t>《CBON》ABILITY CLEAR WASH</t>
        </is>
      </c>
      <c r="I158" s="440" t="inlineStr">
        <is>
          <t>Ability Clear Wash</t>
        </is>
      </c>
      <c r="J158" s="693" t="inlineStr">
        <is>
          <t>Пенка для умывания Абилити</t>
        </is>
      </c>
      <c r="K158" s="440" t="inlineStr">
        <is>
          <t>face wash</t>
        </is>
      </c>
      <c r="L158" s="440" t="n"/>
      <c r="M158" s="1442" t="n">
        <v>30</v>
      </c>
      <c r="N158" s="1442" t="n">
        <v>30</v>
      </c>
      <c r="O158" s="553" t="n"/>
      <c r="P158" s="1626" t="n">
        <v>1688</v>
      </c>
      <c r="Q158" s="1622">
        <f>O158*P158</f>
        <v/>
      </c>
      <c r="R158" s="554" t="n">
        <v>1350</v>
      </c>
      <c r="S158" s="1634">
        <f>O158*R158</f>
        <v/>
      </c>
      <c r="T158" s="1634">
        <f>Q158-S158</f>
        <v/>
      </c>
      <c r="U158" s="556">
        <f>T158/Q158</f>
        <v/>
      </c>
      <c r="V158" s="444" t="n"/>
      <c r="W158" s="444" t="n"/>
      <c r="X158" s="444" t="n"/>
      <c r="Y158" s="444" t="n"/>
      <c r="Z158" s="444" t="n"/>
      <c r="AA158" s="444" t="inlineStr">
        <is>
          <t>5.45x5.45x18</t>
        </is>
      </c>
      <c r="AB158" s="1650" t="n">
        <v>0.276</v>
      </c>
      <c r="AC158" s="1627">
        <f>ROUND(O158*AB158,3)</f>
        <v/>
      </c>
      <c r="AD158" s="673" t="inlineStr">
        <is>
          <t>水、ココイルグリシンK、グリセリン、BG、ココアンホ酢酸Na、ミリスチン酸、PEG-60水添ヒマシ油、水酸化K、ラウリン酸、ベタイン、EDTA-2Na、イノシトール、アセチルヒアルロン酸Na、ローズマリー油、PCA-Na、ソルビトール、グリシン、グルタミン酸、アラニン、アルギニン、ヒドロキシプロリン、セリン、ダイズ芽エキス、リシン、グレープフルーツ果実エキス、サンザシエキス、ナツメ果実エキス、リンゴエキス、トレオニン、プロリン、ライム果汁、オレンジ果汁、レモン果汁、メチルパラベン</t>
        </is>
      </c>
      <c r="AE158" s="663" t="inlineStr">
        <is>
          <t>ЕАЭС N RU Д-JP.РА01.В.64334/21 от 09.08.2021 действует до 08.08.2026</t>
        </is>
      </c>
      <c r="AF158" s="663" t="inlineStr">
        <is>
          <t>C’BON</t>
        </is>
      </c>
      <c r="AG158" s="663" t="inlineStr">
        <is>
          <t>C'BON COSMETICS Co.,Ltd</t>
        </is>
      </c>
    </row>
    <row r="159" hidden="1" ht="20.1" customFormat="1" customHeight="1" s="437" thickBot="1">
      <c r="A159" s="435" t="n"/>
      <c r="B159" s="829" t="n"/>
      <c r="C159" s="1625" t="inlineStr">
        <is>
          <t>4953035036482</t>
        </is>
      </c>
      <c r="D159" s="1625" t="n"/>
      <c r="E159" s="435" t="inlineStr">
        <is>
          <t>CBON</t>
        </is>
      </c>
      <c r="F159" s="435" t="inlineStr">
        <is>
          <t>A0001803</t>
        </is>
      </c>
      <c r="G159" s="450" t="n"/>
      <c r="H159" s="440" t="inlineStr">
        <is>
          <t>《CBON》 ABILITY ESSENCE LOTION</t>
        </is>
      </c>
      <c r="I159" s="440" t="inlineStr">
        <is>
          <t>Ability Essence Lotion</t>
        </is>
      </c>
      <c r="J159" s="693" t="inlineStr">
        <is>
          <t>Лосьон-эссенция Абилити</t>
        </is>
      </c>
      <c r="K159" s="440" t="inlineStr">
        <is>
          <t>face lotion</t>
        </is>
      </c>
      <c r="L159" s="440" t="n"/>
      <c r="M159" s="1442" t="n">
        <v>30</v>
      </c>
      <c r="N159" s="1442" t="n">
        <v>30</v>
      </c>
      <c r="O159" s="553" t="n">
        <v>30</v>
      </c>
      <c r="P159" s="1626" t="n">
        <v>1875</v>
      </c>
      <c r="Q159" s="1622">
        <f>O159*P159</f>
        <v/>
      </c>
      <c r="R159" s="554" t="n">
        <v>1500</v>
      </c>
      <c r="S159" s="1634">
        <f>O159*R159</f>
        <v/>
      </c>
      <c r="T159" s="1634">
        <f>Q159-S159</f>
        <v/>
      </c>
      <c r="U159" s="556">
        <f>T159/Q159</f>
        <v/>
      </c>
      <c r="V159" s="444" t="n"/>
      <c r="W159" s="444" t="n"/>
      <c r="X159" s="444" t="n"/>
      <c r="Y159" s="444" t="n"/>
      <c r="Z159" s="444" t="n"/>
      <c r="AA159" s="444" t="inlineStr">
        <is>
          <t>4.3x4.3x16.5</t>
        </is>
      </c>
      <c r="AB159" s="1650" t="n">
        <v>0.21</v>
      </c>
      <c r="AC159" s="1627">
        <f>ROUND(O159*AB159,3)</f>
        <v/>
      </c>
      <c r="AD159" s="673" t="inlineStr">
        <is>
          <t xml:space="preserve">水、BG、グリセリン、プロパンジオール、PEG-60水添ヒマシ油、PEG-32、PEG-6、PCA-Na、イノシトール、ヒアルロン酸Na、ラウロイルグルタミン酸ジ（フィトステリル/オクチルドデシル）、クエン酸Na、ベタイン、アセチルヒアルロン酸Na、加水分解ヒアルロン酸、クエン酸、ソルビトール、グリシン、グルタミン酸、加水分解コラーゲン、アラニン、アルギニン、ヒドロキシプロリン、セリン、リシン、ダイズ芽エキス、トレオニン、プロリン、ビルベリー葉エキス、メチルパラベン
</t>
        </is>
      </c>
      <c r="AE159" s="663" t="inlineStr">
        <is>
          <t>ЕАЭС N RU Д-JP.РА01.В.64697/21 от 09.08.2021 действует до 08.08.2026</t>
        </is>
      </c>
      <c r="AF159" s="663" t="inlineStr">
        <is>
          <t>C’BON</t>
        </is>
      </c>
      <c r="AG159" s="663" t="inlineStr">
        <is>
          <t>C'BON COSMETICS Co.,Ltd</t>
        </is>
      </c>
    </row>
    <row r="160" hidden="1" ht="20.1" customFormat="1" customHeight="1" s="437" thickBot="1">
      <c r="A160" s="1442" t="n"/>
      <c r="B160" s="822" t="n"/>
      <c r="C160" s="439" t="inlineStr">
        <is>
          <t>4953035036499</t>
        </is>
      </c>
      <c r="D160" s="439" t="n"/>
      <c r="E160" s="435" t="inlineStr">
        <is>
          <t>CBON</t>
        </is>
      </c>
      <c r="F160" s="435" t="inlineStr">
        <is>
          <t>A0001804</t>
        </is>
      </c>
      <c r="G160" s="450" t="n"/>
      <c r="H160" s="440" t="inlineStr">
        <is>
          <t>《CBON》 ABILITY MOIST GEL</t>
        </is>
      </c>
      <c r="I160" s="440" t="inlineStr">
        <is>
          <t>C'BON Ability Moist Gel</t>
        </is>
      </c>
      <c r="J160" s="693" t="inlineStr">
        <is>
          <t>Гель увлажняющий Абилити</t>
        </is>
      </c>
      <c r="K160" s="440" t="inlineStr">
        <is>
          <t>face gel</t>
        </is>
      </c>
      <c r="L160" s="440" t="n"/>
      <c r="M160" s="1442" t="n">
        <v>30</v>
      </c>
      <c r="N160" s="1442" t="n">
        <v>30</v>
      </c>
      <c r="O160" s="553" t="n"/>
      <c r="P160" s="1626" t="n">
        <v>2188</v>
      </c>
      <c r="Q160" s="1622">
        <f>O160*P160</f>
        <v/>
      </c>
      <c r="R160" s="554" t="n">
        <v>1750</v>
      </c>
      <c r="S160" s="1634">
        <f>O160*R160</f>
        <v/>
      </c>
      <c r="T160" s="1634">
        <f>Q160-S160</f>
        <v/>
      </c>
      <c r="U160" s="556">
        <f>T160/Q160</f>
        <v/>
      </c>
      <c r="V160" s="444" t="n"/>
      <c r="W160" s="444" t="n"/>
      <c r="X160" s="444" t="n"/>
      <c r="Y160" s="444" t="n"/>
      <c r="Z160" s="444" t="n"/>
      <c r="AA160" s="444" t="inlineStr">
        <is>
          <t>6.15x6.15x4.85</t>
        </is>
      </c>
      <c r="AB160" s="1650" t="n">
        <v>0.143</v>
      </c>
      <c r="AC160" s="1627">
        <f>ROUND(O160*AB160,3)</f>
        <v/>
      </c>
      <c r="AD160" s="673" t="inlineStr">
        <is>
          <t xml:space="preserve">水、BG、グリセリン、ジカプリン酸ネオペンチルグリコール、スクワラン、ベヘニルアルコール、グリコシルトレハロース、（アクリル酸Na/アクリロイルジメチルタウリンNa）コポリマー、イソヘキサデカン、加水分解水添デンプン、ラウロイルグルタミン酸ジ（フィトステリル/オクチルドデシル）、ポリソルベート80、イノシトール、グリチルリチン酸2K、オレイン酸ソルビタン、加水分解ヒアルロン酸、ヒアルロン酸Na、ベタイン、アセチルヒアルロン酸Na、PCA-Na、ソルビトール、グリシン、グルタミン酸、加水分解コラーゲン、アラニン、アルギニン、ヒドロキシプロリン、セリン、ダイズ芽エキス、リシン、トレオニン、プロリン、ビルベリー葉エキス、ブチルパラベン、メチルパラベン
</t>
        </is>
      </c>
      <c r="AE160" s="663" t="inlineStr">
        <is>
          <t>ЕАЭС N RU Д-JP.РА01.В.49606/21 от 02.08.2021 действует до 01.08.2026</t>
        </is>
      </c>
      <c r="AF160" s="663" t="inlineStr">
        <is>
          <t>C’BON</t>
        </is>
      </c>
      <c r="AG160" s="663" t="inlineStr">
        <is>
          <t>C'BON COSMETICS Co., Ltd</t>
        </is>
      </c>
    </row>
    <row r="161" hidden="1" ht="20.1" customFormat="1" customHeight="1" s="437" thickBot="1">
      <c r="A161" s="435" t="n"/>
      <c r="B161" s="829" t="n"/>
      <c r="C161" s="1625" t="inlineStr">
        <is>
          <t>4953035037984</t>
        </is>
      </c>
      <c r="D161" s="1625" t="n"/>
      <c r="E161" s="435" t="inlineStr">
        <is>
          <t>CBON</t>
        </is>
      </c>
      <c r="F161" s="435" t="inlineStr">
        <is>
          <t>A0001805</t>
        </is>
      </c>
      <c r="G161" s="450" t="n"/>
      <c r="H161" s="440" t="inlineStr">
        <is>
          <t>《CBON》 ABILITY C LOTION</t>
        </is>
      </c>
      <c r="I161" s="440" t="inlineStr">
        <is>
          <t>Ability C Lotion</t>
        </is>
      </c>
      <c r="J161" s="693" t="inlineStr">
        <is>
          <t>Лосьон с витамином С Абилити</t>
        </is>
      </c>
      <c r="K161" s="440" t="inlineStr">
        <is>
          <t>face serum</t>
        </is>
      </c>
      <c r="L161" s="440" t="n"/>
      <c r="M161" s="1442" t="n">
        <v>30</v>
      </c>
      <c r="N161" s="1442" t="n">
        <v>30</v>
      </c>
      <c r="O161" s="553" t="n">
        <v>30</v>
      </c>
      <c r="P161" s="1626" t="n">
        <v>3000</v>
      </c>
      <c r="Q161" s="1622">
        <f>O161*P161</f>
        <v/>
      </c>
      <c r="R161" s="554" t="n">
        <v>2400</v>
      </c>
      <c r="S161" s="1634">
        <f>O161*R161</f>
        <v/>
      </c>
      <c r="T161" s="1634">
        <f>Q161-S161</f>
        <v/>
      </c>
      <c r="U161" s="556">
        <f>T161/Q161</f>
        <v/>
      </c>
      <c r="V161" s="444" t="n"/>
      <c r="W161" s="444" t="n"/>
      <c r="X161" s="444" t="n"/>
      <c r="Y161" s="444" t="n"/>
      <c r="Z161" s="444" t="n"/>
      <c r="AA161" s="444" t="inlineStr">
        <is>
          <t>3.7x3.7x11.5</t>
        </is>
      </c>
      <c r="AB161" s="1678" t="n">
        <v>0.101</v>
      </c>
      <c r="AC161" s="1624">
        <f>ROUND(O161*AB161,3)</f>
        <v/>
      </c>
      <c r="AD161" s="673" t="inlineStr">
        <is>
          <t>水、リン酸アスコルビルMg、クエン酸K、ペンチレングリコール、BG、グリセリン、DPG、PEG-400、PEG-60 水添ヒマシ油、スクワラン、オレイン酸ポリグリセリル-10、EDTA-3Na、イノシトール、ベタイン、グリチルリチン酸2K、黒砂糖エキス、PCA-Na、ソルビトール、グリシン、グルタミン酸、ダイズ芽エキス、アラニン、アルギニン、ヒドロキシプロリン、セリン、リシン、トレオニン、プロリン、ブチルパラベン、メチルパラベン</t>
        </is>
      </c>
      <c r="AE161" s="663" t="inlineStr">
        <is>
          <t>ЕАЭС N RU Д-JP.РА01.В.64697/21 от 09.08.2021 действует до 08.08.2026</t>
        </is>
      </c>
      <c r="AF161" s="663" t="inlineStr">
        <is>
          <t>C’BON</t>
        </is>
      </c>
      <c r="AG161" s="663" t="inlineStr">
        <is>
          <t>C'BON COSMETICS Co.,Ltd</t>
        </is>
      </c>
    </row>
    <row r="162" hidden="1" ht="20.1" customFormat="1" customHeight="1" s="437" thickBot="1">
      <c r="A162" s="1442" t="n"/>
      <c r="B162" s="822" t="n"/>
      <c r="C162" s="1625" t="inlineStr">
        <is>
          <t>4953035037991</t>
        </is>
      </c>
      <c r="D162" s="1625" t="n"/>
      <c r="E162" s="435" t="inlineStr">
        <is>
          <t>CBON</t>
        </is>
      </c>
      <c r="F162" s="435" t="inlineStr">
        <is>
          <t>A0001806</t>
        </is>
      </c>
      <c r="G162" s="450" t="n"/>
      <c r="H162" s="451" t="inlineStr">
        <is>
          <t>《CBON》 ABILITY UV PROTECT BASE WILL END OF SALE</t>
        </is>
      </c>
      <c r="I162" s="451" t="inlineStr">
        <is>
          <t>C'BON Ability UV Protect Base</t>
        </is>
      </c>
      <c r="J162" s="693" t="inlineStr">
        <is>
          <t>Солнцезащитная база Абилити С'БОН</t>
        </is>
      </c>
      <c r="K162" s="440" t="inlineStr">
        <is>
          <t>sunscreen</t>
        </is>
      </c>
      <c r="L162" s="440" t="n"/>
      <c r="M162" s="1442" t="n">
        <v>30</v>
      </c>
      <c r="N162" s="1442" t="n">
        <v>30</v>
      </c>
      <c r="O162" s="553" t="n"/>
      <c r="P162" s="1626" t="n">
        <v>1563</v>
      </c>
      <c r="Q162" s="1622">
        <f>O162*P162</f>
        <v/>
      </c>
      <c r="R162" s="554" t="n">
        <v>1250</v>
      </c>
      <c r="S162" s="1634">
        <f>O162*R162</f>
        <v/>
      </c>
      <c r="T162" s="1634">
        <f>Q162-S162</f>
        <v/>
      </c>
      <c r="U162" s="556">
        <f>T162/Q162</f>
        <v/>
      </c>
      <c r="V162" s="444" t="n"/>
      <c r="W162" s="444" t="n"/>
      <c r="X162" s="444" t="n"/>
      <c r="Y162" s="444" t="n"/>
      <c r="Z162" s="444" t="n"/>
      <c r="AA162" s="444" t="inlineStr">
        <is>
          <t>2.25x3.6x11.1</t>
        </is>
      </c>
      <c r="AB162" s="1678" t="n">
        <v>0.05</v>
      </c>
      <c r="AC162" s="1624">
        <f>ROUND(O162*AB162,3)</f>
        <v/>
      </c>
      <c r="AD162" s="675" t="inlineStr">
        <is>
          <t>水、シクロペンタシロキサン、酸化チタン、BG、酸化亜鉛、ラウロイルサルコシンイソプロピル、（加水分解シルク/PG-プロピルメチルシランジオール）クロスポリマー、ジカプリン酸ネオペンチルグリコール、フェニルトリメチコン、ジメチコン、セチルジメチコンコポリオール、イソステアリン酸ポリグリセリル-2、硫酸Mg、水酸化Al、ステアリン酸、シリカ、（ジメチコン/ビニルジメチコン）クロスポリマー、イノシトール、グリチルレチン酸ステアリル、トコフェロール、ベタイン、ローズマリー油、テトラヘキシルデカン酸アスコルビル、PCA-Na、ポリメタクリロイルオキシエチルホスホリルコリン、ソルビトール、グリシン、アラニン、グルタミン酸、アルギニン、ヒドロキシプロリン、セリン、ダイズ芽エキス、フランスカイガンショウ樹皮エキス、オウゴン根エキス、リシン、トレオニン、プロリン、プロピルパラベン、メチルパラベン</t>
        </is>
      </c>
      <c r="AE162" s="663" t="inlineStr">
        <is>
          <t>ЕАЭС N RU Д-JP.РА06.В.88496/24  от 07.08.2024 действует до 06.08.2029</t>
        </is>
      </c>
      <c r="AF162" s="663" t="inlineStr">
        <is>
          <t>С'BON</t>
        </is>
      </c>
      <c r="AG162" s="663" t="inlineStr">
        <is>
          <t>C'BON COSMETICS Co.,Ltd</t>
        </is>
      </c>
    </row>
    <row r="163" hidden="1" ht="30" customFormat="1" customHeight="1" s="437" thickBot="1">
      <c r="A163" s="1442" t="n"/>
      <c r="B163" s="822" t="n"/>
      <c r="C163" s="1625" t="inlineStr">
        <is>
          <t>4953035062702</t>
        </is>
      </c>
      <c r="D163" s="1625" t="n"/>
      <c r="E163" s="435" t="inlineStr">
        <is>
          <t>CBON</t>
        </is>
      </c>
      <c r="F163" s="435" t="inlineStr">
        <is>
          <t>A0001116</t>
        </is>
      </c>
      <c r="G163" s="450" t="n"/>
      <c r="H163" s="1121" t="inlineStr">
        <is>
          <t>《CBON》FACIALIST TREATMENT MASSERa 230g</t>
        </is>
      </c>
      <c r="I163" s="451" t="inlineStr">
        <is>
          <t xml:space="preserve">CBON FACIALIST TREATMENT MASSERa. </t>
        </is>
      </c>
      <c r="J163" s="693" t="inlineStr">
        <is>
          <t>CBON FACIALIST TREATMENT MASSERa. Демакияжный массажный крем Фэшиалист CBON.</t>
        </is>
      </c>
      <c r="K163" s="804" t="inlineStr">
        <is>
          <t>face cleansing</t>
        </is>
      </c>
      <c r="L163" s="440" t="n"/>
      <c r="M163" s="1442" t="n"/>
      <c r="N163" s="1442" t="n"/>
      <c r="O163" s="553" t="n">
        <v>30</v>
      </c>
      <c r="P163" s="1626" t="n">
        <v>4375</v>
      </c>
      <c r="Q163" s="1622">
        <f>O163*P163</f>
        <v/>
      </c>
      <c r="R163" s="554" t="n">
        <v>3500</v>
      </c>
      <c r="S163" s="1634">
        <f>O163*R163</f>
        <v/>
      </c>
      <c r="T163" s="1634">
        <f>Q163-S163</f>
        <v/>
      </c>
      <c r="U163" s="556">
        <f>T163/Q163</f>
        <v/>
      </c>
      <c r="V163" s="444" t="n"/>
      <c r="W163" s="444" t="n"/>
      <c r="X163" s="444" t="n"/>
      <c r="Y163" s="444" t="n"/>
      <c r="Z163" s="444" t="n"/>
      <c r="AA163" s="444" t="n"/>
      <c r="AB163" s="1678" t="n">
        <v>0.337</v>
      </c>
      <c r="AC163" s="1624">
        <f>ROUND(O163*AB163,3)</f>
        <v/>
      </c>
      <c r="AD163"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3" s="663" t="inlineStr">
        <is>
          <t>письмо 1068/24 от «19» декабря 2024 г.</t>
        </is>
      </c>
      <c r="AF163" s="663" t="inlineStr">
        <is>
          <t>CBON</t>
        </is>
      </c>
      <c r="AG163" s="663" t="inlineStr">
        <is>
          <t>C'BON COSMETICS Co.,Ltd</t>
        </is>
      </c>
    </row>
    <row r="164" hidden="1" ht="30" customFormat="1" customHeight="1" s="437" thickBot="1">
      <c r="A164" s="1442" t="n"/>
      <c r="B164" s="822" t="n"/>
      <c r="C164" s="1625" t="inlineStr">
        <is>
          <t>4953035062719</t>
        </is>
      </c>
      <c r="D164" s="1625" t="n"/>
      <c r="E164" s="435" t="inlineStr">
        <is>
          <t>CBON</t>
        </is>
      </c>
      <c r="F164" s="435" t="inlineStr">
        <is>
          <t>A0001117</t>
        </is>
      </c>
      <c r="G164" s="450" t="n"/>
      <c r="H164" s="451" t="inlineStr">
        <is>
          <t xml:space="preserve">《CBON》FACIALIST TREATMENT MASSERa 110g </t>
        </is>
      </c>
      <c r="I164" s="451" t="inlineStr">
        <is>
          <t xml:space="preserve">CBON FACIALIST TREATMENT MASSERa. </t>
        </is>
      </c>
      <c r="J164" s="693" t="inlineStr">
        <is>
          <t>CBON FACIALIST TREATMENT MASSERa. Демакияжный массажный крем Фэшиалист CBON.</t>
        </is>
      </c>
      <c r="K164" s="804" t="inlineStr">
        <is>
          <t>face cleansing</t>
        </is>
      </c>
      <c r="L164" s="440" t="n"/>
      <c r="M164" s="1442" t="n"/>
      <c r="N164" s="1442" t="n"/>
      <c r="O164" s="553" t="n">
        <v>30</v>
      </c>
      <c r="P164" s="1626" t="n">
        <v>2406.25</v>
      </c>
      <c r="Q164" s="1622">
        <f>O164*P164</f>
        <v/>
      </c>
      <c r="R164" s="554" t="n">
        <v>1925</v>
      </c>
      <c r="S164" s="1634">
        <f>O164*R164</f>
        <v/>
      </c>
      <c r="T164" s="1634">
        <f>Q164-S164</f>
        <v/>
      </c>
      <c r="U164" s="556">
        <f>T164/Q164</f>
        <v/>
      </c>
      <c r="V164" s="444" t="n"/>
      <c r="W164" s="444" t="n"/>
      <c r="X164" s="444" t="n"/>
      <c r="Y164" s="444" t="n"/>
      <c r="Z164" s="444" t="n"/>
      <c r="AA164" s="444" t="n"/>
      <c r="AB164" s="1678" t="n">
        <v>0.184</v>
      </c>
      <c r="AC164" s="1624">
        <f>ROUND(O164*AB164,3)</f>
        <v/>
      </c>
      <c r="AD164"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アラントイン、マカデミアナッツ油、トコフェロール、セラミドNP、トレハロース、ジラウロイルグルタミン酸リシンNa、センチフォリアバラ花エキス、加水分解酵母、メチルパラベン</t>
        </is>
      </c>
      <c r="AE164" s="663" t="inlineStr">
        <is>
          <t>письмо 1068/24 от «19» декабря 2024 г.</t>
        </is>
      </c>
      <c r="AF164" s="663" t="inlineStr">
        <is>
          <t>CBON</t>
        </is>
      </c>
      <c r="AG164" s="663" t="inlineStr">
        <is>
          <t>C'BON COSMETICS Co.,Ltd</t>
        </is>
      </c>
    </row>
    <row r="165" hidden="1" ht="30" customFormat="1" customHeight="1" s="437" thickBot="1">
      <c r="A165" s="1442" t="n"/>
      <c r="B165" s="822" t="n"/>
      <c r="C165" s="1625" t="inlineStr">
        <is>
          <t>4953035062726</t>
        </is>
      </c>
      <c r="D165" s="1625" t="n"/>
      <c r="E165" s="435" t="inlineStr">
        <is>
          <t>CBON</t>
        </is>
      </c>
      <c r="F165" s="435" t="inlineStr">
        <is>
          <t>A0001118</t>
        </is>
      </c>
      <c r="G165" s="450" t="n"/>
      <c r="H165" s="1121" t="inlineStr">
        <is>
          <t>《CBON》FACIALIST TREATMENT BRIGHT MASSER 230g</t>
        </is>
      </c>
      <c r="I165" s="451" t="inlineStr">
        <is>
          <t xml:space="preserve">CBON FACIALIST TREATMENT BRIGHT MASSER. </t>
        </is>
      </c>
      <c r="J165" s="693" t="inlineStr">
        <is>
          <t>CBON FACIALIST TREATMENT BRIGHT MASSER. Демакияжный массажный крем выравнивающий цвет кожи лица Фэшиалист CBON</t>
        </is>
      </c>
      <c r="K165" s="804" t="inlineStr">
        <is>
          <t>face cleansing</t>
        </is>
      </c>
      <c r="L165" s="440" t="n"/>
      <c r="M165" s="1442" t="n"/>
      <c r="N165" s="1442" t="n"/>
      <c r="O165" s="553" t="n">
        <v>30</v>
      </c>
      <c r="P165" s="1626" t="n">
        <v>4812.499999999999</v>
      </c>
      <c r="Q165" s="1622">
        <f>O165*P165</f>
        <v/>
      </c>
      <c r="R165" s="554" t="n">
        <v>3850</v>
      </c>
      <c r="S165" s="1634">
        <f>O165*R165</f>
        <v/>
      </c>
      <c r="T165" s="1634">
        <f>Q165-S165</f>
        <v/>
      </c>
      <c r="U165" s="556">
        <f>T165/Q165</f>
        <v/>
      </c>
      <c r="V165" s="444" t="n"/>
      <c r="W165" s="444" t="n"/>
      <c r="X165" s="444" t="n"/>
      <c r="Y165" s="444" t="n"/>
      <c r="Z165" s="444" t="n"/>
      <c r="AA165" s="444" t="n"/>
      <c r="AB165" s="1678" t="n">
        <v>0.34</v>
      </c>
      <c r="AC165" s="1624">
        <f>ROUND(O165*AB165,3)</f>
        <v/>
      </c>
      <c r="AD165" s="674" t="inlineStr">
        <is>
          <t>水、スクワラン、トリ（カプリル酸/カプリン酸）グリセリル、BG、ミツロウ、パルミチン酸セチル、トリステアリン酸ポリグリセリル-10、ステアリン酸、ステアリン酸グリセリル、ステアリン酸グリセリル（SE）、バチルアルコール、ホホバ種子油、テトラオレイン酸ソルベス-60、トリ（パーム油脂肪酸/パーム核油脂肪酸/オリーブ油脂肪酸/マカデミアナッツ油脂肪酸/アブラナ種子油脂肪酸）グリセリル、香料、ココグリセリル硫酸Na、グリチルリチン酸2K、アスコルビルグルコシド、キウイエキス、センチフォリアバラ花エキス、加水分解酵母、セイヨウネズ果実エキス、メチルパラベン</t>
        </is>
      </c>
      <c r="AE165" s="663" t="inlineStr">
        <is>
          <t>письмо 1068/24 от «19» декабря 2024 г.</t>
        </is>
      </c>
      <c r="AF165" s="663" t="inlineStr">
        <is>
          <t>CBON</t>
        </is>
      </c>
      <c r="AG165" s="663" t="inlineStr">
        <is>
          <t>C'BON COSMETICS Co.,Ltd</t>
        </is>
      </c>
    </row>
    <row r="166" hidden="1" ht="30" customFormat="1" customHeight="1" s="437" thickBot="1">
      <c r="A166" s="1442" t="n"/>
      <c r="B166" s="822" t="n"/>
      <c r="C166" s="1625" t="inlineStr">
        <is>
          <t>4953035062733</t>
        </is>
      </c>
      <c r="D166" s="1625" t="n"/>
      <c r="E166" s="435" t="inlineStr">
        <is>
          <t>CBON</t>
        </is>
      </c>
      <c r="F166" s="435" t="inlineStr">
        <is>
          <t>A0001119</t>
        </is>
      </c>
      <c r="G166" s="450" t="n"/>
      <c r="H166" s="1121" t="inlineStr">
        <is>
          <t>《CBON》FACIALIST ADVANCED RUBY MASSER 150g</t>
        </is>
      </c>
      <c r="I166" s="451" t="inlineStr">
        <is>
          <t xml:space="preserve">CBON FACIALIST ADVANCED RUBY MASSER. </t>
        </is>
      </c>
      <c r="J166" s="693" t="inlineStr">
        <is>
          <t>CBON FACIALIST ADVANCED RUBY MASSER. Антивозрастной рубиновый демакияжный массажный крем Фшиалист CBON.</t>
        </is>
      </c>
      <c r="K166" s="804" t="inlineStr">
        <is>
          <t>face cleansing</t>
        </is>
      </c>
      <c r="L166" s="440" t="n"/>
      <c r="M166" s="1442" t="n"/>
      <c r="N166" s="1442" t="n"/>
      <c r="O166" s="553" t="n"/>
      <c r="P166" s="1626" t="n">
        <v>3062.5</v>
      </c>
      <c r="Q166" s="1622">
        <f>O166*P166</f>
        <v/>
      </c>
      <c r="R166" s="554" t="n">
        <v>2450</v>
      </c>
      <c r="S166" s="1634">
        <f>O166*R166</f>
        <v/>
      </c>
      <c r="T166" s="1634">
        <f>Q166-S166</f>
        <v/>
      </c>
      <c r="U166" s="556">
        <f>T166/Q166</f>
        <v/>
      </c>
      <c r="V166" s="444" t="n"/>
      <c r="W166" s="444" t="n"/>
      <c r="X166" s="444" t="n"/>
      <c r="Y166" s="444" t="n"/>
      <c r="Z166" s="444" t="n"/>
      <c r="AA166" s="444" t="n"/>
      <c r="AB166" s="1678" t="n">
        <v>0.27</v>
      </c>
      <c r="AC166" s="1624">
        <f>ROUND(O166*AB166,3)</f>
        <v/>
      </c>
      <c r="AD166" s="674" t="inlineStr">
        <is>
          <t>スクワラン、水、エチルヘキサン酸セチル、野菜油、ベヘニルアルコール、BG、ジイソステアリン酸PEG-12、ミツロウ、ステアリン酸グリセリル、ステアレス-20、ホホバ種子油、ステアリン酸グリセリル（SE）、コレステロール、香料、ステアロイルグルタミン酸Na、キサンタンガム、酢酸トコフェロール、トレハロース、ヒドロキシアパタイト、グリチルリチン酸2K、ヒアルロン酸ヒドロキシプロピルトリモニウム、シアノコバラミン、トリ（カプリル酸/カプリン酸）グリセリル、ヘマトコッカスプルビアリスエキス、シャクヤク根エキス、センチフォリアバラ花エキス、加水分解酵母、メチルパラベン</t>
        </is>
      </c>
      <c r="AE166" s="1178" t="inlineStr">
        <is>
          <t>ЕАЭС N RU Д-JP.РА03.В.40396/25 от 07.04.2025 действует до 03.04.2030</t>
        </is>
      </c>
      <c r="AF166" s="663" t="inlineStr">
        <is>
          <t>CBON</t>
        </is>
      </c>
      <c r="AG166" s="663" t="inlineStr">
        <is>
          <t>C'BON COSMETICS Co.,Ltd</t>
        </is>
      </c>
    </row>
    <row r="167" hidden="1" ht="30" customFormat="1" customHeight="1" s="437" thickBot="1">
      <c r="A167" s="1442" t="n"/>
      <c r="B167" s="822" t="n"/>
      <c r="C167" s="1625" t="inlineStr">
        <is>
          <t>4953035062757</t>
        </is>
      </c>
      <c r="D167" s="1625" t="n"/>
      <c r="E167" s="435" t="inlineStr">
        <is>
          <t>CBON</t>
        </is>
      </c>
      <c r="F167" s="435" t="inlineStr">
        <is>
          <t>A0001121</t>
        </is>
      </c>
      <c r="G167" s="450" t="n"/>
      <c r="H167" s="1121" t="inlineStr">
        <is>
          <t>《CBON》FACIALIST MOIST VEIL WASH 130g</t>
        </is>
      </c>
      <c r="I167" s="451" t="inlineStr">
        <is>
          <t xml:space="preserve">CBON FACIALIST MOIST VEIL WASH. </t>
        </is>
      </c>
      <c r="J167" s="693" t="inlineStr">
        <is>
          <t>CBON FACIALIST MOIST VEIL WASH. Увлажняющая пенка Фэшиалист CBON.</t>
        </is>
      </c>
      <c r="K167" s="804" t="inlineStr">
        <is>
          <t>face wash</t>
        </is>
      </c>
      <c r="L167" s="440" t="n"/>
      <c r="M167" s="1442" t="n"/>
      <c r="N167" s="1442" t="n"/>
      <c r="O167" s="553" t="n">
        <v>30</v>
      </c>
      <c r="P167" s="1626" t="n">
        <v>2187.5</v>
      </c>
      <c r="Q167" s="1622">
        <f>O167*P167</f>
        <v/>
      </c>
      <c r="R167" s="554" t="n">
        <v>1750</v>
      </c>
      <c r="S167" s="1634">
        <f>O167*R167</f>
        <v/>
      </c>
      <c r="T167" s="1634">
        <f>Q167-S167</f>
        <v/>
      </c>
      <c r="U167" s="556">
        <f>T167/Q167</f>
        <v/>
      </c>
      <c r="V167" s="444" t="n"/>
      <c r="W167" s="444" t="n"/>
      <c r="X167" s="444" t="n"/>
      <c r="Y167" s="444" t="n"/>
      <c r="Z167" s="444" t="n"/>
      <c r="AA167" s="444" t="n"/>
      <c r="AB167" s="1678" t="n">
        <v>0.146</v>
      </c>
      <c r="AC167" s="1624">
        <f>ROUND(O167*AB167,3)</f>
        <v/>
      </c>
      <c r="AD167" s="674" t="inlineStr">
        <is>
          <t>水、ミリストイルグルタミン酸Na、BG、グリセリン、ステアリン酸PEG-150、ポリクオタニウム-10、EDTA-2Na、グリチルリチン酸2K、香料、トレハロース、センチフォリアバラ花エキス、加水分解酵母、ヒアルロン酸ヒドロキシプロピルトリモニウム、メチルパラベン</t>
        </is>
      </c>
      <c r="AE167" s="1178" t="inlineStr">
        <is>
          <t>ЕАЭС N RU Д-JP.РА03.В.41536/25 от 07.04.2025 действует до 06.04.2030</t>
        </is>
      </c>
      <c r="AF167" s="663" t="inlineStr">
        <is>
          <t>CBON</t>
        </is>
      </c>
      <c r="AG167" s="663" t="inlineStr">
        <is>
          <t>C'BON COSMETICS Co.,Ltd</t>
        </is>
      </c>
    </row>
    <row r="168" hidden="1" ht="30" customFormat="1" customHeight="1" s="437" thickBot="1">
      <c r="A168" s="1442" t="n"/>
      <c r="B168" s="822" t="n"/>
      <c r="C168" s="1625" t="inlineStr">
        <is>
          <t>4953035062764</t>
        </is>
      </c>
      <c r="D168" s="1625" t="n"/>
      <c r="E168" s="435" t="inlineStr">
        <is>
          <t>CBON</t>
        </is>
      </c>
      <c r="F168" s="435" t="inlineStr">
        <is>
          <t>A0001122</t>
        </is>
      </c>
      <c r="G168" s="450" t="n"/>
      <c r="H168" s="1121" t="inlineStr">
        <is>
          <t>《CBON》FACIALIST CLEAR CLAY WASH 130g</t>
        </is>
      </c>
      <c r="I168" s="451" t="inlineStr">
        <is>
          <t xml:space="preserve">CBON FACIALIST CLEAR CLAY WASH. </t>
        </is>
      </c>
      <c r="J168" s="693" t="inlineStr">
        <is>
          <t>CBON FACIALIST CLEAR CLAY WASH. Пенка на основе глины Фэшиалист CBON.</t>
        </is>
      </c>
      <c r="K168" s="804" t="inlineStr">
        <is>
          <t>face wash</t>
        </is>
      </c>
      <c r="L168" s="440" t="n"/>
      <c r="M168" s="1442" t="n"/>
      <c r="N168" s="1442" t="n"/>
      <c r="O168" s="553" t="n"/>
      <c r="P168" s="1679" t="n">
        <v>2187.5</v>
      </c>
      <c r="Q168" s="1628">
        <f>O168*P168</f>
        <v/>
      </c>
      <c r="R168" s="554" t="n">
        <v>1750</v>
      </c>
      <c r="S168" s="1634">
        <f>O168*R168</f>
        <v/>
      </c>
      <c r="T168" s="1634">
        <f>Q168-S168</f>
        <v/>
      </c>
      <c r="U168" s="556">
        <f>T168/Q168</f>
        <v/>
      </c>
      <c r="V168" s="444" t="n"/>
      <c r="W168" s="444" t="n"/>
      <c r="X168" s="444" t="n"/>
      <c r="Y168" s="444" t="n"/>
      <c r="Z168" s="444" t="n"/>
      <c r="AA168" s="444" t="n"/>
      <c r="AB168" s="1678" t="n">
        <v>0.151</v>
      </c>
      <c r="AC168" s="1624">
        <f>ROUND(O168*AB168,3)</f>
        <v/>
      </c>
      <c r="AD168" s="674" t="inlineStr">
        <is>
          <t>水、グリセリン、ミリスチン酸、ステアリン酸、水酸化K、パルミチン酸、ラウリン酸、ポリグリセリル-4ラウリルエーテル、BG、エチルヘキシルグリセリン、香料、ポリクオタニウム-39、EDTA-2Na、グリチルリチン酸2K、ポリクオタニウム-7、カオリン、タナクラクレイ、ベントナイト、センチフォリアバラ花エキス、加水分解酵母、乳酸桿菌/ハイビスカス花発酵液</t>
        </is>
      </c>
      <c r="AE168" s="1174" t="inlineStr">
        <is>
          <t>ЕАЭС N RU Д-JP.РА03.В.41536/25 от 07.04.2025 действует до 06.04.2030</t>
        </is>
      </c>
      <c r="AF168" s="663" t="inlineStr">
        <is>
          <t>CBON</t>
        </is>
      </c>
      <c r="AG168" s="663" t="inlineStr">
        <is>
          <t>C'BON COSMETICS Co.,Ltd</t>
        </is>
      </c>
    </row>
    <row r="169" hidden="1" ht="30" customFormat="1" customHeight="1" s="437" thickBot="1">
      <c r="A169" s="1442" t="n"/>
      <c r="B169" s="822" t="n"/>
      <c r="C169" s="1625" t="inlineStr">
        <is>
          <t>4953035062771</t>
        </is>
      </c>
      <c r="D169" s="1625" t="n"/>
      <c r="E169" s="435" t="inlineStr">
        <is>
          <t>CBON</t>
        </is>
      </c>
      <c r="F169" s="435" t="inlineStr">
        <is>
          <t>A0001123</t>
        </is>
      </c>
      <c r="G169" s="450" t="n"/>
      <c r="H169" s="1121" t="inlineStr">
        <is>
          <t>《CBON》FACIALIST SHINY WHIP WASH  200ml</t>
        </is>
      </c>
      <c r="I169" s="451" t="inlineStr">
        <is>
          <t xml:space="preserve">CBON FACIALIST SHINY WHIP WASH. </t>
        </is>
      </c>
      <c r="J169" s="693" t="inlineStr">
        <is>
          <t>CBON FACIALIST SHINY WHIP WASH. Шёлковая пенка-мусс Фэшиалист CBON.</t>
        </is>
      </c>
      <c r="K169" s="804" t="inlineStr">
        <is>
          <t>face wash</t>
        </is>
      </c>
      <c r="L169" s="440" t="n"/>
      <c r="M169" s="1442" t="n"/>
      <c r="N169" s="1442" t="n"/>
      <c r="O169" s="553" t="n"/>
      <c r="P169" s="1679" t="n">
        <v>2187.5</v>
      </c>
      <c r="Q169" s="1628">
        <f>O169*P169</f>
        <v/>
      </c>
      <c r="R169" s="554" t="n">
        <v>1750</v>
      </c>
      <c r="S169" s="1634">
        <f>O169*R169</f>
        <v/>
      </c>
      <c r="T169" s="1634">
        <f>Q169-S169</f>
        <v/>
      </c>
      <c r="U169" s="556">
        <f>T169/Q169</f>
        <v/>
      </c>
      <c r="V169" s="444" t="n"/>
      <c r="W169" s="444" t="n"/>
      <c r="X169" s="444" t="n"/>
      <c r="Y169" s="444" t="n"/>
      <c r="Z169" s="444" t="n"/>
      <c r="AA169" s="444" t="n"/>
      <c r="AB169" s="1678" t="n">
        <v>0.277</v>
      </c>
      <c r="AC169" s="1624">
        <f>ROUND(O169*AB169,3)</f>
        <v/>
      </c>
      <c r="AD169" s="674" t="inlineStr">
        <is>
          <t>水、ココイルグリシンK、グリセリン、BG、ココアンホ酢酸Na、ミリスチン酸、PEG-60水添ヒマシ油、水酸化K、ラウリン酸、炭酸水素Na、EDTA-2Na、香料、ベタイン、グリチルリチン酸2K、マンダリンオレンジ果皮エキス、センチフォリアバラ花エキス、加水分解酵母、メチルパラベン</t>
        </is>
      </c>
      <c r="AE169" s="1194" t="inlineStr">
        <is>
          <t>ЕАЭС N RU Д-JP.РА03.В.41536/25 от 07.04.2025 действует до 06.04.2030</t>
        </is>
      </c>
      <c r="AF169" s="663" t="inlineStr">
        <is>
          <t>CBON</t>
        </is>
      </c>
      <c r="AG169" s="663" t="inlineStr">
        <is>
          <t>C'BON COSMETICS Co.,Ltd</t>
        </is>
      </c>
    </row>
    <row r="170" hidden="1" ht="30" customFormat="1" customHeight="1" s="437" thickBot="1">
      <c r="A170" s="1442" t="n"/>
      <c r="B170" s="822" t="n"/>
      <c r="C170" s="1625" t="inlineStr">
        <is>
          <t>4953035062740</t>
        </is>
      </c>
      <c r="D170" s="1625" t="n"/>
      <c r="E170" s="435" t="inlineStr">
        <is>
          <t>CBON</t>
        </is>
      </c>
      <c r="F170" s="435" t="inlineStr">
        <is>
          <t>A0001120</t>
        </is>
      </c>
      <c r="G170" s="450" t="n"/>
      <c r="H170" s="1121" t="inlineStr">
        <is>
          <t>《CBON》FACIALIST REFRESHING MASSER 80g</t>
        </is>
      </c>
      <c r="I170" s="451" t="inlineStr">
        <is>
          <t xml:space="preserve">CBON FACIALIST REFRESHING MASSER. </t>
        </is>
      </c>
      <c r="J170" s="693" t="inlineStr">
        <is>
          <t>CBON FACIALIST REFRESHING MASSER. Освежающий демакияжный массажный крем Фэшиалист CBON.</t>
        </is>
      </c>
      <c r="K170" s="440" t="inlineStr">
        <is>
          <t>face cleansing</t>
        </is>
      </c>
      <c r="L170" s="440" t="n"/>
      <c r="M170" s="1442" t="n"/>
      <c r="N170" s="1442" t="n"/>
      <c r="O170" s="553" t="n"/>
      <c r="P170" s="1679" t="n">
        <v>2406.25</v>
      </c>
      <c r="Q170" s="1628">
        <f>O170*P170</f>
        <v/>
      </c>
      <c r="R170" s="554" t="n">
        <v>1925</v>
      </c>
      <c r="S170" s="1634">
        <f>O170*R170</f>
        <v/>
      </c>
      <c r="T170" s="1634">
        <f>Q170-S170</f>
        <v/>
      </c>
      <c r="U170" s="556">
        <f>T170/Q170</f>
        <v/>
      </c>
      <c r="V170" s="444" t="n"/>
      <c r="W170" s="444" t="n"/>
      <c r="X170" s="444" t="n"/>
      <c r="Y170" s="444" t="n"/>
      <c r="Z170" s="444" t="n"/>
      <c r="AA170" s="444" t="n"/>
      <c r="AB170" s="1678" t="n">
        <v>0.102</v>
      </c>
      <c r="AC170" s="1624">
        <f>ROUND(O170*AB170,3)</f>
        <v/>
      </c>
      <c r="AD170" s="674" t="inlineStr">
        <is>
          <t>スクワラン、トリエチルヘキサノイン、水、BG、ジカプリリルエーテル、ジステアリン酸スクロース、イソステアリン酸グリセリル、ステアリルアルコール、ステアリン酸スクロース、ステアリン酸ポリグリセリル-10、ステアロイルグルタミン酸Na、フィトステロールズ、ポリグリセリル-4ラウリルエーテル、香料、ベルガモット果実油、アラントイン、ホホバ種子油、センチフォリアバラ花エキス、加水分解酵母、ノイバラ果実エキス、ポリグルタミン酸、アーチチョーク葉エキス、メチルパラベン</t>
        </is>
      </c>
      <c r="AE170" s="663" t="inlineStr">
        <is>
          <t>письмо 1068/24 от «19» декабря 2024 г.</t>
        </is>
      </c>
      <c r="AF170" s="663" t="inlineStr">
        <is>
          <t>CBON</t>
        </is>
      </c>
      <c r="AG170" s="663" t="inlineStr">
        <is>
          <t>C'BON COSMETICS Co.,Ltd</t>
        </is>
      </c>
    </row>
    <row r="171" hidden="1" ht="20.1" customFormat="1" customHeight="1" s="437" thickBot="1">
      <c r="A171" s="1442" t="n"/>
      <c r="B171" s="822" t="n"/>
      <c r="C171" s="1625" t="inlineStr">
        <is>
          <t>4953035053434</t>
        </is>
      </c>
      <c r="D171" s="1625" t="n"/>
      <c r="E171" s="435" t="inlineStr">
        <is>
          <t>CBON</t>
        </is>
      </c>
      <c r="F171" s="435" t="inlineStr">
        <is>
          <t>A0000724</t>
        </is>
      </c>
      <c r="G171" s="450" t="n"/>
      <c r="H171" s="451" t="inlineStr">
        <is>
          <t>《CBON》FACIALIST Ferment FERMENT POWDER a 168P</t>
        </is>
      </c>
      <c r="I171" s="451">
        <f>I176</f>
        <v/>
      </c>
      <c r="J171" s="693" t="n"/>
      <c r="K171" s="440" t="inlineStr">
        <is>
          <t>face wash</t>
        </is>
      </c>
      <c r="L171" s="440" t="n"/>
      <c r="M171" s="1442" t="n"/>
      <c r="N171" s="1442" t="n"/>
      <c r="O171" s="553" t="n"/>
      <c r="P171" s="1679" t="n">
        <v>11982</v>
      </c>
      <c r="Q171" s="1628" t="n"/>
      <c r="R171" s="554" t="n">
        <v>10185</v>
      </c>
      <c r="S171" s="1634" t="n"/>
      <c r="T171" s="1634" t="n"/>
      <c r="U171" s="556" t="n"/>
      <c r="V171" s="444" t="n"/>
      <c r="W171" s="444" t="n"/>
      <c r="X171" s="444" t="n"/>
      <c r="Y171" s="444" t="n"/>
      <c r="Z171" s="444" t="n"/>
      <c r="AA171" s="444" t="n"/>
      <c r="AB171" s="1678" t="n"/>
      <c r="AC171" s="1624">
        <f>ROUND(O171*AB171,3)</f>
        <v/>
      </c>
      <c r="AD171" s="674" t="inlineStr">
        <is>
          <t>マンニトール、リン酸2Na、リン酸K、プロテアーゼ、グリチルリチン酸2K</t>
        </is>
      </c>
      <c r="AE171" s="663" t="inlineStr">
        <is>
          <t>ЕАЭС N RU Д-JP.РА01.В.64334/21 от 09.08.2021 действует до 08.08.2026</t>
        </is>
      </c>
      <c r="AF171" s="663" t="inlineStr">
        <is>
          <t>С'BON</t>
        </is>
      </c>
      <c r="AG171" s="663" t="inlineStr">
        <is>
          <t>C'BON COSMETICS Co.,Ltd</t>
        </is>
      </c>
    </row>
    <row r="172" hidden="1" ht="20.1" customFormat="1" customHeight="1" s="437" thickBot="1">
      <c r="A172" s="1442" t="n"/>
      <c r="B172" s="822" t="n"/>
      <c r="C172" s="1625" t="inlineStr">
        <is>
          <t>4953035053441</t>
        </is>
      </c>
      <c r="D172" s="1625" t="n"/>
      <c r="E172" s="435" t="inlineStr">
        <is>
          <t>CBON</t>
        </is>
      </c>
      <c r="F172" s="435" t="inlineStr">
        <is>
          <t>A0000725</t>
        </is>
      </c>
      <c r="G172" s="450" t="n"/>
      <c r="H172" s="451" t="inlineStr">
        <is>
          <t>《CBON》FACIALIST Ferment FERMENT POWDER a 56P</t>
        </is>
      </c>
      <c r="I172" s="440" t="inlineStr">
        <is>
          <t>Facialist Ferment Powder</t>
        </is>
      </c>
      <c r="J172" s="693" t="n"/>
      <c r="K172" s="440" t="inlineStr">
        <is>
          <t>face wash</t>
        </is>
      </c>
      <c r="L172" s="440" t="n"/>
      <c r="M172" s="1442" t="n"/>
      <c r="N172" s="1442" t="n"/>
      <c r="O172" s="553" t="n"/>
      <c r="P172" s="1679" t="n">
        <v>4118</v>
      </c>
      <c r="Q172" s="1628" t="n"/>
      <c r="R172" s="554" t="n">
        <v>3500</v>
      </c>
      <c r="S172" s="1634" t="n"/>
      <c r="T172" s="1634" t="n"/>
      <c r="U172" s="556" t="n"/>
      <c r="V172" s="444" t="n"/>
      <c r="W172" s="444" t="n"/>
      <c r="X172" s="444" t="n"/>
      <c r="Y172" s="444" t="n"/>
      <c r="Z172" s="444" t="n"/>
      <c r="AA172" s="444" t="n"/>
      <c r="AB172" s="1678" t="n"/>
      <c r="AC172" s="1624">
        <f>ROUND(O172*AB172,3)</f>
        <v/>
      </c>
      <c r="AD172" s="674" t="inlineStr">
        <is>
          <t>マンニトール、リン酸2Na、リン酸K、プロテアーゼ、グリチルリチン酸2K</t>
        </is>
      </c>
      <c r="AE172" s="663" t="inlineStr">
        <is>
          <t>ЕАЭС N RU Д-JP.РА01.В.64334/21 от 09.08.2021 действует до 08.08.2026</t>
        </is>
      </c>
      <c r="AF172" s="663" t="inlineStr">
        <is>
          <t>С'BON</t>
        </is>
      </c>
      <c r="AG172" s="663" t="inlineStr">
        <is>
          <t>C'BON COSMETICS Co.,Ltd</t>
        </is>
      </c>
    </row>
    <row r="173" hidden="1" ht="20.1" customFormat="1" customHeight="1" s="437" thickBot="1">
      <c r="A173" s="1442" t="n"/>
      <c r="B173" s="822" t="n"/>
      <c r="C173" s="1621" t="n">
        <v>4953035050082</v>
      </c>
      <c r="D173" s="1621" t="n"/>
      <c r="E173" s="435" t="inlineStr">
        <is>
          <t>CBON</t>
        </is>
      </c>
      <c r="F173" s="435" t="inlineStr">
        <is>
          <t>A000702</t>
        </is>
      </c>
      <c r="G173" s="450" t="n"/>
      <c r="H173" s="804" t="inlineStr">
        <is>
          <t>《CBON》 FACIALIST TREATMENT MASSER R (230g)</t>
        </is>
      </c>
      <c r="I173" s="440" t="inlineStr">
        <is>
          <t>Facialist Treatment Masser</t>
        </is>
      </c>
      <c r="J173" s="693" t="inlineStr">
        <is>
          <t>Крем демакияжный массажный Фэшиалист</t>
        </is>
      </c>
      <c r="K173" s="699" t="inlineStr">
        <is>
          <t>face cleansing</t>
        </is>
      </c>
      <c r="L173" s="699" t="n"/>
      <c r="M173" s="1442" t="n">
        <v>30</v>
      </c>
      <c r="N173" s="1442" t="n">
        <v>30</v>
      </c>
      <c r="O173" s="553" t="n"/>
      <c r="P173" s="1626" t="n">
        <v>4375</v>
      </c>
      <c r="Q173" s="1628">
        <f>O173*P173</f>
        <v/>
      </c>
      <c r="R173" s="554" t="n">
        <v>3500</v>
      </c>
      <c r="S173" s="1634">
        <f>O173*R173</f>
        <v/>
      </c>
      <c r="T173" s="1634">
        <f>Q173-S173</f>
        <v/>
      </c>
      <c r="U173" s="556">
        <f>T173/Q173</f>
        <v/>
      </c>
      <c r="V173" s="444" t="n"/>
      <c r="W173" s="444" t="n"/>
      <c r="X173" s="444" t="n"/>
      <c r="Y173" s="444" t="n"/>
      <c r="Z173" s="444" t="n"/>
      <c r="AA173" s="444" t="inlineStr">
        <is>
          <t>8.8x8.8x7.3</t>
        </is>
      </c>
      <c r="AB173" s="1650" t="n">
        <v>0.337</v>
      </c>
      <c r="AC173" s="1627">
        <f>ROUND(O173*AB173,3)</f>
        <v/>
      </c>
      <c r="AD173" s="675" t="inlineStr">
        <is>
          <t xml:space="preserve">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t>
        </is>
      </c>
      <c r="AE173" s="663" t="inlineStr">
        <is>
          <t>ЕАЭС N RU Д-JP.РА01.В.71418/21 от 11.08.2021 действует до 10.08.2026</t>
        </is>
      </c>
      <c r="AF173" s="663" t="inlineStr">
        <is>
          <t>C’BON</t>
        </is>
      </c>
      <c r="AG173" s="663" t="inlineStr">
        <is>
          <t>C'BON COSMETICS Co.,Ltd</t>
        </is>
      </c>
    </row>
    <row r="174" hidden="1" ht="20.1" customFormat="1" customHeight="1" s="437" thickBot="1">
      <c r="A174" s="1442" t="n"/>
      <c r="B174" s="822" t="n"/>
      <c r="C174" s="1625" t="inlineStr">
        <is>
          <t xml:space="preserve">4953035050099 </t>
        </is>
      </c>
      <c r="D174" s="1625" t="inlineStr">
        <is>
          <t>A0001109</t>
        </is>
      </c>
      <c r="E174" s="435" t="inlineStr">
        <is>
          <t>CBON</t>
        </is>
      </c>
      <c r="F174" s="435" t="inlineStr">
        <is>
          <t>A0001109</t>
        </is>
      </c>
      <c r="G174" s="450" t="n"/>
      <c r="H174" s="804" t="inlineStr">
        <is>
          <t>《CBON》 FACIALIST TREATMENT MASSER R (110g)</t>
        </is>
      </c>
      <c r="I174" s="440" t="inlineStr">
        <is>
          <t>Facialist Treatment Masser</t>
        </is>
      </c>
      <c r="J174" s="693" t="inlineStr">
        <is>
          <t>Крем демакияжный массажный Фэшиалист</t>
        </is>
      </c>
      <c r="K174" s="699" t="inlineStr">
        <is>
          <t>face cleansing</t>
        </is>
      </c>
      <c r="L174" s="699" t="n"/>
      <c r="M174" s="1442" t="n"/>
      <c r="N174" s="1442" t="n"/>
      <c r="O174" s="553" t="n"/>
      <c r="P174" s="1626" t="n">
        <v>2406</v>
      </c>
      <c r="Q174" s="1628">
        <f>O174*P174</f>
        <v/>
      </c>
      <c r="R174" s="554" t="n">
        <v>1925</v>
      </c>
      <c r="S174" s="1634">
        <f>O174*R174</f>
        <v/>
      </c>
      <c r="T174" s="1634">
        <f>Q174-S174</f>
        <v/>
      </c>
      <c r="U174" s="556">
        <f>T174/Q174</f>
        <v/>
      </c>
      <c r="V174" s="444" t="n"/>
      <c r="W174" s="444" t="n"/>
      <c r="X174" s="444" t="n"/>
      <c r="Y174" s="444" t="n"/>
      <c r="Z174" s="444" t="n"/>
      <c r="AA174" s="450" t="n"/>
      <c r="AB174" s="1658" t="n">
        <v>0.23</v>
      </c>
      <c r="AC174" s="1627">
        <f>ROUND(O174*AB174,3)</f>
        <v/>
      </c>
      <c r="AD174" s="675">
        <f>AD173</f>
        <v/>
      </c>
      <c r="AE174" s="663" t="inlineStr">
        <is>
          <t>ЕАЭС N RU Д-JP.РА01.В.71418/21 от 11.08.2021 действует до 10.08.2026</t>
        </is>
      </c>
      <c r="AF174" s="663" t="inlineStr">
        <is>
          <t>C’BON</t>
        </is>
      </c>
      <c r="AG174" s="663" t="inlineStr">
        <is>
          <t>C'BON COSMETICS Co.,Ltd</t>
        </is>
      </c>
    </row>
    <row r="175" hidden="1" ht="20.1" customFormat="1" customHeight="1" s="437" thickBot="1">
      <c r="A175" s="435" t="n"/>
      <c r="B175" s="829" t="n"/>
      <c r="C175" s="1625" t="inlineStr">
        <is>
          <t>4953035050112</t>
        </is>
      </c>
      <c r="D175" s="1625" t="n"/>
      <c r="E175" s="435" t="inlineStr">
        <is>
          <t>CBON</t>
        </is>
      </c>
      <c r="F175" s="435" t="inlineStr">
        <is>
          <t>A000704</t>
        </is>
      </c>
      <c r="G175" s="450" t="n"/>
      <c r="H175" s="440" t="inlineStr">
        <is>
          <t>《CBON》 FACIALIST TREATMENT FOAM S</t>
        </is>
      </c>
      <c r="I175" s="440" t="inlineStr">
        <is>
          <t>FACIALIST TREATMENT FOAM S</t>
        </is>
      </c>
      <c r="J175" s="693" t="inlineStr">
        <is>
          <t>Пенка для лица Фэшиалист</t>
        </is>
      </c>
      <c r="K175" s="440" t="inlineStr">
        <is>
          <t>face wash</t>
        </is>
      </c>
      <c r="L175" s="440" t="n"/>
      <c r="M175" s="1442" t="n">
        <v>30</v>
      </c>
      <c r="N175" s="1442" t="n">
        <v>30</v>
      </c>
      <c r="O175" s="553" t="n"/>
      <c r="P175" s="1626" t="n">
        <v>2188</v>
      </c>
      <c r="Q175" s="1628">
        <f>O175*P175</f>
        <v/>
      </c>
      <c r="R175" s="554" t="n">
        <v>1750</v>
      </c>
      <c r="S175" s="1634">
        <f>O175*R175</f>
        <v/>
      </c>
      <c r="T175" s="1634">
        <f>Q175-S175</f>
        <v/>
      </c>
      <c r="U175" s="556">
        <f>T175/Q175</f>
        <v/>
      </c>
      <c r="V175" s="444" t="n"/>
      <c r="W175" s="444" t="n"/>
      <c r="X175" s="444" t="n"/>
      <c r="Y175" s="444" t="n"/>
      <c r="Z175" s="444" t="n"/>
      <c r="AA175" s="444" t="n"/>
      <c r="AB175" s="1678" t="n"/>
      <c r="AC175" s="1624">
        <f>ROUND(O175*AB175,3)</f>
        <v/>
      </c>
      <c r="AD175" s="673" t="inlineStr">
        <is>
          <t>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t>
        </is>
      </c>
      <c r="AE175" s="663" t="inlineStr">
        <is>
          <t>ЕАЭС N RU Д-JP.РА01.В.64334/21 от 09.08.2021 действует до 08.08.2026</t>
        </is>
      </c>
      <c r="AF175" s="663" t="inlineStr">
        <is>
          <t>C’BON</t>
        </is>
      </c>
      <c r="AG175" s="663" t="inlineStr">
        <is>
          <t>C'BON COSMETICS Co.,Ltd</t>
        </is>
      </c>
    </row>
    <row r="176" hidden="1" ht="20.1" customFormat="1" customHeight="1" s="864" thickBot="1">
      <c r="A176" s="813" t="n"/>
      <c r="B176" s="814" t="n"/>
      <c r="C176" s="1640" t="inlineStr">
        <is>
          <t>4953035025745</t>
        </is>
      </c>
      <c r="D176" s="1640" t="n"/>
      <c r="E176" s="813" t="inlineStr">
        <is>
          <t>CBON</t>
        </is>
      </c>
      <c r="F176" s="813" t="inlineStr">
        <is>
          <t>A1000705</t>
        </is>
      </c>
      <c r="G176" s="796" t="n"/>
      <c r="H176" s="816" t="inlineStr">
        <is>
          <t>《CBON》 FACIALIST FIRMENT POWDER</t>
        </is>
      </c>
      <c r="I176" s="816" t="inlineStr">
        <is>
          <t>Facialist Ferment Powder</t>
        </is>
      </c>
      <c r="J176" s="817" t="inlineStr">
        <is>
          <t>Пенка для умывания Фэшиалист</t>
        </is>
      </c>
      <c r="K176" s="816" t="inlineStr">
        <is>
          <t>face wash</t>
        </is>
      </c>
      <c r="L176" s="816" t="n"/>
      <c r="M176" s="818" t="n">
        <v>30</v>
      </c>
      <c r="N176" s="818" t="n">
        <v>30</v>
      </c>
      <c r="O176" s="553" t="n"/>
      <c r="P176" s="1648" t="n">
        <v>13227</v>
      </c>
      <c r="Q176" s="1643">
        <f>O176*P176</f>
        <v/>
      </c>
      <c r="R176" s="798" t="n">
        <v>10185</v>
      </c>
      <c r="S176" s="1643">
        <f>O176*R176</f>
        <v/>
      </c>
      <c r="T176" s="1643">
        <f>Q176-S176</f>
        <v/>
      </c>
      <c r="U176" s="799">
        <f>T176/Q176</f>
        <v/>
      </c>
      <c r="V176" s="819" t="n"/>
      <c r="W176" s="819" t="n"/>
      <c r="X176" s="819" t="n"/>
      <c r="Y176" s="819" t="n"/>
      <c r="Z176" s="819" t="n"/>
      <c r="AA176" s="819" t="n"/>
      <c r="AB176" s="1680" t="n"/>
      <c r="AC176" s="1681">
        <f>ROUND(O176*AB176,3)</f>
        <v/>
      </c>
      <c r="AD176" s="863" t="inlineStr">
        <is>
          <t>マンニトール、リン酸2Na、リン酸K、プロテアーゼ、塩化リゾチーム</t>
        </is>
      </c>
      <c r="AE176" s="679" t="inlineStr">
        <is>
          <t>ЕАЭС N RU Д-JP.РА01.В.64334/21 от 09.08.2021 действует до 08.08.2026</t>
        </is>
      </c>
      <c r="AF176" s="679" t="inlineStr">
        <is>
          <t>C’BON</t>
        </is>
      </c>
      <c r="AG176" s="679" t="inlineStr">
        <is>
          <t>C'BON COSMETICS Co.,Ltd</t>
        </is>
      </c>
    </row>
    <row r="177" hidden="1" ht="20.1" customFormat="1" customHeight="1" s="864" thickBot="1">
      <c r="A177" s="813" t="n"/>
      <c r="B177" s="814" t="n"/>
      <c r="C177" s="1640" t="inlineStr">
        <is>
          <t>4953035040533</t>
        </is>
      </c>
      <c r="D177" s="1640" t="n"/>
      <c r="E177" s="813" t="inlineStr">
        <is>
          <t>CBON</t>
        </is>
      </c>
      <c r="F177" s="813" t="inlineStr">
        <is>
          <t>A1000705</t>
        </is>
      </c>
      <c r="G177" s="796" t="n"/>
      <c r="H177" s="816" t="inlineStr">
        <is>
          <t>《CBON》 FACIALIST FIRMENT POWDER</t>
        </is>
      </c>
      <c r="I177" s="816" t="inlineStr">
        <is>
          <t>Facialist Ferment Powder</t>
        </is>
      </c>
      <c r="J177" s="817" t="inlineStr">
        <is>
          <t>Пенка для умывания Фэшиалист</t>
        </is>
      </c>
      <c r="K177" s="816" t="inlineStr">
        <is>
          <t>face wash</t>
        </is>
      </c>
      <c r="L177" s="816" t="n"/>
      <c r="M177" s="818" t="n">
        <v>30</v>
      </c>
      <c r="N177" s="818" t="n">
        <v>30</v>
      </c>
      <c r="O177" s="553" t="n"/>
      <c r="P177" s="1648" t="n">
        <v>4545</v>
      </c>
      <c r="Q177" s="1643">
        <f>O177*P177</f>
        <v/>
      </c>
      <c r="R177" s="798" t="n">
        <v>3500</v>
      </c>
      <c r="S177" s="1643">
        <f>O177*R177</f>
        <v/>
      </c>
      <c r="T177" s="1643">
        <f>Q177-S177</f>
        <v/>
      </c>
      <c r="U177" s="799">
        <f>T177/Q177</f>
        <v/>
      </c>
      <c r="V177" s="819" t="n"/>
      <c r="W177" s="819" t="n"/>
      <c r="X177" s="819" t="n"/>
      <c r="Y177" s="819" t="n"/>
      <c r="Z177" s="819" t="n"/>
      <c r="AA177" s="819" t="n"/>
      <c r="AB177" s="1680" t="n"/>
      <c r="AC177" s="1681">
        <f>ROUND(O177*AB177,3)</f>
        <v/>
      </c>
      <c r="AD177" s="863" t="inlineStr">
        <is>
          <t>マンニトール、リン酸3Na、リン酸K、プロテアーゼ、塩化リゾチーム</t>
        </is>
      </c>
      <c r="AE177" s="679" t="inlineStr">
        <is>
          <t>ЕАЭС N RU Д-JP.РА01.В.64334/21 от 09.08.2021 действует до 08.08.2026</t>
        </is>
      </c>
      <c r="AF177" s="679" t="inlineStr">
        <is>
          <t>C’BON</t>
        </is>
      </c>
      <c r="AG177" s="679" t="inlineStr">
        <is>
          <t>C'BON COSMETICS Co.,Ltd</t>
        </is>
      </c>
    </row>
    <row r="178" hidden="1" ht="20.1" customFormat="1" customHeight="1" s="437" thickBot="1">
      <c r="A178" s="1442" t="n"/>
      <c r="B178" s="822" t="n"/>
      <c r="C178" s="447" t="inlineStr">
        <is>
          <t>4953035038981</t>
        </is>
      </c>
      <c r="D178" s="447" t="inlineStr">
        <is>
          <t>A0001103</t>
        </is>
      </c>
      <c r="E178" s="435" t="inlineStr">
        <is>
          <t>CBON</t>
        </is>
      </c>
      <c r="F178" s="447" t="inlineStr">
        <is>
          <t>A0001103</t>
        </is>
      </c>
      <c r="G178" s="450" t="n"/>
      <c r="H178" s="404" t="inlineStr">
        <is>
          <t>《CBON》 FACIALIST DUAL MOIST LOTION Q  (120ml)</t>
        </is>
      </c>
      <c r="I178" s="404" t="inlineStr">
        <is>
          <t>Facialist Dual Moist Lotion</t>
        </is>
      </c>
      <c r="J178" s="488" t="inlineStr">
        <is>
          <t>Лосьон двойного увлажнения на основе сквалана Фэшиалист</t>
        </is>
      </c>
      <c r="K178" s="404" t="inlineStr">
        <is>
          <t>face lotion</t>
        </is>
      </c>
      <c r="L178" s="440" t="n"/>
      <c r="M178" s="1442" t="n">
        <v>30</v>
      </c>
      <c r="N178" s="1442" t="n">
        <v>30</v>
      </c>
      <c r="O178" s="553" t="n"/>
      <c r="P178" s="1626" t="n">
        <v>2625</v>
      </c>
      <c r="Q178" s="1622">
        <f>O178*P178</f>
        <v/>
      </c>
      <c r="R178" s="554" t="n">
        <v>2100</v>
      </c>
      <c r="S178" s="1634">
        <f>O178*R178</f>
        <v/>
      </c>
      <c r="T178" s="1634">
        <f>Q178-S178</f>
        <v/>
      </c>
      <c r="U178" s="808">
        <f>T178/Q178</f>
        <v/>
      </c>
      <c r="V178" s="444" t="n"/>
      <c r="W178" s="444" t="n"/>
      <c r="X178" s="444" t="n"/>
      <c r="Y178" s="444" t="n"/>
      <c r="Z178" s="444" t="n"/>
      <c r="AA178" s="444" t="inlineStr">
        <is>
          <t>4.6x4.6x18.3</t>
        </is>
      </c>
      <c r="AB178" s="1650" t="n">
        <v>0.272</v>
      </c>
      <c r="AC178" s="1627">
        <f>ROUND(O178*AB178,3)</f>
        <v/>
      </c>
      <c r="AD178" s="673" t="inlineStr">
        <is>
          <t xml:space="preserve">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t>
        </is>
      </c>
      <c r="AE178" s="663" t="inlineStr">
        <is>
          <t>ЕАЭС N RU Д-JP.РА01.В.64697/21 от 09.08.2021 действует до 08.08.2026</t>
        </is>
      </c>
      <c r="AF178" s="663" t="inlineStr">
        <is>
          <t>C’BON</t>
        </is>
      </c>
      <c r="AG178" s="663" t="inlineStr">
        <is>
          <t>C'BON COSMETICS Co.,Ltd</t>
        </is>
      </c>
    </row>
    <row r="179" hidden="1" ht="20.1" customFormat="1" customHeight="1" s="437" thickBot="1">
      <c r="A179" s="435" t="n"/>
      <c r="B179" s="829" t="n"/>
      <c r="C179" s="1625" t="inlineStr">
        <is>
          <t>4953035038998</t>
        </is>
      </c>
      <c r="D179" s="1625" t="n"/>
      <c r="E179" s="435" t="inlineStr">
        <is>
          <t>CBON</t>
        </is>
      </c>
      <c r="F179" s="447" t="inlineStr">
        <is>
          <t>A0001104</t>
        </is>
      </c>
      <c r="G179" s="450" t="n"/>
      <c r="H179" s="404" t="inlineStr">
        <is>
          <t>《CBON》 FACIALIST DUAL MOIST LOTION (300ml)</t>
        </is>
      </c>
      <c r="I179" s="404" t="inlineStr">
        <is>
          <t>Facialist Dual Moist Lotion</t>
        </is>
      </c>
      <c r="J179" s="488" t="inlineStr">
        <is>
          <t>Лосьон двойного увлажнения на основе сквалана Фэшиалист</t>
        </is>
      </c>
      <c r="K179" s="404" t="inlineStr">
        <is>
          <t>face lotion</t>
        </is>
      </c>
      <c r="L179" s="440" t="n"/>
      <c r="M179" s="1442" t="n">
        <v>30</v>
      </c>
      <c r="N179" s="1442" t="n">
        <v>30</v>
      </c>
      <c r="O179" s="898" t="n"/>
      <c r="P179" s="1626" t="n">
        <v>5688</v>
      </c>
      <c r="Q179" s="1622">
        <f>O179*P179</f>
        <v/>
      </c>
      <c r="R179" s="554" t="n">
        <v>4550</v>
      </c>
      <c r="S179" s="1634">
        <f>O179*R179</f>
        <v/>
      </c>
      <c r="T179" s="1634">
        <f>Q179-S179</f>
        <v/>
      </c>
      <c r="U179" s="808">
        <f>T179/Q179</f>
        <v/>
      </c>
      <c r="V179" s="444" t="n"/>
      <c r="W179" s="444" t="n"/>
      <c r="X179" s="444" t="n"/>
      <c r="Y179" s="444" t="n"/>
      <c r="Z179" s="444" t="n"/>
      <c r="AA179" s="444" t="n"/>
      <c r="AB179" s="1678" t="n">
        <v>0.377</v>
      </c>
      <c r="AC179" s="1624">
        <f>ROUND(O179*AB179,3)</f>
        <v/>
      </c>
      <c r="AD179" s="673" t="inlineStr">
        <is>
          <t>配合成分：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＊は「有効成分」無表示は「その他の成分｣</t>
        </is>
      </c>
      <c r="AE179" s="663" t="inlineStr">
        <is>
          <t>ЕАЭС N RU Д-JP.РА01.В.64697/21 от 09.08.2021 действует до 08.08.2026</t>
        </is>
      </c>
      <c r="AF179" s="663" t="inlineStr">
        <is>
          <t>C’BON</t>
        </is>
      </c>
      <c r="AG179" s="663" t="inlineStr">
        <is>
          <t>C'BON COSMETICS Co.,Ltd</t>
        </is>
      </c>
    </row>
    <row r="180" hidden="1" ht="20.1" customFormat="1" customHeight="1" s="437" thickBot="1">
      <c r="A180" s="1442" t="n"/>
      <c r="B180" s="822" t="n"/>
      <c r="C180" s="439" t="inlineStr">
        <is>
          <t>4953035039001</t>
        </is>
      </c>
      <c r="D180" s="439" t="inlineStr">
        <is>
          <t>A0001105</t>
        </is>
      </c>
      <c r="E180" s="435" t="inlineStr">
        <is>
          <t>CBON</t>
        </is>
      </c>
      <c r="F180" s="447" t="inlineStr">
        <is>
          <t>A0001105</t>
        </is>
      </c>
      <c r="G180" s="450" t="n"/>
      <c r="H180" s="404" t="inlineStr">
        <is>
          <t>《CBON》 FACIALIST SKIN  CONDITIONER Q</t>
        </is>
      </c>
      <c r="I180" s="404" t="inlineStr">
        <is>
          <t>Facialist Skin Conditioner</t>
        </is>
      </c>
      <c r="J180" s="488" t="inlineStr">
        <is>
          <t>Крем-эмульсия для кожи лица Фэшиалист</t>
        </is>
      </c>
      <c r="K180" s="404" t="inlineStr">
        <is>
          <t>face milk</t>
        </is>
      </c>
      <c r="L180" s="440" t="n"/>
      <c r="M180" s="1442" t="n">
        <v>30</v>
      </c>
      <c r="N180" s="1442" t="n">
        <v>30</v>
      </c>
      <c r="O180" s="898" t="n"/>
      <c r="P180" s="1626" t="n">
        <v>2188</v>
      </c>
      <c r="Q180" s="1622">
        <f>O180*P180</f>
        <v/>
      </c>
      <c r="R180" s="554" t="n">
        <v>1750</v>
      </c>
      <c r="S180" s="1634">
        <f>O180*R180</f>
        <v/>
      </c>
      <c r="T180" s="1634">
        <f>Q180-S180</f>
        <v/>
      </c>
      <c r="U180" s="808">
        <f>T180/Q180</f>
        <v/>
      </c>
      <c r="V180" s="444" t="n"/>
      <c r="W180" s="444" t="n"/>
      <c r="X180" s="444" t="n"/>
      <c r="Y180" s="444" t="n"/>
      <c r="Z180" s="444" t="n"/>
      <c r="AA180" s="444" t="inlineStr">
        <is>
          <t>4.6x4.6x16.5</t>
        </is>
      </c>
      <c r="AB180" s="1650" t="n">
        <v>0.319</v>
      </c>
      <c r="AC180" s="1627">
        <f>ROUND(O180*AB180,3)</f>
        <v/>
      </c>
      <c r="AD180" s="673" t="inlineStr">
        <is>
          <t xml:space="preserve">配合成分：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
</t>
        </is>
      </c>
      <c r="AE180" s="663" t="inlineStr">
        <is>
          <t>ЕАЭС N RU Д-JP.РА01.В.71418/21 от 11.08.2021 действует до 10.08.2026</t>
        </is>
      </c>
      <c r="AF180" s="663" t="inlineStr">
        <is>
          <t>C’BON</t>
        </is>
      </c>
      <c r="AG180" s="663" t="inlineStr">
        <is>
          <t>C'BON COSMETICS Co.,Ltd</t>
        </is>
      </c>
    </row>
    <row r="181" hidden="1" ht="20.1" customFormat="1" customHeight="1" s="437" thickBot="1">
      <c r="A181" s="1442" t="n"/>
      <c r="B181" s="822" t="n"/>
      <c r="C181" s="439" t="inlineStr">
        <is>
          <t>4953035046429</t>
        </is>
      </c>
      <c r="D181" s="439" t="inlineStr">
        <is>
          <t>A0001108</t>
        </is>
      </c>
      <c r="E181" s="435" t="inlineStr">
        <is>
          <t>CBON</t>
        </is>
      </c>
      <c r="F181" s="447" t="inlineStr">
        <is>
          <t>A0001106</t>
        </is>
      </c>
      <c r="G181" s="450" t="n"/>
      <c r="H181" s="404" t="inlineStr">
        <is>
          <t>《CBON》 FACIALIST MOISTURE CREAM S</t>
        </is>
      </c>
      <c r="I181" s="404" t="inlineStr">
        <is>
          <t>Facialist Moisture Cream</t>
        </is>
      </c>
      <c r="J181" s="488" t="inlineStr">
        <is>
          <t>Крем увлажняющий Фэшиалист</t>
        </is>
      </c>
      <c r="K181" s="404" t="inlineStr">
        <is>
          <t>face cream</t>
        </is>
      </c>
      <c r="L181" s="440" t="n"/>
      <c r="M181" s="1442" t="n">
        <v>30</v>
      </c>
      <c r="N181" s="1442" t="n">
        <v>30</v>
      </c>
      <c r="O181" s="898" t="n">
        <v>30</v>
      </c>
      <c r="P181" s="1626" t="n">
        <v>3500</v>
      </c>
      <c r="Q181" s="1622">
        <f>O181*P181</f>
        <v/>
      </c>
      <c r="R181" s="554" t="n">
        <v>2800</v>
      </c>
      <c r="S181" s="1634">
        <f>O181*R181</f>
        <v/>
      </c>
      <c r="T181" s="1634">
        <f>Q181-S181</f>
        <v/>
      </c>
      <c r="U181" s="808">
        <f>T181/Q181</f>
        <v/>
      </c>
      <c r="V181" s="444" t="n"/>
      <c r="W181" s="444" t="n"/>
      <c r="X181" s="444" t="n"/>
      <c r="Y181" s="444" t="n"/>
      <c r="Z181" s="444" t="n"/>
      <c r="AA181" s="444" t="inlineStr">
        <is>
          <t>6.3x6.3x5.7</t>
        </is>
      </c>
      <c r="AB181" s="1658" t="n">
        <v>0.233</v>
      </c>
      <c r="AC181" s="1627">
        <f>ROUND(O181*AB181,3)</f>
        <v/>
      </c>
      <c r="AD181" s="673" t="inlineStr">
        <is>
          <t xml:space="preserve">グリチルリチン酸ジカリウム＊、精製水、1,3-ブチレングリコール、スクワラン、ジカプリン酸ネオペンチルグリコール、ジグリセリン、マカデミアナッツ油脂肪酸フィトステリル、メチルポリシロキサン、アラキルグルコシド･アラキルアルコール･ベヘニルアルコール、ステアリルアルコール、セトステアリルグルコシド･セトステアリルアルコール、リンゴ酸ジイソステアリル、ベヘニルアルコール、アクリル酸ナトリウム･アクリロイルジメチルタウリン酸ナトリウム共重合体/イソヘキサデカン/ポリソルベート80、架橋型ポリエーテル変性シリコーン混合物、イソステアリン酸、グリセリルグルコシド液、ステアリン酸、ジラウロイルグルタミン酸リシンナトリウム液、キサンタンガム、コレステロール、トレハロース、エデト酸二ナトリウム、ポリメタクリロイルオキシエチルホスホリルコリン液、トリメチルグリシン、モノオレイン酸ソルビタン、ヒアルロン酸ナトリウム（2）、DL-ピロリドンカルボン酸ナトリウム液、尿素、ラフィノース、ソルビット液、L-セリン、N-オレオイルフィトスフィンゴシン、グリシン、コンドロイチン硫酸ナトリウム、L-グルタミン酸、加水分解シルク液、L-アラニン、L-アルギニン、L-リジン液、L-スレオニン、L-プロリン、モクツウ抽出液、カンゾウ葉エキス、ユズセラミド、パラオキシ安息香酸ブチル、パラオキシ安息香酸メチル
</t>
        </is>
      </c>
      <c r="AE181" s="663" t="inlineStr">
        <is>
          <t>ЕАЭС N RU Д-JP.РА01.В.71418/21 от 11.08.2021 действует до 10.08.2026</t>
        </is>
      </c>
      <c r="AF181" s="663" t="inlineStr">
        <is>
          <t>C’BON</t>
        </is>
      </c>
      <c r="AG181" s="663" t="inlineStr">
        <is>
          <t>C'BON COSMETICS Co.,Ltd</t>
        </is>
      </c>
    </row>
    <row r="182" hidden="1" ht="20.1" customFormat="1" customHeight="1" s="437" thickBot="1">
      <c r="A182" s="435" t="n"/>
      <c r="B182" s="829" t="n"/>
      <c r="C182" s="439" t="inlineStr">
        <is>
          <t>4953035050419</t>
        </is>
      </c>
      <c r="D182" s="439" t="inlineStr">
        <is>
          <t>A0001014</t>
        </is>
      </c>
      <c r="E182" s="435" t="inlineStr">
        <is>
          <t>CBON</t>
        </is>
      </c>
      <c r="F182" s="435" t="inlineStr">
        <is>
          <t>A0001014</t>
        </is>
      </c>
      <c r="G182" s="450" t="n"/>
      <c r="H182" s="404" t="inlineStr">
        <is>
          <t>《CBON》 FACIALIST WHITE TREATMENT MASSER</t>
        </is>
      </c>
      <c r="I182" s="404" t="inlineStr">
        <is>
          <t>Facialist White Treatment Masser</t>
        </is>
      </c>
      <c r="J182" s="488" t="inlineStr">
        <is>
          <t>Крем демакияжный массажный выравнивающий цвет кожи лица Фэшиалист</t>
        </is>
      </c>
      <c r="K182" s="404" t="inlineStr">
        <is>
          <t>face cleansing</t>
        </is>
      </c>
      <c r="L182" s="440" t="n"/>
      <c r="M182" s="1442" t="n">
        <v>30</v>
      </c>
      <c r="N182" s="1442" t="n">
        <v>30</v>
      </c>
      <c r="O182" s="898" t="n"/>
      <c r="P182" s="1626" t="n">
        <v>4790</v>
      </c>
      <c r="Q182" s="1622">
        <f>O182*P182</f>
        <v/>
      </c>
      <c r="R182" s="554" t="n">
        <v>3850</v>
      </c>
      <c r="S182" s="1634">
        <f>O182*R182</f>
        <v/>
      </c>
      <c r="T182" s="1634">
        <f>Q182-S182</f>
        <v/>
      </c>
      <c r="U182" s="808">
        <f>T182/Q182</f>
        <v/>
      </c>
      <c r="V182" s="444" t="n"/>
      <c r="W182" s="444" t="n"/>
      <c r="X182" s="444" t="n"/>
      <c r="Y182" s="444" t="n"/>
      <c r="Z182" s="444" t="n"/>
      <c r="AA182" s="444" t="inlineStr">
        <is>
          <t>8.9x8.9x7.3</t>
        </is>
      </c>
      <c r="AB182" s="1650" t="n">
        <v>0.23</v>
      </c>
      <c r="AC182" s="1627">
        <f>ROUND(O182*AB182,3)</f>
        <v/>
      </c>
      <c r="AD182" s="673" t="inlineStr">
        <is>
          <t>グリチルリチン酸ジカリウム*、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ハッカ油、L-アスコルビン酸　2-グルコシド、チンピエキス、サンゴ草抽出液、シーグラスエキス、パラオキシ安息香酸ブチル、パラオキシ安息香酸メチル</t>
        </is>
      </c>
      <c r="AE182" s="663" t="inlineStr">
        <is>
          <t>ЕАЭС N RU Д-JP.РА01.В.71418/21 от 11.08.2021 действует до 10.08.2026</t>
        </is>
      </c>
      <c r="AF182" s="663" t="inlineStr">
        <is>
          <t>C’BON</t>
        </is>
      </c>
      <c r="AG182" s="663" t="inlineStr">
        <is>
          <t>C'BON COSMETICS Co.,Ltd</t>
        </is>
      </c>
    </row>
    <row r="183" hidden="1" ht="20.1" customFormat="1" customHeight="1" s="437" thickBot="1">
      <c r="A183" s="435" t="n"/>
      <c r="B183" s="829" t="n"/>
      <c r="C183" s="1625" t="n">
        <v>4953035050426</v>
      </c>
      <c r="D183" s="1625" t="inlineStr">
        <is>
          <t>A0001015</t>
        </is>
      </c>
      <c r="E183" s="435" t="inlineStr">
        <is>
          <t>CBON</t>
        </is>
      </c>
      <c r="F183" s="435" t="inlineStr">
        <is>
          <t>A0001015</t>
        </is>
      </c>
      <c r="G183" s="450" t="n"/>
      <c r="H183" s="404" t="inlineStr">
        <is>
          <t>《CBON》 FACIALIST WHITE CLEAR WASH</t>
        </is>
      </c>
      <c r="I183" s="404" t="inlineStr">
        <is>
          <t>Facialist White Clear Wash</t>
        </is>
      </c>
      <c r="J183" s="488" t="inlineStr">
        <is>
          <t>Пенка выравнивающая цвет кожи лица Фэшиалист</t>
        </is>
      </c>
      <c r="K183" s="404" t="inlineStr">
        <is>
          <t>face wash</t>
        </is>
      </c>
      <c r="L183" s="440" t="n"/>
      <c r="M183" s="1442" t="n">
        <v>30</v>
      </c>
      <c r="N183" s="1442" t="n">
        <v>30</v>
      </c>
      <c r="O183" s="898" t="n"/>
      <c r="P183" s="1626" t="n">
        <v>2188</v>
      </c>
      <c r="Q183" s="1622">
        <f>O183*P183</f>
        <v/>
      </c>
      <c r="R183" s="554" t="n">
        <v>1750</v>
      </c>
      <c r="S183" s="1634">
        <f>O183*R183</f>
        <v/>
      </c>
      <c r="T183" s="1634">
        <f>Q183-S183</f>
        <v/>
      </c>
      <c r="U183" s="808">
        <f>T183/Q183</f>
        <v/>
      </c>
      <c r="V183" s="444" t="n"/>
      <c r="W183" s="444" t="n"/>
      <c r="X183" s="444" t="n"/>
      <c r="Y183" s="444" t="n"/>
      <c r="Z183" s="444" t="n"/>
      <c r="AA183" s="444" t="inlineStr">
        <is>
          <t>4.9x4.9x11.8</t>
        </is>
      </c>
      <c r="AB183" s="1639" t="n">
        <v>0.333</v>
      </c>
      <c r="AC183" s="1627">
        <f>ROUND(O183*AB183,3)</f>
        <v/>
      </c>
      <c r="AD183" s="673" t="inlineStr">
        <is>
          <t>水、BG、エタノール、PEG-60水添ヒマシ油、イソステアリン酸PEG-10グリセリル、アラントイン、クエン酸Ｎａ、香料、カプリル酸グリセリル、クエン酸、ラウリン酸ポリグリセリル-10、カワラヨモギエキス、グレープフルーツ果実エキス、チョウジエキス、メチルパラベン</t>
        </is>
      </c>
      <c r="AE183" s="663" t="inlineStr">
        <is>
          <t>ЕАЭС N RU Д-JP.РА01.В.64334/21 от 09.08.2021 действует до 08.08.2026</t>
        </is>
      </c>
      <c r="AF183" s="663" t="inlineStr">
        <is>
          <t>C’BON</t>
        </is>
      </c>
      <c r="AG183" s="663" t="inlineStr">
        <is>
          <t>C’BON Cosmetics Co., Ltd</t>
        </is>
      </c>
    </row>
    <row r="184" hidden="1" ht="20.1" customFormat="1" customHeight="1" s="437" thickBot="1">
      <c r="A184" s="1442" t="n"/>
      <c r="B184" s="822" t="n"/>
      <c r="C184" s="1625" t="inlineStr">
        <is>
          <t>4953035044241</t>
        </is>
      </c>
      <c r="D184" s="1625" t="inlineStr">
        <is>
          <t>A0001509</t>
        </is>
      </c>
      <c r="E184" s="435" t="inlineStr">
        <is>
          <t>CBON</t>
        </is>
      </c>
      <c r="F184" s="435" t="inlineStr">
        <is>
          <t>A0001509</t>
        </is>
      </c>
      <c r="G184" s="450" t="inlineStr">
        <is>
          <t>シーボン コンセントレートプラス ディープクリアフォーム</t>
        </is>
      </c>
      <c r="H184" s="404" t="inlineStr">
        <is>
          <t>《CBON》 CONCENTRATE PLUS DEEP CLEAR FOAM</t>
        </is>
      </c>
      <c r="I184" s="404" t="inlineStr">
        <is>
          <t>Concentrate Plus Deep Clear Foam</t>
        </is>
      </c>
      <c r="J184" s="488" t="inlineStr">
        <is>
          <t>Пенка для глубокого очищения кожи лица Концентрат Плюс</t>
        </is>
      </c>
      <c r="K184" s="404" t="inlineStr">
        <is>
          <t>face wash</t>
        </is>
      </c>
      <c r="L184" s="440" t="n"/>
      <c r="M184" s="1442" t="n">
        <v>30</v>
      </c>
      <c r="N184" s="1442" t="n">
        <v>30</v>
      </c>
      <c r="O184" s="898" t="n"/>
      <c r="P184" s="1626" t="n">
        <v>2272</v>
      </c>
      <c r="Q184" s="1622">
        <f>O184*P184</f>
        <v/>
      </c>
      <c r="R184" s="554" t="n">
        <v>1750</v>
      </c>
      <c r="S184" s="1634">
        <f>O184*R184</f>
        <v/>
      </c>
      <c r="T184" s="1634">
        <f>Q184-S184</f>
        <v/>
      </c>
      <c r="U184" s="808">
        <f>T184/Q184</f>
        <v/>
      </c>
      <c r="V184" s="444" t="n"/>
      <c r="W184" s="444" t="n"/>
      <c r="X184" s="444" t="n"/>
      <c r="Y184" s="444" t="n"/>
      <c r="Z184" s="444" t="n"/>
      <c r="AA184" s="444" t="inlineStr">
        <is>
          <t>4.2x7x18.5</t>
        </is>
      </c>
      <c r="AB184" s="1678" t="n">
        <v>0.13</v>
      </c>
      <c r="AC184" s="1624">
        <f>ROUND(O184*AB184,3)</f>
        <v/>
      </c>
      <c r="AD184" s="673" t="inlineStr">
        <is>
          <t>水、BG、グリセリン、ローズ水、エタノール、グリセリルグルコシド、ペンチレングリコール、ベタイン、（アクリル酸ヒドロキシエチル/アクリロイルジメチルタウリンNa）コポリマー、オクチルドデセス-20、PEG-32、PEG-6、スクワラン、ジイソステアリン酸ポリグリセリル-2、シクロヘキサン-1,4-ジカルボン酸ビスエトキシジグリコール、PEG-60水添ヒマシ油、トレハロース、ラウロイルグルタミン酸ジ（フィトステリル/オクチルドデシル）、イソステアリン酸ソルビタン、ポリソルベート60、グリチルリチン酸2K、ヒアルロン酸Na、サッカロミセス溶解質エキス、ビフィズス菌培養溶解質、ポリグルタミン酸、クリサンテルムインジクムエキス、アラリアエスクレンタエキス、加水分解酵母エキス、メチルパラベン</t>
        </is>
      </c>
      <c r="AE184" s="663" t="inlineStr">
        <is>
          <t>ЕАЭС N RU Д-JP.РА01.В.64334/21 от 09.08.2021 действует до 08.08.2026</t>
        </is>
      </c>
      <c r="AF184" s="663" t="inlineStr">
        <is>
          <t>C’BON</t>
        </is>
      </c>
      <c r="AG184" s="663" t="inlineStr">
        <is>
          <t>C'BON COSMETICS Co.,Ltd</t>
        </is>
      </c>
    </row>
    <row r="185" hidden="1" ht="20.1" customFormat="1" customHeight="1" s="437" thickBot="1">
      <c r="A185" s="435" t="n"/>
      <c r="B185" s="829" t="n"/>
      <c r="C185" s="439" t="inlineStr">
        <is>
          <t>4953035041622</t>
        </is>
      </c>
      <c r="D185" s="439" t="n"/>
      <c r="E185" s="435" t="inlineStr">
        <is>
          <t>CBON</t>
        </is>
      </c>
      <c r="F185" s="435" t="inlineStr">
        <is>
          <t>A0001501</t>
        </is>
      </c>
      <c r="G185" s="450" t="n"/>
      <c r="H185" s="404" t="inlineStr">
        <is>
          <t>《CBON》 CONCENTRATE PLUS HYDRATOR</t>
        </is>
      </c>
      <c r="I185" s="404" t="inlineStr">
        <is>
          <t>Concentrate Hydrator</t>
        </is>
      </c>
      <c r="J185" s="488" t="inlineStr">
        <is>
          <t>Сыворотка-регидратор Концентрат</t>
        </is>
      </c>
      <c r="K185" s="404" t="inlineStr">
        <is>
          <t>face essence</t>
        </is>
      </c>
      <c r="L185" s="440" t="n"/>
      <c r="M185" s="1442" t="n">
        <v>30</v>
      </c>
      <c r="N185" s="1442" t="n">
        <v>30</v>
      </c>
      <c r="O185" s="898" t="n"/>
      <c r="P185" s="1626" t="n">
        <v>6125</v>
      </c>
      <c r="Q185" s="1622">
        <f>O185*P185</f>
        <v/>
      </c>
      <c r="R185" s="554" t="n">
        <v>4900</v>
      </c>
      <c r="S185" s="1634">
        <f>O185*R185</f>
        <v/>
      </c>
      <c r="T185" s="1634">
        <f>Q185-S185</f>
        <v/>
      </c>
      <c r="U185" s="808">
        <f>T185/Q185</f>
        <v/>
      </c>
      <c r="V185" s="444" t="n"/>
      <c r="W185" s="444" t="n"/>
      <c r="X185" s="444" t="n"/>
      <c r="Y185" s="444" t="n"/>
      <c r="Z185" s="444" t="n"/>
      <c r="AA185" s="444" t="n"/>
      <c r="AB185" s="1678" t="n">
        <v>0.145</v>
      </c>
      <c r="AC185" s="1624">
        <f>ROUND(O185*AB185,3)</f>
        <v/>
      </c>
      <c r="AD185" s="673" t="inlineStr">
        <is>
          <t>水、グリセリン、BG、メドウフォーム油、スクワラン、ラウロイルグルタミン酸ジ（フィトステリル/オクチルドデシル）、ステアリン酸ソルビタン、マカデミアナッツ脂肪酸フィトステリル、サッカロミセス溶解質エキス、ジメチコン、ベヘニルアルコール、ビフィズス菌培養溶解質、アラキルアルコール、コレステロール、トレハロース、オレイン酸フィトステリル、（ジメチコン/（PEG-10/15））クロスポリマー、ヤシ脂肪酸スクロース、カルボマー、ポリ-γ-グルタミン酸Na、アラキルグルコシド、ジラウロイルグルタミン酸リシンNa、グリチルリチン酸2K、ヒアルロン酸Na、水酸化K、ラミナリアディギタータエキス、ノバラ油、ヒメフウロエキス、黒砂糖エキス、サッカリナロンギクルリスエキス、アルカリゲネス産生多糖体、ニオイテンジクアオイ花油、ポリ-ε-リシン、アラリアエスクレンタエキス、加水分解酵母エキス、フェノキシエタノール、DPG、プロピルパラベン、メチルパラベン</t>
        </is>
      </c>
      <c r="AE185" s="663" t="inlineStr">
        <is>
          <t>ЕАЭС N RU Д-JP.РА01.В.69528/21 от 10.08.2021 действует до 09.08.2026</t>
        </is>
      </c>
      <c r="AF185" s="663" t="inlineStr">
        <is>
          <t>C’BON</t>
        </is>
      </c>
      <c r="AG185" s="663" t="inlineStr">
        <is>
          <t>C'BON COSMETICS Co.,Ltd</t>
        </is>
      </c>
    </row>
    <row r="186" hidden="1" ht="20.1" customFormat="1" customHeight="1" s="437" thickBot="1">
      <c r="A186" s="435" t="n"/>
      <c r="B186" s="829" t="n"/>
      <c r="C186" s="1625" t="inlineStr">
        <is>
          <t>4953035043794</t>
        </is>
      </c>
      <c r="D186" s="1625" t="n"/>
      <c r="E186" s="435" t="inlineStr">
        <is>
          <t>CBON</t>
        </is>
      </c>
      <c r="F186" s="435" t="inlineStr">
        <is>
          <t>A0001506</t>
        </is>
      </c>
      <c r="G186" s="450" t="n"/>
      <c r="H186" s="404" t="inlineStr">
        <is>
          <t>《CBON》 CONCENTRATE PLUS EYE TREATMENT WILL END OF SALE</t>
        </is>
      </c>
      <c r="I186" s="404" t="inlineStr">
        <is>
          <t>CONCENTRATE EYE TREATMENT</t>
        </is>
      </c>
      <c r="J186" s="488" t="inlineStr">
        <is>
          <t>Крем для глаз Концентрат</t>
        </is>
      </c>
      <c r="K186" s="404" t="inlineStr">
        <is>
          <t>eye treatmrnt</t>
        </is>
      </c>
      <c r="L186" s="440" t="n"/>
      <c r="M186" s="1442" t="n">
        <v>30</v>
      </c>
      <c r="N186" s="1442" t="n">
        <v>30</v>
      </c>
      <c r="O186" s="898" t="n"/>
      <c r="P186" s="1626" t="n">
        <v>7000</v>
      </c>
      <c r="Q186" s="1622">
        <f>O186*P186</f>
        <v/>
      </c>
      <c r="R186" s="554" t="n">
        <v>5600</v>
      </c>
      <c r="S186" s="1634">
        <f>O186*R186</f>
        <v/>
      </c>
      <c r="T186" s="1634">
        <f>Q186-S186</f>
        <v/>
      </c>
      <c r="U186" s="808">
        <f>T186/Q186</f>
        <v/>
      </c>
      <c r="V186" s="444" t="n"/>
      <c r="W186" s="444" t="n"/>
      <c r="X186" s="444" t="n"/>
      <c r="Y186" s="444" t="n"/>
      <c r="Z186" s="444" t="n"/>
      <c r="AA186" s="444" t="inlineStr">
        <is>
          <t>3.45x3.45x10.5</t>
        </is>
      </c>
      <c r="AB186" s="1678" t="n">
        <v>0.01</v>
      </c>
      <c r="AC186" s="1624">
        <f>ROUND(O186*AB186,3)</f>
        <v/>
      </c>
      <c r="AD186" s="673" t="inlineStr">
        <is>
          <t xml:space="preserve">水、グリセリン、BG、スクワラン、オレイン酸ポリグリセリル-10、グリコシルトレハロース、加水分解水添デンプン、カルボマー、グリチルリチン酸2K、ノバラ油、ポリ-γ-グルタミン酸Na、ポリアクリルアミド、ペンチレングリコール、アルギニン、水添ポリイソブテン、ヒドロキシプロリン、キサンタンガムクロスポリマー、炭酸水素Na、ベタイン、サッカロミセス溶解質エキス、ヒアルロン酸Na、ビフィズス菌培養溶解質、ラウレス-7、ラベンダー油、PCA-Na、ツボクサ葉エキス、ヒドロキシエチルセルロース、ソルビトール、ラミナリアディギタータエキス、セリン、グリシン、グルタミン酸、セラミドNP、アラニン、アラリアエスクレンタエキス、乳酸桿菌/ハス種子発酵液、リシン、トレオニン、プロリン、加水分解酵母エキス、ブチルパラベン、メチルパラベン
</t>
        </is>
      </c>
      <c r="AE186" s="663" t="inlineStr">
        <is>
          <t>ЕАЭС N RU Д-JP.РА01.В.66878/21 от 09.08.2021 действует до 08.08.2026</t>
        </is>
      </c>
      <c r="AF186" s="663" t="inlineStr">
        <is>
          <t>C’BON</t>
        </is>
      </c>
      <c r="AG186" s="663" t="inlineStr">
        <is>
          <t>C'BON COSMETICS Co., Ltd</t>
        </is>
      </c>
    </row>
    <row r="187" hidden="1" ht="20.1" customFormat="1" customHeight="1" s="437" thickBot="1">
      <c r="A187" s="435" t="n"/>
      <c r="B187" s="829" t="n"/>
      <c r="C187" s="1625" t="inlineStr">
        <is>
          <t>4953035043800</t>
        </is>
      </c>
      <c r="D187" s="1625" t="n"/>
      <c r="E187" s="435" t="inlineStr">
        <is>
          <t>CBON</t>
        </is>
      </c>
      <c r="F187" s="435" t="inlineStr">
        <is>
          <t>A0001507</t>
        </is>
      </c>
      <c r="G187" s="450" t="n"/>
      <c r="H187" s="404" t="inlineStr">
        <is>
          <t>《CBON》 CONCENTRATE PLUS NIGHT SERUM WILL END OF SALE</t>
        </is>
      </c>
      <c r="I187" s="404" t="inlineStr">
        <is>
          <t>Concentrate Night Serum</t>
        </is>
      </c>
      <c r="J187" s="488" t="inlineStr">
        <is>
          <t>Ночная сыворотка для лица Концентрат</t>
        </is>
      </c>
      <c r="K187" s="404" t="inlineStr">
        <is>
          <t>face serum</t>
        </is>
      </c>
      <c r="L187" s="440" t="n"/>
      <c r="M187" s="1442" t="n">
        <v>30</v>
      </c>
      <c r="N187" s="1442" t="n">
        <v>30</v>
      </c>
      <c r="O187" s="898" t="n"/>
      <c r="P187" s="1626" t="n">
        <v>7875</v>
      </c>
      <c r="Q187" s="1622">
        <f>O187*P187</f>
        <v/>
      </c>
      <c r="R187" s="554" t="n">
        <v>6300</v>
      </c>
      <c r="S187" s="1634">
        <f>O187*R187</f>
        <v/>
      </c>
      <c r="T187" s="1634">
        <f>Q187-S187</f>
        <v/>
      </c>
      <c r="U187" s="808">
        <f>T187/Q187</f>
        <v/>
      </c>
      <c r="V187" s="444" t="n"/>
      <c r="W187" s="444" t="n"/>
      <c r="X187" s="444" t="n"/>
      <c r="Y187" s="444" t="n"/>
      <c r="Z187" s="444" t="n"/>
      <c r="AA187" s="444" t="n"/>
      <c r="AB187" s="1678" t="n">
        <v>0.145</v>
      </c>
      <c r="AC187" s="1624">
        <f>ROUND(O187*AB187,3)</f>
        <v/>
      </c>
      <c r="AD187" s="673" t="inlineStr">
        <is>
          <t xml:space="preserve">L-アスコルビン酸　2-グルコシド/アルブチン/水酸化カリウム＊、精製水、1,3-ブチレングリコール、パルミチン酸2-エチルヘキシル、グリコシルトレハロース･水添デンプン分解物混合溶液、スクワラン、デカメチルシクロペンタシロキサン、酵母エキス（1）、イソステアリン酸イソプロピル、濃グリセリン、シクロヘキサンジカルボン酸ビスエトキシジグリコール、自己乳化型モノステアリン酸グリセリル、ベヘニルアルコール、モノステアリン酸ポリエチレングリコール、モノステアリン酸ソルビタン、ビフィズス菌エキス、ポリオキシエチレン･メチルポリシロキサン共重合体、メチルポリシロキサン、水素添加大豆リン脂質、オレイン酸フィトステリル、クエン酸ナトリウム、ビサボロール、ウンデシレノイルフェニルアラニン、ショ糖脂肪酸エステル、天然ビタミンE、エデト酸三ナトリウム、キサンタンガム、ノバラ油、水酸化カリウム、ジラウロイルグルタミン酸リシンナトリウム液、ウメ果実エキス、架橋型メチルポリシロキサン、クエン酸、海藻エキス（1）、アルカリゲネス産生多糖体、ヒナギク花エキス、酵母エキス（3）、パラオキシ安息香酸ブチル、パラオキシ安息香酸メチル </t>
        </is>
      </c>
      <c r="AE187" s="663" t="inlineStr">
        <is>
          <t>ЕАЭС N RU Д-JP.РА01.В.69528/21 от 10.08.2021 действует до 09.08.2026</t>
        </is>
      </c>
      <c r="AF187" s="663" t="inlineStr">
        <is>
          <t>C’BON</t>
        </is>
      </c>
      <c r="AG187" s="663" t="inlineStr">
        <is>
          <t>C'BON COSMETICS Co.,Ltd</t>
        </is>
      </c>
    </row>
    <row r="188" hidden="1" ht="20.1" customFormat="1" customHeight="1" s="437" thickBot="1">
      <c r="A188" s="435" t="n"/>
      <c r="B188" s="829" t="n"/>
      <c r="C188" s="1625" t="inlineStr">
        <is>
          <t>4953035040571</t>
        </is>
      </c>
      <c r="D188" s="1625" t="n"/>
      <c r="E188" s="435" t="inlineStr">
        <is>
          <t>CBON</t>
        </is>
      </c>
      <c r="F188" s="435" t="inlineStr">
        <is>
          <t>WC1</t>
        </is>
      </c>
      <c r="G188" s="450" t="n"/>
      <c r="H188" s="404" t="inlineStr">
        <is>
          <t>《CBON》 CLEANSING TOWEL</t>
        </is>
      </c>
      <c r="I188" s="404" t="n"/>
      <c r="J188" s="488" t="n"/>
      <c r="K188" s="899" t="inlineStr">
        <is>
          <t>cleansing towel</t>
        </is>
      </c>
      <c r="L188" s="699" t="n"/>
      <c r="M188" s="1442" t="n">
        <v>30</v>
      </c>
      <c r="N188" s="1442" t="n">
        <v>30</v>
      </c>
      <c r="O188" s="898" t="n"/>
      <c r="P188" s="1626" t="n">
        <v>744</v>
      </c>
      <c r="Q188" s="1622">
        <f>O188*P188</f>
        <v/>
      </c>
      <c r="R188" s="554" t="n">
        <v>595</v>
      </c>
      <c r="S188" s="1634">
        <f>O188*R188</f>
        <v/>
      </c>
      <c r="T188" s="1634">
        <f>Q188-S188</f>
        <v/>
      </c>
      <c r="U188" s="808">
        <f>T188/Q188</f>
        <v/>
      </c>
      <c r="V188" s="444" t="n"/>
      <c r="W188" s="444" t="n"/>
      <c r="X188" s="444" t="n"/>
      <c r="Y188" s="444" t="n"/>
      <c r="Z188" s="444" t="n"/>
      <c r="AA188" s="444" t="n"/>
      <c r="AB188" s="1678" t="n">
        <v>0.048</v>
      </c>
      <c r="AC188" s="1624">
        <f>ROUND(O188*AB188,3)</f>
        <v/>
      </c>
      <c r="AD188" s="673" t="inlineStr">
        <is>
          <t>レーヨン：96％　ポリエステル：4％</t>
        </is>
      </c>
      <c r="AE188" s="663" t="n"/>
      <c r="AF188" s="663" t="n"/>
      <c r="AG188" s="663" t="inlineStr">
        <is>
          <t>C’BON Cosmetics Co., Ltd</t>
        </is>
      </c>
    </row>
    <row r="189" hidden="1" ht="20.1" customFormat="1" customHeight="1" s="437" thickBot="1">
      <c r="A189" s="1442" t="n"/>
      <c r="B189" s="822" t="n"/>
      <c r="C189" s="439" t="inlineStr">
        <is>
          <t>4953035022270</t>
        </is>
      </c>
      <c r="D189" s="439" t="inlineStr">
        <is>
          <t>A0000449</t>
        </is>
      </c>
      <c r="E189" s="435" t="inlineStr">
        <is>
          <t>CBON</t>
        </is>
      </c>
      <c r="F189" s="435" t="inlineStr">
        <is>
          <t>A000449</t>
        </is>
      </c>
      <c r="G189" s="450" t="n"/>
      <c r="H189" s="404" t="inlineStr">
        <is>
          <t>《CBON》 MOIST BODY SOAP</t>
        </is>
      </c>
      <c r="I189" s="404" t="inlineStr">
        <is>
          <t>Moist Body Soap</t>
        </is>
      </c>
      <c r="J189" s="488" t="inlineStr">
        <is>
          <t>Увлажняющий гель для душа</t>
        </is>
      </c>
      <c r="K189" s="404" t="inlineStr">
        <is>
          <t>body soap</t>
        </is>
      </c>
      <c r="L189" s="440" t="n"/>
      <c r="M189" s="1442" t="n">
        <v>12</v>
      </c>
      <c r="N189" s="1442" t="n">
        <v>12</v>
      </c>
      <c r="O189" s="898" t="n"/>
      <c r="P189" s="1626" t="n">
        <v>1875</v>
      </c>
      <c r="Q189" s="1622">
        <f>O189*P189</f>
        <v/>
      </c>
      <c r="R189" s="554" t="n">
        <v>1500</v>
      </c>
      <c r="S189" s="1634">
        <f>O189*R189</f>
        <v/>
      </c>
      <c r="T189" s="1634">
        <f>Q189-S189</f>
        <v/>
      </c>
      <c r="U189" s="808">
        <f>T189/Q189</f>
        <v/>
      </c>
      <c r="V189" s="444">
        <f>ROUND(0.42*0.28*0.24,3)</f>
        <v/>
      </c>
      <c r="W189" s="444" t="n">
        <v>10.63</v>
      </c>
      <c r="X189" s="444">
        <f>O189/M189</f>
        <v/>
      </c>
      <c r="Y189" s="444">
        <f>V189*X189</f>
        <v/>
      </c>
      <c r="Z189" s="444">
        <f>W189*X189</f>
        <v/>
      </c>
      <c r="AA189" s="444" t="inlineStr">
        <is>
          <t>8.6x8.6x19</t>
        </is>
      </c>
      <c r="AB189" s="1639" t="n">
        <v>0.8120000000000001</v>
      </c>
      <c r="AC189" s="1627">
        <f>ROUND(O189*AB189,3)</f>
        <v/>
      </c>
      <c r="AD189" s="673" t="inlineStr">
        <is>
          <t>水、ココイルメチルタウリンＮａ、ラウラミドプロピルヒドロキシスルタイン、ＢＧ、グリセリン、ココイルサルコシンＮａ、ステアリン酸ＰＥＧ-１５０、ココアンホ酢酸Ｎａ、（ラウリル/ミリスチル）グリコールヒドロキシプロピルエーテル、クエン酸、香料、ＥＤＴＡ-２Ｎａ、アラントイン、ポリクオタニウム-７、ゲットウ葉エキス、プロピルパラベン、メチルパラベン</t>
        </is>
      </c>
      <c r="AE189" s="663" t="inlineStr">
        <is>
          <t>ЕАЭС N RU Д-JP.РА01.В.69866/23 от 09.02.2023 действует до 07.02.2028</t>
        </is>
      </c>
      <c r="AF189" s="681" t="inlineStr">
        <is>
          <t>C'BON</t>
        </is>
      </c>
      <c r="AG189" s="663" t="inlineStr">
        <is>
          <t>C'BON COSMETICS Co.,Ltd</t>
        </is>
      </c>
    </row>
    <row r="190" hidden="1" ht="20.1" customFormat="1" customHeight="1" s="437" thickBot="1">
      <c r="A190" s="435" t="n"/>
      <c r="B190" s="829" t="n"/>
      <c r="C190" s="1625" t="inlineStr">
        <is>
          <t>4953035029293</t>
        </is>
      </c>
      <c r="D190" s="1625" t="inlineStr">
        <is>
          <t>A0000635</t>
        </is>
      </c>
      <c r="E190" s="435" t="inlineStr">
        <is>
          <t>CBON</t>
        </is>
      </c>
      <c r="F190" s="435" t="inlineStr">
        <is>
          <t>A000635</t>
        </is>
      </c>
      <c r="G190" s="450" t="n"/>
      <c r="H190" s="404" t="inlineStr">
        <is>
          <t>《CBON》 MOIST HAND CREAM</t>
        </is>
      </c>
      <c r="I190" s="404" t="inlineStr">
        <is>
          <t>Moist Hand Cream</t>
        </is>
      </c>
      <c r="J190" s="488" t="inlineStr">
        <is>
          <t>Крем увлажняющий для рук</t>
        </is>
      </c>
      <c r="K190" s="899" t="inlineStr">
        <is>
          <t>hand cream</t>
        </is>
      </c>
      <c r="L190" s="699" t="n"/>
      <c r="M190" s="1442" t="n">
        <v>30</v>
      </c>
      <c r="N190" s="1442" t="n">
        <v>30</v>
      </c>
      <c r="O190" s="898" t="n">
        <v>30</v>
      </c>
      <c r="P190" s="1626" t="n">
        <v>938</v>
      </c>
      <c r="Q190" s="1622">
        <f>O190*P190</f>
        <v/>
      </c>
      <c r="R190" s="554" t="n">
        <v>750</v>
      </c>
      <c r="S190" s="1634">
        <f>O190*R190</f>
        <v/>
      </c>
      <c r="T190" s="1634">
        <f>Q190-S190</f>
        <v/>
      </c>
      <c r="U190" s="808">
        <f>T190/Q190</f>
        <v/>
      </c>
      <c r="V190" s="444" t="n"/>
      <c r="W190" s="444" t="n"/>
      <c r="X190" s="444" t="n"/>
      <c r="Y190" s="444" t="n"/>
      <c r="Z190" s="444" t="n"/>
      <c r="AA190" s="444" t="inlineStr">
        <is>
          <t>2.9x3x14</t>
        </is>
      </c>
      <c r="AB190" s="1664" t="n">
        <v>0.073</v>
      </c>
      <c r="AC190" s="1624">
        <f>ROUND(O190*AB190,3)</f>
        <v/>
      </c>
      <c r="AD190" s="673" t="inlineStr">
        <is>
          <t>水、BG、グリセリン、スクワラン、ステアリン酸、ミリスチン酸イソプロピル、ステアリン酸グリセリル（SE）、ジメチコン、セテアリルアルコール、イソステアリン酸水添ヒマシ油、アラントイン、アルギニン、酢酸トコフェロール、リゾレシチン、ヒアルロン酸Na、ポリメタクリロイルオキシエチルホスホリルコリン、キハダ樹皮エキス、ゲットウ葉エキス、ブチルパラベン、メチルパラベン</t>
        </is>
      </c>
      <c r="AE190" s="663" t="inlineStr">
        <is>
          <t>ЕАЭС N RU Д-JP.РА01.В.69626/21 от 10.08.2021 действует до 09.08.2026</t>
        </is>
      </c>
      <c r="AF190" s="663" t="inlineStr">
        <is>
          <t>C’BON</t>
        </is>
      </c>
      <c r="AG190" s="663" t="inlineStr">
        <is>
          <t>C'BON COSMETICS Co.,Ltd</t>
        </is>
      </c>
    </row>
    <row r="191" hidden="1" ht="20.1" customFormat="1" customHeight="1" s="864" thickBot="1">
      <c r="A191" s="813" t="n"/>
      <c r="B191" s="814" t="n"/>
      <c r="C191" s="1640" t="inlineStr">
        <is>
          <t>4953035048621</t>
        </is>
      </c>
      <c r="D191" s="1640" t="inlineStr">
        <is>
          <t>A1000476</t>
        </is>
      </c>
      <c r="E191" s="813" t="inlineStr">
        <is>
          <t>CBON</t>
        </is>
      </c>
      <c r="F191" s="813" t="inlineStr">
        <is>
          <t>A000476</t>
        </is>
      </c>
      <c r="G191" s="796" t="n"/>
      <c r="H191" s="1157" t="inlineStr">
        <is>
          <t>《CBON》 ME BODY ESSENCE 200 ml (CНЯТО С ПР-ВА, новинка будет в октябре)</t>
        </is>
      </c>
      <c r="I191" s="558" t="inlineStr">
        <is>
          <t>ME Body Essence</t>
        </is>
      </c>
      <c r="J191" s="559" t="inlineStr">
        <is>
          <t>Крем-эссенция питательная для тела</t>
        </is>
      </c>
      <c r="K191" s="558" t="inlineStr">
        <is>
          <t>body essence</t>
        </is>
      </c>
      <c r="L191" s="816" t="n"/>
      <c r="M191" s="818" t="n">
        <v>30</v>
      </c>
      <c r="N191" s="818" t="n">
        <v>30</v>
      </c>
      <c r="O191" s="1279" t="n">
        <v>0</v>
      </c>
      <c r="P191" s="1648" t="n">
        <v>4400</v>
      </c>
      <c r="Q191" s="1644">
        <f>O191*P191</f>
        <v/>
      </c>
      <c r="R191" s="1128" t="n">
        <v>3520</v>
      </c>
      <c r="S191" s="1644">
        <f>O191*R191</f>
        <v/>
      </c>
      <c r="T191" s="1644">
        <f>Q191-S191</f>
        <v/>
      </c>
      <c r="U191" s="1156">
        <f>T191/Q191</f>
        <v/>
      </c>
      <c r="V191" s="819" t="n"/>
      <c r="W191" s="819" t="n"/>
      <c r="X191" s="819" t="n"/>
      <c r="Y191" s="819" t="n"/>
      <c r="Z191" s="819" t="n"/>
      <c r="AA191" s="819" t="inlineStr">
        <is>
          <t>4.7x4.7x20.5</t>
        </is>
      </c>
      <c r="AB191" s="1680" t="n">
        <v>0.272</v>
      </c>
      <c r="AC191" s="1681">
        <f>ROUND(O191*AB191,3)</f>
        <v/>
      </c>
      <c r="AD191" s="86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91" s="682" t="inlineStr">
        <is>
          <t>ЕАЭС N RU Д-JP.РА01.В.69626/21 от 10.08.2021 действует до 09.08.2026</t>
        </is>
      </c>
      <c r="AF191" s="682" t="inlineStr">
        <is>
          <t>C’BON</t>
        </is>
      </c>
      <c r="AG191" s="682" t="inlineStr">
        <is>
          <t>C'BON COSMETICS Co.,Ltd</t>
        </is>
      </c>
    </row>
    <row r="192" hidden="1" ht="20.1" customFormat="1" customHeight="1" s="437" thickBot="1">
      <c r="A192" s="435" t="n"/>
      <c r="B192" s="829" t="n"/>
      <c r="C192" s="1625" t="inlineStr">
        <is>
          <t>4953035022195</t>
        </is>
      </c>
      <c r="D192" s="1625" t="inlineStr">
        <is>
          <t>A0000443</t>
        </is>
      </c>
      <c r="E192" s="435" t="inlineStr">
        <is>
          <t>CBON</t>
        </is>
      </c>
      <c r="F192" s="435" t="inlineStr">
        <is>
          <t>A000443</t>
        </is>
      </c>
      <c r="G192" s="450" t="n"/>
      <c r="H192" s="404" t="inlineStr">
        <is>
          <t>《CBON》 VC BODY ESSENCE MD</t>
        </is>
      </c>
      <c r="I192" s="404" t="inlineStr">
        <is>
          <t>VC Body Essence MD</t>
        </is>
      </c>
      <c r="J192" s="488" t="inlineStr">
        <is>
          <t>Крем-эссенция для тела с витамином С MD</t>
        </is>
      </c>
      <c r="K192" s="404" t="inlineStr">
        <is>
          <t>body essence</t>
        </is>
      </c>
      <c r="L192" s="440" t="n"/>
      <c r="M192" s="1442" t="n">
        <v>30</v>
      </c>
      <c r="N192" s="1442" t="n">
        <v>30</v>
      </c>
      <c r="O192" s="898" t="n">
        <v>30</v>
      </c>
      <c r="P192" s="1626" t="n">
        <v>4400</v>
      </c>
      <c r="Q192" s="1622">
        <f>O192*P192</f>
        <v/>
      </c>
      <c r="R192" s="554" t="n">
        <v>3520</v>
      </c>
      <c r="S192" s="1634">
        <f>O192*R192</f>
        <v/>
      </c>
      <c r="T192" s="1634">
        <f>Q192-S192</f>
        <v/>
      </c>
      <c r="U192" s="808">
        <f>T192/Q192</f>
        <v/>
      </c>
      <c r="V192" s="444" t="n"/>
      <c r="W192" s="444" t="n"/>
      <c r="X192" s="444" t="n"/>
      <c r="Y192" s="444" t="n"/>
      <c r="Z192" s="444" t="n"/>
      <c r="AA192" s="444" t="inlineStr">
        <is>
          <t>4.7x4.7x20.5</t>
        </is>
      </c>
      <c r="AB192" s="1678" t="n">
        <v>0.272</v>
      </c>
      <c r="AC192" s="1624">
        <f>ROUND(O192*AB192,3)</f>
        <v/>
      </c>
      <c r="AD192" s="673" t="inlineStr">
        <is>
          <t>アラントイン*、Ｌ-アスコルビン酸 ２-グルコシド*、精製水、1,3-ブチレングリコール、濃グリセリン、エタノール、ヒドロキシエチルセルロースヒドロキシプロピルステアリルエーテルヒドロキシプロピルスルホン酸ナトリウム、クエン酸ナトリウム、水酸化ナトリウム、トレハロース、クインスシードエキス、無水エタノール、黒砂糖エキス、クエン酸、香料、クワエキス、ゲットウ葉エキス、グレープフルーツエキス、サンザシエキス、タイソウエキス、リンゴエキス、ライム果汁、オレンジ果汁、レモン果汁、パラオキシ安息香酸メチル</t>
        </is>
      </c>
      <c r="AE192" s="663" t="inlineStr">
        <is>
          <t>ЕАЭС N RU Д-JP.РА01.В.69626/21 от 10.08.2021 действует до 09.08.2026</t>
        </is>
      </c>
      <c r="AF192" s="663" t="inlineStr">
        <is>
          <t>C’BON</t>
        </is>
      </c>
      <c r="AG192" s="663" t="inlineStr">
        <is>
          <t>C'BON COSMETICS Co.,Ltd</t>
        </is>
      </c>
    </row>
    <row r="193" hidden="1" ht="19.5" customFormat="1" customHeight="1" s="437" thickBot="1">
      <c r="A193" s="1442" t="n"/>
      <c r="B193" s="822" t="n"/>
      <c r="C193" s="1676" t="n">
        <v>4953035052321</v>
      </c>
      <c r="D193" s="1676" t="inlineStr">
        <is>
          <t>A0003228</t>
        </is>
      </c>
      <c r="E193" s="435" t="inlineStr">
        <is>
          <t>CBON</t>
        </is>
      </c>
      <c r="F193" s="435" t="inlineStr">
        <is>
          <t>A0003228</t>
        </is>
      </c>
      <c r="G193" s="450" t="n"/>
      <c r="H193" s="404" t="inlineStr">
        <is>
          <t>《CBON》 SQUALANE OIL</t>
        </is>
      </c>
      <c r="I193" s="404" t="inlineStr">
        <is>
          <t>C’BON Squalane Oil</t>
        </is>
      </c>
      <c r="J193" s="488" t="inlineStr">
        <is>
          <t>Сквалановое масло C’BON</t>
        </is>
      </c>
      <c r="K193" s="404" t="inlineStr">
        <is>
          <t>oil</t>
        </is>
      </c>
      <c r="L193" s="440" t="n"/>
      <c r="M193" s="1442" t="n"/>
      <c r="N193" s="1442" t="n"/>
      <c r="O193" s="898" t="n"/>
      <c r="P193" s="1626" t="n">
        <v>1563</v>
      </c>
      <c r="Q193" s="1622">
        <f>O193*P193</f>
        <v/>
      </c>
      <c r="R193" s="554" t="n">
        <v>1250</v>
      </c>
      <c r="S193" s="1634">
        <f>O193*R193</f>
        <v/>
      </c>
      <c r="T193" s="1634">
        <f>Q193-S193</f>
        <v/>
      </c>
      <c r="U193" s="808">
        <f>T193/Q193</f>
        <v/>
      </c>
      <c r="V193" s="444" t="n"/>
      <c r="W193" s="444" t="n"/>
      <c r="X193" s="444" t="n"/>
      <c r="Y193" s="444" t="n"/>
      <c r="Z193" s="444" t="n"/>
      <c r="AA193" s="444" t="inlineStr">
        <is>
          <t>4x4x11.4</t>
        </is>
      </c>
      <c r="AB193" s="1650" t="n">
        <v>0.104</v>
      </c>
      <c r="AC193" s="1627">
        <f>ROUND(O193*AB193,3)</f>
        <v/>
      </c>
      <c r="AD193" s="673" t="inlineStr">
        <is>
          <t>スクワラン</t>
        </is>
      </c>
      <c r="AE193" s="663" t="inlineStr">
        <is>
          <t>ЕАЭС N RU Д-JP.НВ32.В.13254/20 от 08.09.2020 действует до 07.09.2025</t>
        </is>
      </c>
      <c r="AF193" s="663" t="inlineStr">
        <is>
          <t>C’BON</t>
        </is>
      </c>
      <c r="AG193" s="663" t="inlineStr">
        <is>
          <t>C'BON COSMETICS Co.,Ltd</t>
        </is>
      </c>
    </row>
    <row r="194" hidden="1" ht="19.5" customFormat="1" customHeight="1" s="437" thickBot="1">
      <c r="A194" s="1442" t="n"/>
      <c r="B194" s="822" t="n"/>
      <c r="C194" s="1625" t="n"/>
      <c r="D194" s="1625" t="n"/>
      <c r="E194" s="435" t="inlineStr">
        <is>
          <t>CBON</t>
        </is>
      </c>
      <c r="F194" s="435" t="inlineStr">
        <is>
          <t>TF10</t>
        </is>
      </c>
      <c r="G194" s="450" t="inlineStr">
        <is>
          <t>シーボン トリートメント ファンデーション　TF10</t>
        </is>
      </c>
      <c r="H194" s="404" t="inlineStr">
        <is>
          <t>《CBON》 TREATMENT FOUNDATION TF10</t>
        </is>
      </c>
      <c r="I194" s="404" t="inlineStr">
        <is>
          <t>Cream Beige C’BON Treatment Foundation TF10</t>
        </is>
      </c>
      <c r="J194" s="488" t="inlineStr">
        <is>
          <t>Тональный крем бежевый С'БОН TF10</t>
        </is>
      </c>
      <c r="K194" s="404" t="inlineStr">
        <is>
          <t>foundation</t>
        </is>
      </c>
      <c r="L194" s="440" t="n"/>
      <c r="M194" s="1442" t="n"/>
      <c r="N194" s="1442" t="n"/>
      <c r="O194" s="898" t="n"/>
      <c r="P194" s="1626" t="n">
        <v>2813</v>
      </c>
      <c r="Q194" s="1622">
        <f>O194*P194</f>
        <v/>
      </c>
      <c r="R194" s="554" t="n">
        <v>2250</v>
      </c>
      <c r="S194" s="1634">
        <f>O194*R194</f>
        <v/>
      </c>
      <c r="T194" s="1634">
        <f>Q194-S194</f>
        <v/>
      </c>
      <c r="U194" s="808">
        <f>T194/Q194</f>
        <v/>
      </c>
      <c r="V194" s="444" t="n"/>
      <c r="W194" s="444" t="n"/>
      <c r="X194" s="444" t="n"/>
      <c r="Y194" s="444" t="n"/>
      <c r="Z194" s="444" t="n"/>
      <c r="AA194" s="444" t="inlineStr">
        <is>
          <t>3.7x2.3x14.9</t>
        </is>
      </c>
      <c r="AB194" s="1678" t="n">
        <v>0.05</v>
      </c>
      <c r="AC194" s="1624">
        <f>ROUND(O194*AB194,3)</f>
        <v/>
      </c>
      <c r="AD194"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4" s="663" t="inlineStr">
        <is>
          <t>ЕАЭС N RU Д-JP.РА01.В.64405/21 от 09.08.2021 действует до 08.08.2026</t>
        </is>
      </c>
      <c r="AF194" s="663" t="inlineStr">
        <is>
          <t>C’BON</t>
        </is>
      </c>
      <c r="AG194" s="663" t="inlineStr">
        <is>
          <t>C'BON COSMETICS Co.,Ltd</t>
        </is>
      </c>
    </row>
    <row r="195" hidden="1" ht="19.5" customFormat="1" customHeight="1" s="437" thickBot="1">
      <c r="A195" s="1442" t="n"/>
      <c r="B195" s="822" t="n"/>
      <c r="C195" s="1625" t="n"/>
      <c r="D195" s="1625" t="n"/>
      <c r="E195" s="435" t="inlineStr">
        <is>
          <t>CBON</t>
        </is>
      </c>
      <c r="F195" s="435" t="inlineStr">
        <is>
          <t>TF11</t>
        </is>
      </c>
      <c r="G195" s="450" t="inlineStr">
        <is>
          <t>シーボン トリートメント ファンデーション　TF11</t>
        </is>
      </c>
      <c r="H195" s="404" t="inlineStr">
        <is>
          <t>《CBON》 TREATMENT FOUNDATION TF11</t>
        </is>
      </c>
      <c r="I195" s="404" t="inlineStr">
        <is>
          <t>Fresh Beige C’BON Treatment Foundation TF11</t>
        </is>
      </c>
      <c r="J195" s="488" t="inlineStr">
        <is>
          <t>Тональный крем натуральный С’БОН TF11</t>
        </is>
      </c>
      <c r="K195" s="404" t="inlineStr">
        <is>
          <t>foundation</t>
        </is>
      </c>
      <c r="L195" s="440" t="n"/>
      <c r="M195" s="1442" t="n"/>
      <c r="N195" s="1442" t="n"/>
      <c r="O195" s="898" t="n"/>
      <c r="P195" s="1626" t="n">
        <v>2813</v>
      </c>
      <c r="Q195" s="1622">
        <f>O195*P195</f>
        <v/>
      </c>
      <c r="R195" s="554" t="n">
        <v>2250</v>
      </c>
      <c r="S195" s="1634">
        <f>O195*R195</f>
        <v/>
      </c>
      <c r="T195" s="1634">
        <f>Q195-S195</f>
        <v/>
      </c>
      <c r="U195" s="808">
        <f>T195/Q195</f>
        <v/>
      </c>
      <c r="V195" s="444" t="n"/>
      <c r="W195" s="444" t="n"/>
      <c r="X195" s="444" t="n"/>
      <c r="Y195" s="444" t="n"/>
      <c r="Z195" s="444" t="n"/>
      <c r="AA195" s="444" t="inlineStr">
        <is>
          <t>3.7x2.3x14.9</t>
        </is>
      </c>
      <c r="AB195" s="1678" t="n">
        <v>0.05</v>
      </c>
      <c r="AC195" s="1624">
        <f>ROUND(O195*AB195,3)</f>
        <v/>
      </c>
      <c r="AD195"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5" s="663" t="inlineStr">
        <is>
          <t>ЕАЭС N RU Д-JP.РА01.В.64405/21 от 09.08.2021 действует до 08.08.2026</t>
        </is>
      </c>
      <c r="AF195" s="663" t="inlineStr">
        <is>
          <t>C’BON</t>
        </is>
      </c>
      <c r="AG195" s="663" t="inlineStr">
        <is>
          <t>C'BON COSMETICS Co.,Ltd</t>
        </is>
      </c>
    </row>
    <row r="196" hidden="1" ht="19.5" customFormat="1" customHeight="1" s="437" thickBot="1">
      <c r="A196" s="1442" t="n"/>
      <c r="B196" s="822" t="n"/>
      <c r="C196" s="1625" t="n"/>
      <c r="D196" s="1625" t="n"/>
      <c r="E196" s="435" t="inlineStr">
        <is>
          <t>CBON</t>
        </is>
      </c>
      <c r="F196" s="435" t="inlineStr">
        <is>
          <t>TF12</t>
        </is>
      </c>
      <c r="G196" s="450" t="inlineStr">
        <is>
          <t>シーボン トリートメント ファンデーション　TF12</t>
        </is>
      </c>
      <c r="H196" s="404" t="inlineStr">
        <is>
          <t>《CBON》 TREATMENT FOUNDATION TF12</t>
        </is>
      </c>
      <c r="I196" s="404" t="inlineStr">
        <is>
          <t>Ivory Beige C’BON Treatment Foundation TF12</t>
        </is>
      </c>
      <c r="J196" s="488" t="inlineStr">
        <is>
          <t>Тональный крем слоновая кость С’БОН TF12</t>
        </is>
      </c>
      <c r="K196" s="404" t="inlineStr">
        <is>
          <t>foundation</t>
        </is>
      </c>
      <c r="L196" s="440" t="n"/>
      <c r="M196" s="1442" t="n"/>
      <c r="N196" s="1442" t="n"/>
      <c r="O196" s="898" t="n"/>
      <c r="P196" s="1626" t="n">
        <v>2813</v>
      </c>
      <c r="Q196" s="1622">
        <f>O196*P196</f>
        <v/>
      </c>
      <c r="R196" s="554" t="n">
        <v>2250</v>
      </c>
      <c r="S196" s="1634">
        <f>O196*R196</f>
        <v/>
      </c>
      <c r="T196" s="1634">
        <f>Q196-S196</f>
        <v/>
      </c>
      <c r="U196" s="808">
        <f>T196/Q196</f>
        <v/>
      </c>
      <c r="V196" s="444" t="n"/>
      <c r="W196" s="444" t="n"/>
      <c r="X196" s="444" t="n"/>
      <c r="Y196" s="444" t="n"/>
      <c r="Z196" s="444" t="n"/>
      <c r="AA196" s="444" t="inlineStr">
        <is>
          <t>3.7x2.3x14.9</t>
        </is>
      </c>
      <c r="AB196" s="1678" t="n">
        <v>0.05</v>
      </c>
      <c r="AC196" s="1624">
        <f>ROUND(O196*AB196,3)</f>
        <v/>
      </c>
      <c r="AD196"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6" s="663" t="inlineStr">
        <is>
          <t>ЕАЭС N RU Д-JP.РА01.В.64405/21 от 09.08.2021 действует до 08.08.2026</t>
        </is>
      </c>
      <c r="AF196" s="663" t="inlineStr">
        <is>
          <t>C’BON</t>
        </is>
      </c>
      <c r="AG196" s="663" t="inlineStr">
        <is>
          <t>C'BON COSMETICS Co.,Ltd</t>
        </is>
      </c>
    </row>
    <row r="197" hidden="1" ht="19.5" customFormat="1" customHeight="1" s="437" thickBot="1">
      <c r="A197" s="1442" t="n"/>
      <c r="B197" s="822" t="n"/>
      <c r="C197" s="1625" t="n"/>
      <c r="D197" s="1625" t="n"/>
      <c r="E197" s="435" t="inlineStr">
        <is>
          <t>CBON</t>
        </is>
      </c>
      <c r="F197" s="435" t="inlineStr">
        <is>
          <t>TF13</t>
        </is>
      </c>
      <c r="G197" s="450" t="inlineStr">
        <is>
          <t>シーボン トリートメント ファンデーション　TF13</t>
        </is>
      </c>
      <c r="H197" s="404" t="inlineStr">
        <is>
          <t>《CBON》 TREATMENT FOUNDATION TF13 END OF SALE</t>
        </is>
      </c>
      <c r="I197" s="404" t="inlineStr">
        <is>
          <t>Dark Beige C’BON Treatment Foundation TF13</t>
        </is>
      </c>
      <c r="J197" s="488" t="inlineStr">
        <is>
          <t>Тональный крем темный С’БОН TF13</t>
        </is>
      </c>
      <c r="K197" s="404" t="inlineStr">
        <is>
          <t>foundation</t>
        </is>
      </c>
      <c r="L197" s="440" t="n"/>
      <c r="M197" s="1442" t="n"/>
      <c r="N197" s="1442" t="n"/>
      <c r="O197" s="898" t="n"/>
      <c r="P197" s="1626" t="n">
        <v>2813</v>
      </c>
      <c r="Q197" s="1622">
        <f>O197*P197</f>
        <v/>
      </c>
      <c r="R197" s="554" t="n">
        <v>2250</v>
      </c>
      <c r="S197" s="1634">
        <f>O197*R197</f>
        <v/>
      </c>
      <c r="T197" s="1634">
        <f>Q197-S197</f>
        <v/>
      </c>
      <c r="U197" s="808">
        <f>T197/Q197</f>
        <v/>
      </c>
      <c r="V197" s="444" t="n"/>
      <c r="W197" s="444" t="n"/>
      <c r="X197" s="444" t="n"/>
      <c r="Y197" s="444" t="n"/>
      <c r="Z197" s="444" t="n"/>
      <c r="AA197" s="444" t="inlineStr">
        <is>
          <t>3.7x2.3x14.9</t>
        </is>
      </c>
      <c r="AB197" s="1678" t="n">
        <v>0.05</v>
      </c>
      <c r="AC197" s="1624">
        <f>ROUND(O197*AB197,3)</f>
        <v/>
      </c>
      <c r="AD197"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7" s="663" t="inlineStr">
        <is>
          <t>ЕАЭС N RU Д-JP.РА01.В.64405/21 от 09.08.2021 действует до 08.08.2026</t>
        </is>
      </c>
      <c r="AF197" s="663" t="inlineStr">
        <is>
          <t>C’BON</t>
        </is>
      </c>
      <c r="AG197" s="663" t="inlineStr">
        <is>
          <t>C'BON COSMETICS Co.,Ltd</t>
        </is>
      </c>
    </row>
    <row r="198" hidden="1" ht="19.5" customFormat="1" customHeight="1" s="437" thickBot="1">
      <c r="A198" s="1442" t="n"/>
      <c r="B198" s="822" t="n"/>
      <c r="C198" s="1625" t="n"/>
      <c r="D198" s="1625" t="n"/>
      <c r="E198" s="435" t="inlineStr">
        <is>
          <t>CBON</t>
        </is>
      </c>
      <c r="F198" s="435" t="inlineStr">
        <is>
          <t>TF14</t>
        </is>
      </c>
      <c r="G198" s="450" t="inlineStr">
        <is>
          <t>シーボン トリートメント ファンデーション　TF14</t>
        </is>
      </c>
      <c r="H198" s="404" t="inlineStr">
        <is>
          <t>《CBON》　TREATMENT FOUNDATION TF14</t>
        </is>
      </c>
      <c r="I198" s="404" t="n"/>
      <c r="J198" s="488" t="inlineStr">
        <is>
          <t>Тональный крем темный TF14</t>
        </is>
      </c>
      <c r="K198" s="404" t="inlineStr">
        <is>
          <t>foundation</t>
        </is>
      </c>
      <c r="L198" s="440" t="n"/>
      <c r="M198" s="1442" t="n"/>
      <c r="N198" s="1442" t="n"/>
      <c r="O198" s="898" t="n"/>
      <c r="P198" s="1626" t="n">
        <v>2813</v>
      </c>
      <c r="Q198" s="1622">
        <f>O198*P198</f>
        <v/>
      </c>
      <c r="R198" s="554" t="n">
        <v>2250</v>
      </c>
      <c r="S198" s="1634">
        <f>O198*R198</f>
        <v/>
      </c>
      <c r="T198" s="1634">
        <f>Q198-S198</f>
        <v/>
      </c>
      <c r="U198" s="808">
        <f>T198/Q198</f>
        <v/>
      </c>
      <c r="V198" s="444" t="n"/>
      <c r="W198" s="444" t="n"/>
      <c r="X198" s="444" t="n"/>
      <c r="Y198" s="444" t="n"/>
      <c r="Z198" s="444" t="n"/>
      <c r="AA198" s="444" t="inlineStr">
        <is>
          <t>3.7x2.3x14.9</t>
        </is>
      </c>
      <c r="AB198" s="1678" t="n">
        <v>0.05</v>
      </c>
      <c r="AC198" s="1624">
        <f>ROUND(O198*AB198,3)</f>
        <v/>
      </c>
      <c r="AD198" s="673" t="inlineStr">
        <is>
          <t>水、BG、クエン酸トリエチルヘキシル、シクロペンタシロキサン、スクワラン、グリセリン、ステアリン酸、ステアリン酸グリセリル（SE）、パルミチン酸セチル、トリセテス-5リン酸、TEA、ヘキサ（ヒドロキシステアリン酸/ステアリン酸/ロジン酸）ジペンタエリスリチル、キサンタンガム、酢酸トコフェロール、水添レシチン、ヒアルロン酸Na、ブチルパラベン、メチルパラベン、（+/-）酸化チタン、（HDI/トリメチロールヘキシルラクトン）クロスポリマー、タルク、カオリン、マイカ、酸化鉄、シリカ</t>
        </is>
      </c>
      <c r="AE198" s="663" t="inlineStr">
        <is>
          <t>ЕАЭС N RU Д-JP.РА01.В.64405/21 от 09.08.2021 действует до 08.08.2026</t>
        </is>
      </c>
      <c r="AF198" s="663" t="inlineStr">
        <is>
          <t>C’BON</t>
        </is>
      </c>
      <c r="AG198" s="663" t="inlineStr">
        <is>
          <t>C'BON COSMETICS Co.,Ltd</t>
        </is>
      </c>
    </row>
    <row r="199" hidden="1" ht="19.5" customFormat="1" customHeight="1" s="437" thickBot="1">
      <c r="A199" s="435" t="n"/>
      <c r="B199" s="829" t="n"/>
      <c r="C199" s="1625" t="n">
        <v>4953035056138</v>
      </c>
      <c r="D199" s="1625" t="inlineStr">
        <is>
          <t>2905</t>
        </is>
      </c>
      <c r="E199" s="435" t="inlineStr">
        <is>
          <t>CBON</t>
        </is>
      </c>
      <c r="F199" s="435" t="inlineStr">
        <is>
          <t>A0002905</t>
        </is>
      </c>
      <c r="G199" s="450" t="n"/>
      <c r="H199" s="404" t="inlineStr">
        <is>
          <t>《CBON》 BELLEER REPAIR SHAMPOO SMOOTH LIGHT</t>
        </is>
      </c>
      <c r="I199" s="404" t="inlineStr">
        <is>
          <t>Repair Shampoo Smooth Light</t>
        </is>
      </c>
      <c r="J199" s="488" t="inlineStr">
        <is>
          <t>Шампунь восстанавливающий для роста волос BELLER</t>
        </is>
      </c>
      <c r="K199" s="404" t="inlineStr">
        <is>
          <t>hair shampoo</t>
        </is>
      </c>
      <c r="L199" s="440" t="n"/>
      <c r="M199" s="1442" t="n"/>
      <c r="N199" s="1442" t="n"/>
      <c r="O199" s="898" t="n"/>
      <c r="P199" s="1626" t="n">
        <v>1250</v>
      </c>
      <c r="Q199" s="1622">
        <f>O199*P199</f>
        <v/>
      </c>
      <c r="R199" s="554" t="n">
        <v>1000</v>
      </c>
      <c r="S199" s="1634">
        <f>O199*R199</f>
        <v/>
      </c>
      <c r="T199" s="1634">
        <f>Q199-S199</f>
        <v/>
      </c>
      <c r="U199" s="808">
        <f>T199/Q199</f>
        <v/>
      </c>
      <c r="V199" s="444" t="n"/>
      <c r="W199" s="444" t="n"/>
      <c r="X199" s="444" t="n"/>
      <c r="Y199" s="444" t="n"/>
      <c r="Z199" s="444" t="n"/>
      <c r="AA199" s="444" t="inlineStr">
        <is>
          <t>4.7x4.7x19.6</t>
        </is>
      </c>
      <c r="AB199" s="1678" t="n">
        <v>0.27</v>
      </c>
      <c r="AC199" s="1624">
        <f>ROUND(O199*AB199,3)</f>
        <v/>
      </c>
      <c r="AD199" s="673" t="inlineStr">
        <is>
          <t>水、ココイルメチルタウリンNa、デシルグルコシド、コカミドプロピルベタイン、ココアンホ酢酸Na、ラウリルベタイン、グルコシルヘスペリジン、加水分解ケラチン（カシミヤヤギ）、イソステアリン酸、加水分解シルク、シャクヤク根エキス、ビワ葉エキス、マヨラナ葉エキス、加水分解卵殻膜、イソステアロイル加水分解シルク、リンゴ酸、BG、ポリクオタニウム-10、ポリクオタニウム-7、セテアレス-60ミリスチルグリコール、ステアリン酸ポリグリセリル-10、コカミドMEA、コカミドメチルMEA、エタノール、塩化Na、EDTA-2Na、フェノキシエタノール、安息香酸Na、香料</t>
        </is>
      </c>
      <c r="AE199" s="663" t="inlineStr">
        <is>
          <t>ЕАЭС N RU Д-JP.РА01.В.49634/21 от 03.08.2021 действует до 02.08.2026</t>
        </is>
      </c>
      <c r="AF199" s="663" t="inlineStr">
        <is>
          <t>C’BON</t>
        </is>
      </c>
      <c r="AG199" s="663" t="inlineStr">
        <is>
          <t>C'BON COSMETICS Co.,Ltd</t>
        </is>
      </c>
    </row>
    <row r="200" hidden="1" ht="19.5" customFormat="1" customHeight="1" s="437" thickBot="1">
      <c r="A200" s="435" t="n"/>
      <c r="B200" s="829" t="n"/>
      <c r="C200" s="1625" t="n">
        <v>4953035056145</v>
      </c>
      <c r="D200" s="1625" t="n">
        <v>2906</v>
      </c>
      <c r="E200" s="435" t="inlineStr">
        <is>
          <t>CBON</t>
        </is>
      </c>
      <c r="F200" s="435" t="inlineStr">
        <is>
          <t>A0002906</t>
        </is>
      </c>
      <c r="G200" s="450" t="n"/>
      <c r="H200" s="404" t="inlineStr">
        <is>
          <t>《CBON》 BELLEER REPAIR TREATMENT SMOOTH LIGHT</t>
        </is>
      </c>
      <c r="I200" s="404" t="inlineStr">
        <is>
          <t>Repair Treatment Smooth Light BELLER</t>
        </is>
      </c>
      <c r="J200" s="488" t="inlineStr">
        <is>
          <t>Кондиционер восстанавливающий для роста волос BELLER</t>
        </is>
      </c>
      <c r="K200" s="404" t="inlineStr">
        <is>
          <t>hair treatment</t>
        </is>
      </c>
      <c r="L200" s="440" t="n"/>
      <c r="M200" s="1442" t="n"/>
      <c r="N200" s="1442" t="n"/>
      <c r="O200" s="898" t="n"/>
      <c r="P200" s="1626" t="n">
        <v>1350</v>
      </c>
      <c r="Q200" s="1622">
        <f>O200*P200</f>
        <v/>
      </c>
      <c r="R200" s="554" t="n">
        <v>1080</v>
      </c>
      <c r="S200" s="1634">
        <f>O200*R200</f>
        <v/>
      </c>
      <c r="T200" s="1634">
        <f>Q200-S200</f>
        <v/>
      </c>
      <c r="U200" s="808">
        <f>T200/Q200</f>
        <v/>
      </c>
      <c r="V200" s="444" t="n"/>
      <c r="W200" s="444" t="n"/>
      <c r="X200" s="444" t="n"/>
      <c r="Y200" s="444" t="n"/>
      <c r="Z200" s="444" t="n"/>
      <c r="AA200" s="444" t="inlineStr">
        <is>
          <t>5x7.9x20.2</t>
        </is>
      </c>
      <c r="AB200" s="1678" t="n">
        <v>0.24</v>
      </c>
      <c r="AC200" s="1624">
        <f>ROUND(O200*AB200,3)</f>
        <v/>
      </c>
      <c r="AD200" s="673" t="inlineStr">
        <is>
          <t>水、ステアリルアルコール、グリセリン、ジメチコン、マカデミア種子油、イソステアロイル加水分解シルク、加水分解ケラチン（カシミヤヤギ）、加水分解シルク、加水分解卵殻膜、ダイマージリノール酸（フィトステリル/イソステアリル/セチル/ステアリル/ベヘニル）、BG、ポリクオタニウム-51、トリ（カプリル酸/カプリン酸）グリセリル、オレイン酸、イソステアリン酸、セトリモニウムクロリド、ステアルトリモニウムクロリド、イソプロパノール、フェノキシエタノール、安息香酸Na、香料</t>
        </is>
      </c>
      <c r="AE200" s="663" t="inlineStr">
        <is>
          <t>ЕАЭС N RU Д-JP.РА01.В.52554/21 от 03.08.2021 действует до 02.08.2026</t>
        </is>
      </c>
      <c r="AF200" s="663" t="inlineStr">
        <is>
          <t>C’BON</t>
        </is>
      </c>
      <c r="AG200" s="663" t="inlineStr">
        <is>
          <t>C'BON COSMETICS Co.,Ltd</t>
        </is>
      </c>
    </row>
    <row r="201" hidden="1" ht="19.5" customFormat="1" customHeight="1" s="437" thickBot="1">
      <c r="A201" s="435" t="n"/>
      <c r="B201" s="829" t="n"/>
      <c r="C201" s="1625" t="n">
        <v>4953035056152</v>
      </c>
      <c r="D201" s="1625" t="n">
        <v>2907</v>
      </c>
      <c r="E201" s="435" t="inlineStr">
        <is>
          <t>CBON</t>
        </is>
      </c>
      <c r="F201" s="435" t="inlineStr">
        <is>
          <t>A0002907</t>
        </is>
      </c>
      <c r="G201" s="450" t="n"/>
      <c r="H201" s="404" t="inlineStr">
        <is>
          <t>《CBON》 BELLEER REPAIR SHAMPOO SILKY MOIST</t>
        </is>
      </c>
      <c r="I201" s="404" t="inlineStr">
        <is>
          <t>Repair Shampoo Silky Moist</t>
        </is>
      </c>
      <c r="J201" s="488" t="inlineStr">
        <is>
          <t>Шампунь-шёлк восстанавливающий увлажняющий BELLER</t>
        </is>
      </c>
      <c r="K201" s="404" t="inlineStr">
        <is>
          <t>hair shampoo</t>
        </is>
      </c>
      <c r="L201" s="440" t="n"/>
      <c r="M201" s="1442" t="n"/>
      <c r="N201" s="1442" t="n"/>
      <c r="O201" s="898" t="n"/>
      <c r="P201" s="1626" t="n">
        <v>1250</v>
      </c>
      <c r="Q201" s="1622">
        <f>O201*P201</f>
        <v/>
      </c>
      <c r="R201" s="554" t="n">
        <v>1000</v>
      </c>
      <c r="S201" s="1634">
        <f>O201*R201</f>
        <v/>
      </c>
      <c r="T201" s="1634">
        <f>Q201-S201</f>
        <v/>
      </c>
      <c r="U201" s="808">
        <f>T201/Q201</f>
        <v/>
      </c>
      <c r="V201" s="444" t="n"/>
      <c r="W201" s="444" t="n"/>
      <c r="X201" s="444" t="n"/>
      <c r="Y201" s="444" t="n"/>
      <c r="Z201" s="444" t="n"/>
      <c r="AA201" s="444" t="inlineStr">
        <is>
          <t>4.7x4.7x19.6</t>
        </is>
      </c>
      <c r="AB201" s="1678" t="n">
        <v>0.27</v>
      </c>
      <c r="AC201" s="1624">
        <f>ROUND(O201*AB201,3)</f>
        <v/>
      </c>
      <c r="AD201" s="673" t="inlineStr">
        <is>
          <t>水、ココイルメチルタウリンNa、コカミドプロピルベタイン、ラウリルベタイン、ラウレス-4カルボン酸Na、グルコシルヘスペリジン、バオバブ種子油、加水分解シルク、シャクヤク根エキス、ビワ葉エキス、マヨラナ葉エキス、加水分解卵殻膜、イソステアロイル加水分解シルク、リンゴ酸、BG、ポリクオタニウム-10、ポリクオタニウム-65、ココイルグルタミン酸Na、ラウリルヒドロキシスルタイン、イソステアリン酸、デシルグルコシド、メチルグルセス-20、セテアレス-60ミリスチルグリコール、ジステアリン酸PEG-150、コカミドMEA、エタノール、塩化Na、EDTA-2Na、フェノキシエタノール、安息香酸Na、香料</t>
        </is>
      </c>
      <c r="AE201" s="663" t="inlineStr">
        <is>
          <t>ЕАЭС N RU Д-JP.РА01.В.49634/21 от 03.08.2021 действует до 02.08.2026</t>
        </is>
      </c>
      <c r="AF201" s="663" t="inlineStr">
        <is>
          <t>C’BON</t>
        </is>
      </c>
      <c r="AG201" s="663" t="inlineStr">
        <is>
          <t>C'BON COSMETICS Co.,Ltd</t>
        </is>
      </c>
    </row>
    <row r="202" hidden="1" ht="19.5" customFormat="1" customHeight="1" s="437" thickBot="1">
      <c r="A202" s="435" t="n"/>
      <c r="B202" s="829" t="n"/>
      <c r="C202" s="1625" t="n">
        <v>4953035056169</v>
      </c>
      <c r="D202" s="1625" t="n">
        <v>2908</v>
      </c>
      <c r="E202" s="435" t="inlineStr">
        <is>
          <t>CBON</t>
        </is>
      </c>
      <c r="F202" s="435" t="inlineStr">
        <is>
          <t>A0002908</t>
        </is>
      </c>
      <c r="G202" s="450" t="n"/>
      <c r="H202" s="404" t="inlineStr">
        <is>
          <t>《CBON》 BELLEER REPAIR TREATMENT SILKY MOIST</t>
        </is>
      </c>
      <c r="I202" s="404" t="inlineStr">
        <is>
          <t>Repair Treatment Silky Moist BELLER</t>
        </is>
      </c>
      <c r="J202" s="488" t="inlineStr">
        <is>
          <t>Кондиционер-шёлк увлажняющий восстанавливающий для волос BELLER</t>
        </is>
      </c>
      <c r="K202" s="404" t="inlineStr">
        <is>
          <t>hair treatment</t>
        </is>
      </c>
      <c r="L202" s="440" t="n"/>
      <c r="M202" s="1442" t="n"/>
      <c r="N202" s="1442" t="n"/>
      <c r="O202" s="898" t="n"/>
      <c r="P202" s="1626" t="n">
        <v>1350</v>
      </c>
      <c r="Q202" s="1622">
        <f>O202*P202</f>
        <v/>
      </c>
      <c r="R202" s="554" t="n">
        <v>1080</v>
      </c>
      <c r="S202" s="1634">
        <f>O202*R202</f>
        <v/>
      </c>
      <c r="T202" s="1634">
        <f>Q202-S202</f>
        <v/>
      </c>
      <c r="U202" s="808">
        <f>T202/Q202</f>
        <v/>
      </c>
      <c r="V202" s="444" t="n"/>
      <c r="W202" s="444" t="n"/>
      <c r="X202" s="444" t="n"/>
      <c r="Y202" s="444" t="n"/>
      <c r="Z202" s="444" t="n"/>
      <c r="AA202" s="444" t="inlineStr">
        <is>
          <t>5x7.9x20.2</t>
        </is>
      </c>
      <c r="AB202" s="1678" t="n">
        <v>0.24</v>
      </c>
      <c r="AC202" s="1624">
        <f>ROUND(O202*AB202,3)</f>
        <v/>
      </c>
      <c r="AD202" s="673" t="inlineStr">
        <is>
          <t>水、ジメチコン、セタノール、グリセリン、ステアルトリモニウムクロリド、アモジメチコン、オリーブ果実油、バオバブ種子油、ヒアルロン酸Na、イソステアロイル加水分解シルク、加水分解シルク、加水分解卵殻膜、乳酸、オクチルドデカノール、BG、ステアリン酸グリセリル、イソステアリン酸、イソアルキル（C10-40）アミドプロピルエチルジモニウムエトサルフェート、アルキル（C12,14）オキシヒドロキシプロピルアルギニンHCl、ベヘントリモニウムメトサルフェート、エタノール、イソプロパノール、香料、メチルパラベン</t>
        </is>
      </c>
      <c r="AE202" s="663" t="inlineStr">
        <is>
          <t>ЕАЭС N RU Д-JP.РА01.В.52554/21 от 03.08.2021 действует до 02.08.2026</t>
        </is>
      </c>
      <c r="AF202" s="663" t="inlineStr">
        <is>
          <t>C’BON</t>
        </is>
      </c>
      <c r="AG202" s="663" t="inlineStr">
        <is>
          <t>C'BON COSMETICS Co.,Ltd</t>
        </is>
      </c>
    </row>
    <row r="203" hidden="1" ht="19.5" customFormat="1" customHeight="1" s="437" thickBot="1">
      <c r="A203" s="435" t="n"/>
      <c r="B203" s="829" t="n"/>
      <c r="C203" s="1665" t="n">
        <v>4953035056299</v>
      </c>
      <c r="D203" s="1621" t="inlineStr">
        <is>
          <t>A0003255</t>
        </is>
      </c>
      <c r="E203" s="900" t="inlineStr">
        <is>
          <t>CBON</t>
        </is>
      </c>
      <c r="F203" s="900" t="n"/>
      <c r="G203" s="901" t="n"/>
      <c r="H203" s="404" t="inlineStr">
        <is>
          <t>《CBON》 BRIGHT VEIL UV PROTECTOR</t>
        </is>
      </c>
      <c r="I203" s="404" t="n"/>
      <c r="J203" s="488" t="n"/>
      <c r="K203" s="404" t="inlineStr">
        <is>
          <t>sunscreen</t>
        </is>
      </c>
      <c r="L203" s="440" t="n"/>
      <c r="M203" s="1442" t="n"/>
      <c r="N203" s="1442" t="n"/>
      <c r="O203" s="898" t="n"/>
      <c r="P203" s="1626" t="n">
        <v>3100</v>
      </c>
      <c r="Q203" s="1622">
        <f>O203*P203</f>
        <v/>
      </c>
      <c r="R203" s="554" t="n">
        <v>2400</v>
      </c>
      <c r="S203" s="1634">
        <f>O203*R203</f>
        <v/>
      </c>
      <c r="T203" s="1634">
        <f>Q203-S203</f>
        <v/>
      </c>
      <c r="U203" s="808">
        <f>T203/Q203</f>
        <v/>
      </c>
      <c r="V203" s="444" t="n"/>
      <c r="W203" s="444" t="n"/>
      <c r="X203" s="444" t="n"/>
      <c r="Y203" s="444" t="n"/>
      <c r="Z203" s="444" t="n"/>
      <c r="AA203" s="444" t="n"/>
      <c r="AB203" s="1678" t="n"/>
      <c r="AC203" s="1624">
        <f>ROUND(O203*AB203,3)</f>
        <v/>
      </c>
      <c r="AD203" s="673" t="inlineStr">
        <is>
          <t>水、カプリリルメチコン、BG、ジフェニルシロキシフェニルトリメチコン、トリエチルヘキサノイン、メチルトリメチコン、PEG-9ポリジメチルシロキシエチルジメチコン、酸化亜鉛、ジメチコン、セチルPEG/PPG-10/1ジメチコン、ジステアルジモニウムヘクトライト、シア脂油、ペンチレングリコール、塩化Na、水酸化Al、ステアリン酸、ヘキサ（ヒドロキシステアリン酸/ステアリン酸/ロジン酸）ジペンタエリスリチル、トリメチルシロキシケイ酸、ハイドロゲンジメチコン、メチコン、トコフェロール、（ジメチコン/ビニルジメチコン）クロスポリマー、香料、グリチルレチン酸ステアリル、トレハロース、ベタイン、ルイボスエキス、PCA-Na、ソルビトール、マンダリンオレンジ果皮エキス、アッケシソウエキス、ゲンチアナ根エキス、セリン、アマモエキス、グリシン、オウゴン根エキス、グルタミン酸、アセチルチロシン、アラニン、ボタンエキス、リシン、アルギニン、トレオニン、クズ根エキス、プロリン、メチルパラベン、酸化チタン、タルク、酸化鉄、水酸化クロム、マイカ</t>
        </is>
      </c>
      <c r="AE203" s="663" t="n"/>
      <c r="AF203" s="663" t="n"/>
      <c r="AG203" s="663" t="n"/>
    </row>
    <row r="204" hidden="1" ht="20.1" customFormat="1" customHeight="1" s="437" thickBot="1">
      <c r="A204" s="435" t="n"/>
      <c r="B204" s="829" t="n"/>
      <c r="C204" s="1625" t="n"/>
      <c r="D204" s="1625" t="n"/>
      <c r="E204" s="435" t="inlineStr">
        <is>
          <t>CBON</t>
        </is>
      </c>
      <c r="F204" s="435" t="inlineStr">
        <is>
          <t>A000710</t>
        </is>
      </c>
      <c r="G204" s="450" t="n"/>
      <c r="H204" s="404" t="inlineStr">
        <is>
          <t>《CBON》 TRIAL SET</t>
        </is>
      </c>
      <c r="I204" s="404" t="n"/>
      <c r="J204" s="488" t="n"/>
      <c r="K204" s="404" t="inlineStr">
        <is>
          <t>face　 wash,lotion, cream</t>
        </is>
      </c>
      <c r="L204" s="440" t="n"/>
      <c r="M204" s="1442" t="n"/>
      <c r="N204" s="1442" t="n"/>
      <c r="O204" s="898" t="n"/>
      <c r="P204" s="1626" t="n">
        <v>2300</v>
      </c>
      <c r="Q204" s="1622">
        <f>O204*P204</f>
        <v/>
      </c>
      <c r="R204" s="554" t="n">
        <v>1840</v>
      </c>
      <c r="S204" s="1634">
        <f>O204*R204</f>
        <v/>
      </c>
      <c r="T204" s="1634">
        <f>Q204-S204</f>
        <v/>
      </c>
      <c r="U204" s="808">
        <f>T204/Q204</f>
        <v/>
      </c>
      <c r="V204" s="444" t="n"/>
      <c r="W204" s="444" t="n"/>
      <c r="X204" s="444" t="n"/>
      <c r="Y204" s="444" t="n"/>
      <c r="Z204" s="444" t="n"/>
      <c r="AA204" s="444" t="n"/>
      <c r="AB204" s="1678" t="n"/>
      <c r="AC204" s="1624">
        <f>ROUND(O204*AB204,3)</f>
        <v/>
      </c>
      <c r="AD204" s="673" t="inlineStr">
        <is>
          <t>Cleansing:アラントイン*、酢酸DL-α-トコフェロール*、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アラントイン*、精製水、スクワラン、トリ（カプリル･カプリン酸）グリセリル、1,3-ブチレングリコール、ミツロウ、パルミチン酸セチル、トリステアリン酸デカグリセリル、親油型モノステアリン酸グリセリル、ステアリン酸、自己乳化型モノステアリン酸グリセリル、バチルアルコール、ホホバ油、テトラオレイン酸ポリオキシエチレンソルビット、混合脂肪酸トリグリセリル、硬化ヤシ油脂肪酸グリセリル硫酸ナトリウム、香料、マカデミアナッツ油、天然ビタミンE、トウキンセンカエキス、N-ラウロイル-L-グルタミン酸ジ（フィトステリル･2-オクチルドデシル）、DL-ピロリドンカルボン酸ナトリウム液、ヒアルロン酸ヒドロキシプロピルトリモニウム、パラオキシ安息香酸ブチル、パラオキシ安息香酸メチル 
FOAM:トリクロロヒドロキシジフェニルエーテル*、精製水、Ｎ-ミリストイル-Ｌ-グルタミン酸ナトリウム、1,3-ブチレングリコール、濃グリセリン、モノステアリン酸ポリエチレングリコール、Ｎ-アシル-Ｌ-グルタミン酸ナトリウム、ハチミツ、塩化Ｏ-［2-ヒドロキシ-3-（トリメチルアンモニオ）プロピル］ヒドロキシエチルセルロース、エデト酸二ナトリウム、香料、ヒアルロン酸ナトリウム（2）、ヨクイニンエキス、スギナエキス、マロニエエキス、酵母エキス（3）、パラオキシ安息香酸メチル
LOTION:グリチルリチン酸ジカリウム＊、精製水、1,3-ブチレングリコール、濃グリセリン、スクワラン、モノオレイン酸ポリグリセリル、トレハロース、ラフィノース、エデト酸三ナトリウム、コンドロイチン硫酸ナトリウム、酵母エキス（1）、ヒアルロン酸ナトリウム（2）、加水分解シルク液、γ-グルタミン酸ポリペプチド、ユズセラミド、パラオキシ安息香酸ブチル、パラオキシ安息香酸メチル
MILK:グリチルリチン酸ジカリウム＊、精製水、濃グリセリン、1,3-ブチレングリコール、スクワラン、モノオレイン酸ポリグリセリル、大豆リゾリン脂質液、コレステロール、カルボキシビニルポリマー、クインスシードエキス、L-アルギニン、エデト酸三ナトリウム、ラフィノース、コンドロイチン硫酸ナトリウム、ヒアルロン酸ナトリウム（2）、加水分解シルク液、ユズセラミド、パラオキシ安息香酸ブチル、パラオキシ安息香酸メチル</t>
        </is>
      </c>
      <c r="AE204" s="681" t="n"/>
      <c r="AF204" s="663" t="n"/>
      <c r="AG204" s="663" t="n"/>
    </row>
    <row r="205" hidden="1" ht="20.1" customFormat="1" customHeight="1" s="437" thickBot="1">
      <c r="A205" s="435" t="n"/>
      <c r="B205" s="829" t="n"/>
      <c r="C205" s="1625" t="n">
        <v>4953035055568</v>
      </c>
      <c r="D205" s="1625" t="inlineStr">
        <is>
          <t>A0003501</t>
        </is>
      </c>
      <c r="E205" s="435" t="inlineStr">
        <is>
          <t>CBON</t>
        </is>
      </c>
      <c r="F205" s="435" t="inlineStr">
        <is>
          <t>A0003501</t>
        </is>
      </c>
      <c r="G205" s="450" t="inlineStr">
        <is>
          <t xml:space="preserve">シーボン カラフルール モイスチャー3Dセラム </t>
        </is>
      </c>
      <c r="H205" s="404" t="inlineStr">
        <is>
          <t>《CBON》CALLAFLEUR MOISTURE 3D SERUM</t>
        </is>
      </c>
      <c r="I205" s="404" t="inlineStr">
        <is>
          <t>C'BON CALLAFLEURE</t>
        </is>
      </c>
      <c r="J205" s="488" t="inlineStr">
        <is>
          <t>Сыворотка для упругости и увлажнения кожи лица "Калла Флёр" С'БОН</t>
        </is>
      </c>
      <c r="K205" s="404" t="inlineStr">
        <is>
          <t>face serum</t>
        </is>
      </c>
      <c r="L205" s="440" t="n"/>
      <c r="M205" s="1442" t="n"/>
      <c r="N205" s="1442" t="n"/>
      <c r="O205" s="898" t="n"/>
      <c r="P205" s="1626" t="n">
        <v>2700</v>
      </c>
      <c r="Q205" s="1622">
        <f>O205*P205</f>
        <v/>
      </c>
      <c r="R205" s="554" t="n">
        <v>2160</v>
      </c>
      <c r="S205" s="1634">
        <f>O205*R205</f>
        <v/>
      </c>
      <c r="T205" s="1634">
        <f>Q205-S205</f>
        <v/>
      </c>
      <c r="U205" s="808">
        <f>T205/Q205</f>
        <v/>
      </c>
      <c r="V205" s="444" t="n"/>
      <c r="W205" s="444" t="n"/>
      <c r="X205" s="444" t="n"/>
      <c r="Y205" s="444" t="n"/>
      <c r="Z205" s="444" t="n"/>
      <c r="AA205" s="444" t="inlineStr">
        <is>
          <t>4.2x4.2x13.1</t>
        </is>
      </c>
      <c r="AB205" s="1678" t="n">
        <v>0.125</v>
      </c>
      <c r="AC205" s="1624">
        <f>ROUND(O205*AB205,3)</f>
        <v/>
      </c>
      <c r="AD205" s="673" t="inlineStr">
        <is>
          <t xml:space="preserve">WATER					
GLYCERIN					
BUTYLENE GLYCOL					
DIPROPYLENE GLYCOL					
DIGLYCERIN					
SQUALANE					
POLYGLYCERYL-10 ISOSTEARATE 					
POLYGLYCERYL-10 OLEATE					
XANTHAN GUM					
PEG-32					
PEG-6					
SODIUM HYALURONATE					
TRISODIUM EDTA					
HYDROLYZED HYALURONIC ACID 					
CETETH-20					
ARGININE					
SODIUM CITRATE					
SODIUM PCA					
SODIUM LACTATE					
ASPARTIC ACID					
PCA					
Wild Rose Oil					
DIPOTASSIUM GLYCYRRHIZATE					
GLYCINE					
ALANINE					
ASCORBYL GLUCOSIDE					
SERINE					
POLYPHOSPHORYLCHOLINE GLYCOL ACRYLATE 					
VALINE					
ISOLEUCINE					
THREONINE					
PROLINE					
HYDROXYPROPYLTRIMONIUM HYALURONATE					
HISTIDINE					
PHENYLALANINE					
HYDROLYZED YEAST					
HYDROLYZED COLLAGEN					
METHYLPARABEN					
PEG-45 STEARATE					
PHENOXYETHANOL	</t>
        </is>
      </c>
      <c r="AE205" s="663" t="inlineStr">
        <is>
          <t>ЕАЭС N RU Д-JP.РА02.В.31535/22 от 09.03.2022 действует до 08.03.2027</t>
        </is>
      </c>
      <c r="AF205" s="663" t="inlineStr">
        <is>
          <t>C’BON Cosmetics</t>
        </is>
      </c>
      <c r="AG205" s="663" t="inlineStr">
        <is>
          <t>C'BON COSMETICS Co.,Ltd</t>
        </is>
      </c>
    </row>
    <row r="206" hidden="1" ht="19.5" customFormat="1" customHeight="1" s="437" thickBot="1">
      <c r="A206" s="435" t="n"/>
      <c r="B206" s="829" t="n"/>
      <c r="C206" s="1625" t="n">
        <v>4953035066908</v>
      </c>
      <c r="D206" s="1625" t="inlineStr">
        <is>
          <t>A0002301</t>
        </is>
      </c>
      <c r="E206" s="435" t="inlineStr">
        <is>
          <t>CBON</t>
        </is>
      </c>
      <c r="F206" s="435" t="inlineStr">
        <is>
          <t>A0002301</t>
        </is>
      </c>
      <c r="G206" s="450" t="n"/>
      <c r="H206" s="404" t="inlineStr">
        <is>
          <t>《CBON》 ETOWAL CLARITY UV ESSENCE SPF35/PA+++ 35ml</t>
        </is>
      </c>
      <c r="I206" s="404" t="inlineStr">
        <is>
          <t>C'BON ETOWAL CLARITY UV ESSENCE SPF 35/PA+++</t>
        </is>
      </c>
      <c r="J206" s="404" t="inlineStr">
        <is>
          <t>Эссенция-база под макияж с солнцезащитным эффектом SPF 35/PA +++ Этуаль</t>
        </is>
      </c>
      <c r="K206" s="404" t="inlineStr">
        <is>
          <t>sunscreen</t>
        </is>
      </c>
      <c r="L206" s="440" t="n"/>
      <c r="M206" s="1442" t="n"/>
      <c r="N206" s="1442" t="n"/>
      <c r="O206" s="898" t="n"/>
      <c r="P206" s="1626" t="n">
        <v>3000</v>
      </c>
      <c r="Q206" s="1622">
        <f>O206*P206</f>
        <v/>
      </c>
      <c r="R206" s="554" t="n">
        <v>2400</v>
      </c>
      <c r="S206" s="1634">
        <f>O206*R206</f>
        <v/>
      </c>
      <c r="T206" s="1634">
        <f>Q206-S206</f>
        <v/>
      </c>
      <c r="U206" s="808">
        <f>T206/Q206</f>
        <v/>
      </c>
      <c r="V206" s="444" t="n"/>
      <c r="W206" s="444" t="n"/>
      <c r="X206" s="444" t="n"/>
      <c r="Y206" s="444" t="n"/>
      <c r="Z206" s="444" t="n"/>
      <c r="AA206" s="444" t="n"/>
      <c r="AB206" s="1678" t="n">
        <v>0.055</v>
      </c>
      <c r="AC206" s="1624">
        <f>ROUND(O206*AB206,3)</f>
        <v/>
      </c>
      <c r="AD206" s="673" t="inlineStr">
        <is>
          <t>水、ジメチコン、シクロペンタシロキサン、酸化亜鉛、ジフェニルシロキシフェニルトリメチコン、メチルトリメチコン、BG、トリメチルシロキシケイ酸、パルミチン酸エチルヘキシル、PEG/PPG-19/19ジメチコン、ポリグリセリル-3ポリジメチルシロキシエチルジメチコン、ペンチレングリコール、グリセリン、水酸化Al、ステアリン酸、イソステアリン酸ソルビタン、塩化Na、トリエトキシカプリリルシラン、スクワラン、ラウロイルリシン、シリカ、α-グルカン、マイカ、グルコシルセラミド、リンゴ果実培養細胞エキス、加水分解酵母、キサンタンガム、オウゴン根エキス、レシチン、フェノキシエタノール、酸化チタン、タルク、酸化鉄</t>
        </is>
      </c>
      <c r="AE206" s="663" t="inlineStr">
        <is>
          <t>письмо № 531/25 от 25.07.2025 г</t>
        </is>
      </c>
      <c r="AF206" s="663" t="inlineStr">
        <is>
          <t>C’BON Cosmetics</t>
        </is>
      </c>
      <c r="AG206" s="663" t="inlineStr">
        <is>
          <t>C'BON Co., Ltd.</t>
        </is>
      </c>
    </row>
    <row r="207" hidden="1" ht="20.1" customFormat="1" customHeight="1" s="437" thickBot="1">
      <c r="A207" s="435" t="n"/>
      <c r="B207" s="829" t="n"/>
      <c r="C207" s="1625" t="n">
        <v>4953035066922</v>
      </c>
      <c r="D207" s="1625" t="inlineStr">
        <is>
          <t>A0002303</t>
        </is>
      </c>
      <c r="E207" s="435" t="inlineStr">
        <is>
          <t>CBON</t>
        </is>
      </c>
      <c r="F207" s="435" t="inlineStr">
        <is>
          <t>A0002303</t>
        </is>
      </c>
      <c r="G207" s="450" t="n"/>
      <c r="H207" s="404" t="inlineStr">
        <is>
          <t>《CBON》 ETOWAL SEAMLESS GLOW BB SPF45/PA+++ 35g（Ochre）</t>
        </is>
      </c>
      <c r="I207" s="404" t="inlineStr">
        <is>
          <t>C'BON ETOWAL SEAMLESS GLOW BB SPF45/PA+++（Ochre</t>
        </is>
      </c>
      <c r="J207" s="404" t="inlineStr">
        <is>
          <t>Тональныый-крем Этуаль с солнцезащитным эффектом SPF 45/PA +++ Этуаль тон: Охра</t>
        </is>
      </c>
      <c r="K207" s="404" t="inlineStr">
        <is>
          <t>treatment foundation</t>
        </is>
      </c>
      <c r="L207" s="440" t="n"/>
      <c r="M207" s="1442" t="n"/>
      <c r="N207" s="1442" t="n"/>
      <c r="O207" s="898" t="n"/>
      <c r="P207" s="1626" t="n">
        <v>3000</v>
      </c>
      <c r="Q207" s="1622">
        <f>O207*P207</f>
        <v/>
      </c>
      <c r="R207" s="554" t="n">
        <v>2400</v>
      </c>
      <c r="S207" s="1634">
        <f>O207*R207</f>
        <v/>
      </c>
      <c r="T207" s="1634">
        <f>Q207-S207</f>
        <v/>
      </c>
      <c r="U207" s="808">
        <f>T207/Q207</f>
        <v/>
      </c>
      <c r="V207" s="444" t="n"/>
      <c r="W207" s="444" t="n"/>
      <c r="X207" s="444" t="n"/>
      <c r="Y207" s="444" t="n"/>
      <c r="Z207" s="444" t="n"/>
      <c r="AA207" s="444" t="n"/>
      <c r="AB207" s="1678" t="n">
        <v>0.035</v>
      </c>
      <c r="AC207" s="1624">
        <f>ROUND(O207*AB207,3)</f>
        <v/>
      </c>
      <c r="AD207"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7" s="663" t="inlineStr">
        <is>
          <t>письмо № 531/25 от 25.07.2025 г</t>
        </is>
      </c>
      <c r="AF207" s="663" t="inlineStr">
        <is>
          <t>C’BON Cosmetics</t>
        </is>
      </c>
      <c r="AG207" s="663" t="inlineStr">
        <is>
          <t>C'BON Co., Ltd.</t>
        </is>
      </c>
    </row>
    <row r="208" hidden="1" ht="20.1" customFormat="1" customHeight="1" s="437" thickBot="1">
      <c r="A208" s="435" t="n"/>
      <c r="B208" s="829" t="n"/>
      <c r="C208" s="1625" t="n">
        <v>4953035066915</v>
      </c>
      <c r="D208" s="1625" t="inlineStr">
        <is>
          <t>A0002302</t>
        </is>
      </c>
      <c r="E208" s="435" t="inlineStr">
        <is>
          <t>CBON</t>
        </is>
      </c>
      <c r="F208" s="435" t="inlineStr">
        <is>
          <t>A0002302</t>
        </is>
      </c>
      <c r="G208" s="450" t="n"/>
      <c r="H208" s="404" t="inlineStr">
        <is>
          <t>《CBON》 ETOWAL SEAMLESS GLOW BB SPF45/PA+++ 35g（Light Ochre）</t>
        </is>
      </c>
      <c r="I208" s="404" t="inlineStr">
        <is>
          <t>C'BON ETOWAL SEAMLESS GLOW BB SPF45/PA+++（Light Ochre）</t>
        </is>
      </c>
      <c r="J208" s="404" t="inlineStr">
        <is>
          <t>Тональный-крем Этуаль с солнцезащитным эффектом SPF 45/PA +++ Этуаль тон: Светлая Охра</t>
        </is>
      </c>
      <c r="K208" s="404" t="inlineStr">
        <is>
          <t>treatment foundation</t>
        </is>
      </c>
      <c r="L208" s="440" t="n"/>
      <c r="M208" s="1442" t="n"/>
      <c r="N208" s="1442" t="n"/>
      <c r="O208" s="898" t="n"/>
      <c r="P208" s="1626" t="n">
        <v>3000</v>
      </c>
      <c r="Q208" s="1622">
        <f>O208*P208</f>
        <v/>
      </c>
      <c r="R208" s="554" t="n">
        <v>2400</v>
      </c>
      <c r="S208" s="1634">
        <f>O208*R208</f>
        <v/>
      </c>
      <c r="T208" s="1634">
        <f>Q208-S208</f>
        <v/>
      </c>
      <c r="U208" s="808">
        <f>T208/Q208</f>
        <v/>
      </c>
      <c r="V208" s="444" t="n"/>
      <c r="W208" s="444" t="n"/>
      <c r="X208" s="444" t="n"/>
      <c r="Y208" s="444" t="n"/>
      <c r="Z208" s="444" t="n"/>
      <c r="AA208" s="444" t="n"/>
      <c r="AB208" s="1678" t="n">
        <v>0.035</v>
      </c>
      <c r="AC208" s="1624">
        <f>ROUND(O208*AB208,3)</f>
        <v/>
      </c>
      <c r="AD208" s="673" t="inlineStr">
        <is>
          <t>水、ジメチコン、シクロペンタシロキサン、ジフェニルシロキシフェニルトリメチコン、BG、PEG-9ポリジメチルシロキシエチルジメチコン、トリエチルヘキサノイン、ジグリセリン、ポリメチルシルセスキオキサン、ジステアルジモニウムヘクトライト、セチルPEG/PPG-10/1ジメチコン、ミリスチン酸オクチルドデシル、トリメチルシロキシケイ酸、塩化Na、水酸化Al、ステアリン酸、（ビニルジメチコン/メチコンシルセスキオキサン）クロスポリマー、ラウロイルグルタミン酸ジ（フィトステリル/オクチルドデシル）、（ジメチコン/ビニルジメチコン）クロスポリマー、トリベヘニン、合成フルオロフロゴパイト、ヒドロキシアセトフェノン、トリエトキシカプリリルシラン、トコフェロール、ハイドロゲンジメチコン、スクワラン、加水分解卵殻膜、アセチルヘキサペプチド-8、マイカ、（アクリレーツ/ジメチコン）コポリマー、リンゴ果実培養細胞エキス、ウメ果実エキス、キサンタンガム、加水分解酵母、オウゴン根エキス、グリセリン、レシチン、フェノキシエタノール、(+/-)酸化チタン、タルク、酸化鉄</t>
        </is>
      </c>
      <c r="AE208" s="663" t="inlineStr">
        <is>
          <t>письмо № 531/25 от 25.07.2025 г</t>
        </is>
      </c>
      <c r="AF208" s="663" t="inlineStr">
        <is>
          <t>C’BON Cosmetics</t>
        </is>
      </c>
      <c r="AG208" s="663" t="inlineStr">
        <is>
          <t>C'BON Co., Ltd.</t>
        </is>
      </c>
    </row>
    <row r="209" hidden="1" ht="20.1" customFormat="1" customHeight="1" s="437" thickBot="1">
      <c r="A209" s="435" t="n"/>
      <c r="B209" s="829" t="n"/>
      <c r="C209" s="1625" t="n">
        <v>4953035066939</v>
      </c>
      <c r="D209" s="1625" t="inlineStr">
        <is>
          <t>A0002304</t>
        </is>
      </c>
      <c r="E209" s="435" t="inlineStr">
        <is>
          <t>CBON</t>
        </is>
      </c>
      <c r="F209" s="435" t="inlineStr">
        <is>
          <t>A0002304</t>
        </is>
      </c>
      <c r="G209" s="450" t="n"/>
      <c r="H209" s="404" t="inlineStr">
        <is>
          <t>《CBON》 ETOWAL SILKY LUCENT POWDER 35g</t>
        </is>
      </c>
      <c r="I209" s="404" t="inlineStr">
        <is>
          <t>C'BON ETOWAL SILKY LUCENT POWDER</t>
        </is>
      </c>
      <c r="J209" s="404" t="inlineStr">
        <is>
          <t>Рассыпчатая пудра с эффектом Сияния, без запаха</t>
        </is>
      </c>
      <c r="K209" s="404" t="inlineStr">
        <is>
          <t>face powder</t>
        </is>
      </c>
      <c r="L209" s="440" t="n"/>
      <c r="M209" s="1442" t="n"/>
      <c r="N209" s="1442" t="n"/>
      <c r="O209" s="898" t="n"/>
      <c r="P209" s="1626" t="n">
        <v>2100</v>
      </c>
      <c r="Q209" s="1622">
        <f>O209*P209</f>
        <v/>
      </c>
      <c r="R209" s="554" t="n">
        <v>1680</v>
      </c>
      <c r="S209" s="1634">
        <f>O209*R209</f>
        <v/>
      </c>
      <c r="T209" s="1634">
        <f>Q209-S209</f>
        <v/>
      </c>
      <c r="U209" s="808">
        <f>T209/Q209</f>
        <v/>
      </c>
      <c r="V209" s="444" t="n"/>
      <c r="W209" s="444" t="n"/>
      <c r="X209" s="444" t="n"/>
      <c r="Y209" s="444" t="n"/>
      <c r="Z209" s="444" t="n"/>
      <c r="AA209" s="444" t="n"/>
      <c r="AB209" s="1678" t="n">
        <v>0.035</v>
      </c>
      <c r="AC209" s="1624">
        <f>ROUND(O209*AB209,3)</f>
        <v/>
      </c>
      <c r="AD209" s="673" t="inlineStr">
        <is>
          <t>（ビニルジメチコン/メチコンシルセスキオキサン）クロスポリマー、シリカ、ポリメタクリル酸メチル、アクリレーツクロスポリマー、マイカ、ラウロイルリシン、ジメチコン、スクワラン、ヒドロキシアセトフェノン、ジフェニルシロキシフェニルトリメチコン、野菜油、硫酸Ba、ビサボロール、ミリスチン酸Mg、トリメチルシロキシケイ酸、酸化セリウム、（ジメチコン/ビニルジメチコン）クロスポリマー、トコフェロール、ステアリン酸、水酸化Al、水、BG、ヒドロキシアパタイト、リンゴ果実培養細胞エキス、キサンタンガム、加水分解コンキオリンタンパク、加水分解酵母、オウゴン根エキス、グリセリン、レシチン、タルク、酸化亜鉛、合成フルオロフロゴパイト、酸化チタン、酸化鉄、酸化スズ、ハイドロゲンジメチコン</t>
        </is>
      </c>
      <c r="AE209" s="663" t="inlineStr">
        <is>
          <t>письмо № 531/25 от 25.07.2025 г</t>
        </is>
      </c>
      <c r="AF209" s="663" t="inlineStr">
        <is>
          <t>C’BON Cosmetics</t>
        </is>
      </c>
      <c r="AG209" s="663" t="inlineStr">
        <is>
          <t>C'BON Co., Ltd.</t>
        </is>
      </c>
    </row>
    <row r="210" hidden="1" ht="20.1" customFormat="1" customHeight="1" s="437" thickBot="1">
      <c r="A210" s="435" t="n"/>
      <c r="B210" s="829" t="n"/>
      <c r="C210" s="1625" t="n"/>
      <c r="D210" s="1625" t="n"/>
      <c r="E210" s="435" t="inlineStr">
        <is>
          <t>CBON</t>
        </is>
      </c>
      <c r="F210" s="435" t="n">
        <v>1708</v>
      </c>
      <c r="G210" s="450" t="n"/>
      <c r="H210" s="404" t="inlineStr">
        <is>
          <t>《CBON》 AC4 KODOU　ESSENCE LOTION 90ml</t>
        </is>
      </c>
      <c r="I210" s="404" t="inlineStr">
        <is>
          <t>НЕ ОТПРАВЛЯЛИ ТЕСТЕРЫ</t>
        </is>
      </c>
      <c r="J210" s="404" t="inlineStr">
        <is>
          <t>НЕ ОТПРАВЛЯЛИ ТЕСТЕРЫ</t>
        </is>
      </c>
      <c r="K210" s="404" t="inlineStr">
        <is>
          <t>face lotion</t>
        </is>
      </c>
      <c r="L210" s="440" t="n"/>
      <c r="M210" s="1442" t="n"/>
      <c r="N210" s="1442" t="n"/>
      <c r="O210" s="898" t="n"/>
      <c r="P210" s="1626" t="n">
        <v>7875</v>
      </c>
      <c r="Q210" s="1622">
        <f>O210*P210</f>
        <v/>
      </c>
      <c r="R210" s="554" t="n">
        <v>6300</v>
      </c>
      <c r="S210" s="1634">
        <f>O210*R210</f>
        <v/>
      </c>
      <c r="T210" s="1634">
        <f>Q210-S210</f>
        <v/>
      </c>
      <c r="U210" s="808">
        <f>T210/Q210</f>
        <v/>
      </c>
      <c r="V210" s="444" t="n"/>
      <c r="W210" s="444" t="n"/>
      <c r="X210" s="444" t="n"/>
      <c r="Y210" s="444" t="n"/>
      <c r="Z210" s="444" t="n"/>
      <c r="AA210" s="444" t="n"/>
      <c r="AB210" s="1678" t="n"/>
      <c r="AC210" s="1624">
        <f>ROUND(O210*AB210,3)</f>
        <v/>
      </c>
      <c r="AD210" s="673" t="inlineStr">
        <is>
          <t>ナイアシンアミド＊、精製水、1,3-ブチレングリコール、ジプロピレングリコール、グリコシルトレハロース･水添デンプン分解物混合溶液、1,2-ペンタンジオール、ジグリセリン、濃グリセリン、ポリオキシエチレン硬化ヒマシ油、ポリオキシブチレンポリオキシエチレンポリオキシプロピレングリセリルエーテル（3B.O.）（8E.O.）（5P.O.）、アクリル酸･メタクリル酸アルキル共重合体、水素添加大豆リン脂質、ヒアルロン酸ナトリウム（2）、トリ（カプリル･カプリン酸）グリセリル、水酸化カリウム、フィトステロール、加水分解シルク液、香料、天然ビタミンE、エクトイン、シアノコバラミン、L-アスコルビン酸　２-グルコシド、アスタキサンチン液、酵母エキス（1）、γ-グルタミン酸ポリペプチド、パラオキシ安息香酸メチル</t>
        </is>
      </c>
      <c r="AE210" s="663" t="inlineStr">
        <is>
          <t>НЕ РЕГИСТРИРОВАЛИ</t>
        </is>
      </c>
      <c r="AF210" s="663" t="inlineStr">
        <is>
          <t>C’BON Cosmetics</t>
        </is>
      </c>
      <c r="AG210" s="663" t="inlineStr">
        <is>
          <t>C'BON COSMETICS Co.,Ltd</t>
        </is>
      </c>
    </row>
    <row r="211" hidden="1" ht="20.1" customFormat="1" customHeight="1" s="437" thickBot="1">
      <c r="A211" s="435" t="n"/>
      <c r="B211" s="829" t="n"/>
      <c r="C211" s="1625" t="n"/>
      <c r="D211" s="1625" t="n"/>
      <c r="E211" s="435" t="inlineStr">
        <is>
          <t>CBON</t>
        </is>
      </c>
      <c r="F211" s="435" t="n">
        <v>1709</v>
      </c>
      <c r="G211" s="450" t="n"/>
      <c r="H211" s="404" t="inlineStr">
        <is>
          <t>《CBON》 AC4 KODOU　VITAL SERUM 35ml</t>
        </is>
      </c>
      <c r="I211" s="404" t="inlineStr">
        <is>
          <t>НЕ ОТПРАВЛЯЛИ ТЕСТЕРЫ</t>
        </is>
      </c>
      <c r="J211" s="404" t="inlineStr">
        <is>
          <t>НЕ ОТПРАВЛЯЛИ ТЕСТЕРЫ</t>
        </is>
      </c>
      <c r="K211" s="404" t="inlineStr">
        <is>
          <t>face serum</t>
        </is>
      </c>
      <c r="L211" s="440" t="n"/>
      <c r="M211" s="1442" t="n"/>
      <c r="N211" s="1442" t="n"/>
      <c r="O211" s="898" t="n"/>
      <c r="P211" s="1626" t="n">
        <v>10938</v>
      </c>
      <c r="Q211" s="1622">
        <f>O211*P211</f>
        <v/>
      </c>
      <c r="R211" s="554" t="n">
        <v>8750</v>
      </c>
      <c r="S211" s="1634">
        <f>O211*R211</f>
        <v/>
      </c>
      <c r="T211" s="1634">
        <f>Q211-S211</f>
        <v/>
      </c>
      <c r="U211" s="808">
        <f>T211/Q211</f>
        <v/>
      </c>
      <c r="V211" s="444" t="n"/>
      <c r="W211" s="444" t="n"/>
      <c r="X211" s="444" t="n"/>
      <c r="Y211" s="444" t="n"/>
      <c r="Z211" s="444" t="n"/>
      <c r="AA211" s="444" t="n"/>
      <c r="AB211" s="1678" t="n"/>
      <c r="AC211" s="1624">
        <f>ROUND(O211*AB211,3)</f>
        <v/>
      </c>
      <c r="AD211" s="673" t="inlineStr">
        <is>
          <t>ナイアシンアミド＊、精製水、1,3-ブチレングリコール、1,2-ペンタンジオール、トリ（カプリル･カプリン酸）グリセリル、スクワラン、濃グリセリン、ポリオキシブチレンポリオキシエチレンポリオキシプロピレングリセリルエーテル（3B.O.）（8E.O.）（5P.O.）、ジプロピレングリコール、ポリアクリル酸アミド、トリメチルグリシン、ポリエチレングリコール1500、軽質流動イソパラフィン、イソステアリン酸イソプロピル、ポリオキシエチレン硬化ヒマシ油、ポリオキシエチレンラウリルエーテル、水素添加大豆リン脂質、アクリル酸･メタクリル酸アルキル共重合体、エデト酸三ナトリウム、L-アルギニン、香料、ヒアルロン酸ナトリウム（2）、コレステロール、ヒアルロン酸ヒドロキシプロピルトリモニウム、フィトステロール、加水分解シルク液、天然ビタミンE、イノシット、テトラ2-ヘキシルデカン酸アスコルビル、アスタキサンチン液、サンゴ草抽出液、酵母エキス（1）、L-エルゴチオネイン液、パラオキシ安息香酸メチル</t>
        </is>
      </c>
      <c r="AE211" s="663" t="inlineStr">
        <is>
          <t>НЕ РЕГИСТРИРОВАЛИ</t>
        </is>
      </c>
      <c r="AF211" s="663" t="inlineStr">
        <is>
          <t>C’BON Cosmetics</t>
        </is>
      </c>
      <c r="AG211" s="663" t="inlineStr">
        <is>
          <t>C'BON COSMETICS Co.,Ltd</t>
        </is>
      </c>
    </row>
    <row r="212" hidden="1" ht="20.1" customFormat="1" customHeight="1" s="437" thickBot="1">
      <c r="A212" s="435" t="n"/>
      <c r="B212" s="829" t="n"/>
      <c r="C212" s="1625" t="n"/>
      <c r="D212" s="1625" t="n"/>
      <c r="E212" s="435" t="inlineStr">
        <is>
          <t>CBON</t>
        </is>
      </c>
      <c r="F212" s="435" t="n">
        <v>1710</v>
      </c>
      <c r="G212" s="450" t="n"/>
      <c r="H212" s="404" t="inlineStr">
        <is>
          <t>《CBON》 AC4 KODOU　MOISTURE CREAM 30g</t>
        </is>
      </c>
      <c r="I212" s="404" t="inlineStr">
        <is>
          <t>НЕ ОТПРАВЛЯЛИ ТЕСТЕРЫ</t>
        </is>
      </c>
      <c r="J212" s="404" t="inlineStr">
        <is>
          <t>НЕ ОТПРАВЛЯЛИ ТЕСТЕРЫ</t>
        </is>
      </c>
      <c r="K212" s="404" t="inlineStr">
        <is>
          <t>face cream</t>
        </is>
      </c>
      <c r="L212" s="440" t="n"/>
      <c r="M212" s="1442" t="n"/>
      <c r="N212" s="1442" t="n"/>
      <c r="O212" s="898" t="n"/>
      <c r="P212" s="1626" t="n">
        <v>17500</v>
      </c>
      <c r="Q212" s="1622">
        <f>O212*P212</f>
        <v/>
      </c>
      <c r="R212" s="554" t="n">
        <v>14000</v>
      </c>
      <c r="S212" s="1634">
        <f>O212*R212</f>
        <v/>
      </c>
      <c r="T212" s="1634">
        <f>Q212-S212</f>
        <v/>
      </c>
      <c r="U212" s="808">
        <f>T212/Q212</f>
        <v/>
      </c>
      <c r="V212" s="444" t="n"/>
      <c r="W212" s="444" t="n"/>
      <c r="X212" s="444" t="n"/>
      <c r="Y212" s="444" t="n"/>
      <c r="Z212" s="444" t="n"/>
      <c r="AA212" s="444" t="n"/>
      <c r="AB212" s="1678" t="n"/>
      <c r="AC212" s="1624">
        <f>ROUND(O212*AB212,3)</f>
        <v/>
      </c>
      <c r="AD212" s="673" t="inlineStr">
        <is>
          <t>ナイアシンアミド＊、精製水、スクワラン、イソステアリン酸硬化ヒマシ油、濃グリセリン、ホホバ油、イソステアリン酸フィトステリル、モノミリスチン酸デカグリセリル、1,2-ペンタンジオール、親油型モノステアリン酸グリセリル、ステアリン酸、セトステアリルアルコール、パルミチン酸セチル、ベヘニルアルコール、ポリアクリル酸アミド、コメヌカロウ、コレステロール、メチルポリシロキサン、軽質流動イソパラフィン、1,3-ブチレングリコール、ジラウロイルグルタミン酸リシンナトリウム液、ポリオキシエチレン硬化ヒマシ油、ポリオキシエチレンラウリルエーテル、香料、水素添加大豆リン脂質、トリ（カプリル･カプリン酸）グリセリル、フィトステロール、加水分解シルク液、天然ビタミンE、テトラ2-ヘキシルデカン酸アスコルビル、フェルラ酸、ルチングルコシド、ポリメタクリロイルオキシエチルホスホリルコリン液、アスタキサンチン液、酵母エキス（1）、パラオキシ安息香酸メチル</t>
        </is>
      </c>
      <c r="AE212" s="663" t="inlineStr">
        <is>
          <t>НЕ РЕГИСТРИРОВАЛИ</t>
        </is>
      </c>
      <c r="AF212" s="663" t="inlineStr">
        <is>
          <t>C’BON Cosmetics</t>
        </is>
      </c>
      <c r="AG212" s="663" t="inlineStr">
        <is>
          <t>C'BON COSMETICS Co.,Ltd</t>
        </is>
      </c>
    </row>
    <row r="213" hidden="1" ht="20.1" customFormat="1" customHeight="1" s="437" thickBot="1">
      <c r="A213" s="435" t="n"/>
      <c r="B213" s="829" t="n"/>
      <c r="C213" s="1625" t="n"/>
      <c r="D213" s="1625" t="n"/>
      <c r="E213" s="435" t="inlineStr">
        <is>
          <t>CBON</t>
        </is>
      </c>
      <c r="F213" s="435" t="n">
        <v>1354</v>
      </c>
      <c r="G213" s="450" t="n"/>
      <c r="H213" s="404" t="inlineStr">
        <is>
          <t>《CBON》 FOCUS MASQUERADE EFFECTOR 15g</t>
        </is>
      </c>
      <c r="I213" s="404" t="inlineStr">
        <is>
          <t>НЕ ОТПРАВЛЯЛИ ТЕСТЕРЫ</t>
        </is>
      </c>
      <c r="J213" s="404" t="inlineStr">
        <is>
          <t>НЕ ОТПРАВЛЯЛИ ТЕСТЕРЫ</t>
        </is>
      </c>
      <c r="K213" s="404" t="inlineStr">
        <is>
          <t>eye cream</t>
        </is>
      </c>
      <c r="L213" s="440" t="n"/>
      <c r="M213" s="1442" t="n"/>
      <c r="N213" s="1442" t="n"/>
      <c r="O213" s="898" t="n"/>
      <c r="P213" s="1626" t="n">
        <v>6188</v>
      </c>
      <c r="Q213" s="1622">
        <f>O213*P213</f>
        <v/>
      </c>
      <c r="R213" s="554" t="n">
        <v>4950</v>
      </c>
      <c r="S213" s="1634">
        <f>O213*R213</f>
        <v/>
      </c>
      <c r="T213" s="1634">
        <f>Q213-S213</f>
        <v/>
      </c>
      <c r="U213" s="808">
        <f>T213/Q213</f>
        <v/>
      </c>
      <c r="V213" s="444" t="n"/>
      <c r="W213" s="444" t="n"/>
      <c r="X213" s="444" t="n"/>
      <c r="Y213" s="444" t="n"/>
      <c r="Z213" s="444" t="n"/>
      <c r="AA213" s="444" t="n"/>
      <c r="AB213" s="1678" t="n"/>
      <c r="AC213" s="1624">
        <f>ROUND(O213*AB213,3)</f>
        <v/>
      </c>
      <c r="AD213" s="673" t="inlineStr">
        <is>
          <t>水、BG、イソステアリン酸水添ヒマシ油、グリセリン、スクワラン、イソステアリン酸フィトステリル、ベヘニルアルコール、ホホバ種子油、ステアリン酸ポリグリセリル-10、PEG-400、ケイ酸（Al/Mg）、パルミチン酸セチル、ステアリン酸グリセリル、ポリアクリルアミド、水添ポリイソブテン、パルミチン酸エチルヘキシル、ラウレス-7、EDTA-2Na、トリヒドロキシステアリン、パルミチン酸レチノール、コーン油、アルニカ花エキス、加水分解酵母、ボタンエキス、ヒアルロン酸Na、アセチルヘキサペプチド-8、トコフェロール、メチルパラベン</t>
        </is>
      </c>
      <c r="AE213" s="663" t="inlineStr">
        <is>
          <t>НЕ РЕГИСТРИРОВАЛИ</t>
        </is>
      </c>
      <c r="AF213" s="663" t="inlineStr">
        <is>
          <t>C’BON Cosmetics</t>
        </is>
      </c>
      <c r="AG213" s="663" t="inlineStr">
        <is>
          <t>C'BON COSMETICS Co.,Ltd</t>
        </is>
      </c>
    </row>
    <row r="214" hidden="1" ht="20.1" customFormat="1" customHeight="1" s="437" thickBot="1">
      <c r="A214" s="435" t="n"/>
      <c r="B214" s="829" t="n"/>
      <c r="C214" s="1625" t="n"/>
      <c r="D214" s="1625" t="n"/>
      <c r="E214" s="435" t="inlineStr">
        <is>
          <t>CBON</t>
        </is>
      </c>
      <c r="F214" s="435" t="n">
        <v>1355</v>
      </c>
      <c r="G214" s="450" t="n"/>
      <c r="H214" s="404" t="inlineStr">
        <is>
          <t>《CBON》 FOCUS ALL DAY PERFECT VEIL 35g</t>
        </is>
      </c>
      <c r="I214" s="404" t="inlineStr">
        <is>
          <t>НЕ ОТПРАВЛЯЛИ ТЕСТЕРЫ</t>
        </is>
      </c>
      <c r="J214" s="404" t="inlineStr">
        <is>
          <t>НЕ ОТПРАВЛЯЛИ ТЕСТЕРЫ</t>
        </is>
      </c>
      <c r="K214" s="404" t="inlineStr">
        <is>
          <t>face serum</t>
        </is>
      </c>
      <c r="L214" s="440" t="n"/>
      <c r="M214" s="1442" t="n"/>
      <c r="N214" s="1442" t="n"/>
      <c r="O214" s="898" t="n"/>
      <c r="P214" s="1626" t="n">
        <v>7425</v>
      </c>
      <c r="Q214" s="1622">
        <f>O214*P214</f>
        <v/>
      </c>
      <c r="R214" s="554" t="n">
        <v>5940</v>
      </c>
      <c r="S214" s="1634">
        <f>O214*R214</f>
        <v/>
      </c>
      <c r="T214" s="1634">
        <f>Q214-S214</f>
        <v/>
      </c>
      <c r="U214" s="808">
        <f>T214/Q214</f>
        <v/>
      </c>
      <c r="V214" s="444" t="n"/>
      <c r="W214" s="444" t="n"/>
      <c r="X214" s="444" t="n"/>
      <c r="Y214" s="444" t="n"/>
      <c r="Z214" s="444" t="n"/>
      <c r="AA214" s="444" t="n"/>
      <c r="AB214" s="1678" t="n"/>
      <c r="AC214" s="1624">
        <f>ROUND(O214*AB214,3)</f>
        <v/>
      </c>
      <c r="AD214" s="673" t="inlineStr">
        <is>
          <t>水、ジメチコン、（ジメチコン/ビニルジメチコン）クロスポリマー、BG、DPG、セチルPEG/PPG-10/1ジメチコン、（ジメチコン/（PEG-10/15））クロスポリマー、ビス（PEG/PPG-14/14）ジメチコン、スクワラン、ラベンダー油、イノシトール、ベタイン、マカデミアナッツ脂肪酸フィトステリル、オレンジ果皮油、パルミチン酸エチルヘキシル、シロキクラゲ多糖体、トリヒドロキシステアリン、加水分解酵母、ヒアルロン酸Na</t>
        </is>
      </c>
      <c r="AE214" s="663" t="inlineStr">
        <is>
          <t>НЕ РЕГИСТРИРОВАЛИ</t>
        </is>
      </c>
      <c r="AF214" s="663" t="inlineStr">
        <is>
          <t>C’BON Cosmetics</t>
        </is>
      </c>
      <c r="AG214" s="663" t="inlineStr">
        <is>
          <t>C'BON COSMETICS Co.,Ltd</t>
        </is>
      </c>
    </row>
    <row r="215" hidden="1" ht="20.1" customFormat="1" customHeight="1" s="437">
      <c r="A215" s="1129" t="n"/>
      <c r="B215" s="1129" t="n"/>
      <c r="C215" s="1682" t="n"/>
      <c r="D215" s="1682" t="n"/>
      <c r="E215" s="435" t="inlineStr">
        <is>
          <t>CBON mini sample</t>
        </is>
      </c>
      <c r="F215" s="1129" t="n"/>
      <c r="G215" s="1136" t="n"/>
      <c r="H215" s="1133" t="inlineStr">
        <is>
          <t>《CBON》 ABILITY ESSENCE LOTION 1.5ml</t>
        </is>
      </c>
      <c r="I215" s="1133" t="inlineStr">
        <is>
          <t>Ability Essence Lotion</t>
        </is>
      </c>
      <c r="J215" s="1133" t="inlineStr">
        <is>
          <t>Лосьон-эссенция Абилити</t>
        </is>
      </c>
      <c r="K215" s="1133" t="inlineStr">
        <is>
          <t>face lotion</t>
        </is>
      </c>
      <c r="L215" s="1169" t="n"/>
      <c r="M215" s="1147" t="n"/>
      <c r="N215" s="1147" t="n"/>
      <c r="O215" s="1236" t="n"/>
      <c r="P215" s="1683" t="n">
        <v>105</v>
      </c>
      <c r="Q215" s="1622">
        <f>O215*P215</f>
        <v/>
      </c>
      <c r="R215" s="1139" t="n">
        <v>100</v>
      </c>
      <c r="S215" s="1634">
        <f>O215*R215</f>
        <v/>
      </c>
      <c r="T215" s="1634">
        <f>Q215-S215</f>
        <v/>
      </c>
      <c r="U215" s="808">
        <f>T215/Q215</f>
        <v/>
      </c>
      <c r="V215" s="1140" t="n"/>
      <c r="W215" s="1140" t="n"/>
      <c r="X215" s="1140" t="n"/>
      <c r="Y215" s="1140" t="n"/>
      <c r="Z215" s="1140" t="n"/>
      <c r="AA215" s="1140" t="n"/>
      <c r="AB215" s="1684" t="n"/>
      <c r="AC215" s="1624">
        <f>ROUND(O215*AB215,3)</f>
        <v/>
      </c>
      <c r="AD215" s="1142">
        <f>AD159</f>
        <v/>
      </c>
      <c r="AE215" s="1142">
        <f>AE159</f>
        <v/>
      </c>
      <c r="AF215" s="1142">
        <f>AF159</f>
        <v/>
      </c>
      <c r="AG215" s="1142">
        <f>AG159</f>
        <v/>
      </c>
    </row>
    <row r="216" hidden="1" ht="20.1" customFormat="1" customHeight="1" s="437">
      <c r="A216" s="1129" t="n"/>
      <c r="B216" s="1129" t="n"/>
      <c r="C216" s="1682" t="n"/>
      <c r="D216" s="1682" t="n"/>
      <c r="E216" s="435" t="inlineStr">
        <is>
          <t>CBON mini sample</t>
        </is>
      </c>
      <c r="F216" s="1129" t="n"/>
      <c r="G216" s="1136" t="n"/>
      <c r="H216" s="1133" t="inlineStr">
        <is>
          <t>《CBON》 ABILITY MOIST GEL 0.5g</t>
        </is>
      </c>
      <c r="I216" s="1133" t="inlineStr">
        <is>
          <t>C'BON Ability Moist Gel</t>
        </is>
      </c>
      <c r="J216" s="1133" t="inlineStr">
        <is>
          <t>Гель увлажняющий Абилити</t>
        </is>
      </c>
      <c r="K216" s="1133" t="inlineStr">
        <is>
          <t>face gel</t>
        </is>
      </c>
      <c r="L216" s="1169" t="n"/>
      <c r="M216" s="1147" t="n"/>
      <c r="N216" s="1147" t="n"/>
      <c r="O216" s="1236" t="n"/>
      <c r="P216" s="1683" t="n">
        <v>105</v>
      </c>
      <c r="Q216" s="1622">
        <f>O216*P216</f>
        <v/>
      </c>
      <c r="R216" s="1139" t="n">
        <v>100</v>
      </c>
      <c r="S216" s="1634">
        <f>O216*R216</f>
        <v/>
      </c>
      <c r="T216" s="1634">
        <f>Q216-S216</f>
        <v/>
      </c>
      <c r="U216" s="808">
        <f>T216/Q216</f>
        <v/>
      </c>
      <c r="V216" s="1140" t="n"/>
      <c r="W216" s="1140" t="n"/>
      <c r="X216" s="1140" t="n"/>
      <c r="Y216" s="1140" t="n"/>
      <c r="Z216" s="1140" t="n"/>
      <c r="AA216" s="1140" t="n"/>
      <c r="AB216" s="1684" t="n"/>
      <c r="AC216" s="1624">
        <f>ROUND(O216*AB216,3)</f>
        <v/>
      </c>
      <c r="AD216" s="1142">
        <f>AD160</f>
        <v/>
      </c>
      <c r="AE216" s="1142">
        <f>AE160</f>
        <v/>
      </c>
      <c r="AF216" s="1142">
        <f>AF160</f>
        <v/>
      </c>
      <c r="AG216" s="1142">
        <f>AG160</f>
        <v/>
      </c>
    </row>
    <row r="217" hidden="1" ht="19.5" customFormat="1" customHeight="1" s="437">
      <c r="A217" s="1129" t="n"/>
      <c r="B217" s="1129" t="n"/>
      <c r="C217" s="1682" t="n"/>
      <c r="D217" s="1682" t="n"/>
      <c r="E217" s="435" t="inlineStr">
        <is>
          <t>CBON mini sample</t>
        </is>
      </c>
      <c r="F217" s="1129" t="n"/>
      <c r="G217" s="1136" t="n"/>
      <c r="H217" s="1133" t="inlineStr">
        <is>
          <t>《CBON》 ABILITY C LOTION 1.5ml</t>
        </is>
      </c>
      <c r="I217" s="1133" t="inlineStr">
        <is>
          <t>Ability C Lotion</t>
        </is>
      </c>
      <c r="J217" s="1133" t="inlineStr">
        <is>
          <t>Лосьон с витамином С Абилити</t>
        </is>
      </c>
      <c r="K217" s="1133" t="inlineStr">
        <is>
          <t>face serum</t>
        </is>
      </c>
      <c r="L217" s="1169" t="n"/>
      <c r="M217" s="1147" t="n"/>
      <c r="N217" s="1147" t="n"/>
      <c r="O217" s="1236" t="n"/>
      <c r="P217" s="1683" t="n">
        <v>105</v>
      </c>
      <c r="Q217" s="1622">
        <f>O217*P217</f>
        <v/>
      </c>
      <c r="R217" s="1139" t="n">
        <v>100</v>
      </c>
      <c r="S217" s="1634">
        <f>O217*R217</f>
        <v/>
      </c>
      <c r="T217" s="1634">
        <f>Q217-S217</f>
        <v/>
      </c>
      <c r="U217" s="808">
        <f>T217/Q217</f>
        <v/>
      </c>
      <c r="V217" s="1140" t="n"/>
      <c r="W217" s="1140" t="n"/>
      <c r="X217" s="1140" t="n"/>
      <c r="Y217" s="1140" t="n"/>
      <c r="Z217" s="1140" t="n"/>
      <c r="AA217" s="1140" t="n"/>
      <c r="AB217" s="1684" t="n"/>
      <c r="AC217" s="1624">
        <f>ROUND(O217*AB217,3)</f>
        <v/>
      </c>
      <c r="AD217" s="1142">
        <f>AD161</f>
        <v/>
      </c>
      <c r="AE217" s="1142">
        <f>AE161</f>
        <v/>
      </c>
      <c r="AF217" s="1142">
        <f>AF161</f>
        <v/>
      </c>
      <c r="AG217" s="1142">
        <f>AG161</f>
        <v/>
      </c>
    </row>
    <row r="218" hidden="1" ht="20.1" customFormat="1" customHeight="1" s="437">
      <c r="A218" s="1129" t="n"/>
      <c r="B218" s="1129" t="n"/>
      <c r="C218" s="1682" t="n"/>
      <c r="D218" s="1682" t="n"/>
      <c r="E218" s="435" t="inlineStr">
        <is>
          <t>CBON mini sample</t>
        </is>
      </c>
      <c r="F218" s="1129" t="n"/>
      <c r="G218" s="1136" t="n"/>
      <c r="H218" s="1133" t="inlineStr">
        <is>
          <t>《CBON》 СH Essence Mda 1ml</t>
        </is>
      </c>
      <c r="I218" s="1133" t="inlineStr">
        <is>
          <t>CH Essence CHMD</t>
        </is>
      </c>
      <c r="J218" s="1133" t="inlineStr">
        <is>
          <t>Увлажняющая сыворотка на основе 6 видов гиалуроновой кислоты CHMD</t>
        </is>
      </c>
      <c r="K218" s="1133" t="inlineStr">
        <is>
          <t>face essence</t>
        </is>
      </c>
      <c r="L218" s="1169" t="n"/>
      <c r="M218" s="1147" t="n"/>
      <c r="N218" s="1147" t="n"/>
      <c r="O218" s="1236" t="n"/>
      <c r="P218" s="1683" t="n">
        <v>80</v>
      </c>
      <c r="Q218" s="1622">
        <f>O218*P218</f>
        <v/>
      </c>
      <c r="R218" s="1139" t="n">
        <v>75</v>
      </c>
      <c r="S218" s="1634">
        <f>O218*R218</f>
        <v/>
      </c>
      <c r="T218" s="1634">
        <f>Q218-S218</f>
        <v/>
      </c>
      <c r="U218" s="808">
        <f>T218/Q218</f>
        <v/>
      </c>
      <c r="V218" s="1140" t="n"/>
      <c r="W218" s="1140" t="n"/>
      <c r="X218" s="1140" t="n"/>
      <c r="Y218" s="1140" t="n"/>
      <c r="Z218" s="1140" t="n"/>
      <c r="AA218" s="1140" t="n"/>
      <c r="AB218" s="1684" t="n"/>
      <c r="AC218" s="1624">
        <f>ROUND(O218*AB218,3)</f>
        <v/>
      </c>
      <c r="AD218" s="1142">
        <f>AD151</f>
        <v/>
      </c>
      <c r="AE218" s="1142">
        <f>AE151</f>
        <v/>
      </c>
      <c r="AF218" s="1142">
        <f>AF151</f>
        <v/>
      </c>
      <c r="AG218" s="1142">
        <f>AG151</f>
        <v/>
      </c>
    </row>
    <row r="219" hidden="1" ht="20.1" customFormat="1" customHeight="1" s="437">
      <c r="A219" s="1129" t="n"/>
      <c r="B219" s="1129" t="n"/>
      <c r="C219" s="1682" t="n"/>
      <c r="D219" s="1682" t="n"/>
      <c r="E219" s="435" t="inlineStr">
        <is>
          <t>CBON mini sample</t>
        </is>
      </c>
      <c r="F219" s="1129" t="n"/>
      <c r="G219" s="1136" t="n"/>
      <c r="H219" s="1133" t="inlineStr">
        <is>
          <t>《CBON》 VC ESSENCE MDS 1ml</t>
        </is>
      </c>
      <c r="I219" s="1133" t="inlineStr">
        <is>
          <t>VC Essence VCMD</t>
        </is>
      </c>
      <c r="J219" s="1133" t="inlineStr">
        <is>
          <t>Сыворотка для лица с витамином С VCMD</t>
        </is>
      </c>
      <c r="K219" s="1133" t="inlineStr">
        <is>
          <t>face essence</t>
        </is>
      </c>
      <c r="L219" s="1169" t="n"/>
      <c r="M219" s="1147" t="n"/>
      <c r="N219" s="1147" t="n"/>
      <c r="O219" s="1236" t="n"/>
      <c r="P219" s="1683" t="n">
        <v>80</v>
      </c>
      <c r="Q219" s="1622">
        <f>O219*P219</f>
        <v/>
      </c>
      <c r="R219" s="1139" t="n">
        <v>75</v>
      </c>
      <c r="S219" s="1634">
        <f>O219*R219</f>
        <v/>
      </c>
      <c r="T219" s="1634">
        <f>Q219-S219</f>
        <v/>
      </c>
      <c r="U219" s="808">
        <f>T219/Q219</f>
        <v/>
      </c>
      <c r="V219" s="1140" t="n"/>
      <c r="W219" s="1140" t="n"/>
      <c r="X219" s="1140" t="n"/>
      <c r="Y219" s="1140" t="n"/>
      <c r="Z219" s="1140" t="n"/>
      <c r="AA219" s="1140" t="n"/>
      <c r="AB219" s="1684" t="n"/>
      <c r="AC219" s="1624">
        <f>ROUND(O219*AB219,3)</f>
        <v/>
      </c>
      <c r="AD219" s="1142">
        <f>AD152</f>
        <v/>
      </c>
      <c r="AE219" s="1142">
        <f>AE152</f>
        <v/>
      </c>
      <c r="AF219" s="1142">
        <f>AF152</f>
        <v/>
      </c>
      <c r="AG219" s="1142">
        <f>AG152</f>
        <v/>
      </c>
    </row>
    <row r="220" hidden="1" ht="20.1" customFormat="1" customHeight="1" s="437">
      <c r="A220" s="1129" t="n"/>
      <c r="B220" s="1129" t="n"/>
      <c r="C220" s="1682" t="n"/>
      <c r="D220" s="1682" t="n"/>
      <c r="E220" s="435" t="inlineStr">
        <is>
          <t>CBON mini sample</t>
        </is>
      </c>
      <c r="F220" s="1129" t="n"/>
      <c r="G220" s="1136" t="n"/>
      <c r="H220" s="1133" t="inlineStr">
        <is>
          <t>《CBON》ASCENDING ESSENCE MDS 1ml</t>
        </is>
      </c>
      <c r="I220" s="1133" t="inlineStr">
        <is>
          <t>Axending Essence AEMD</t>
        </is>
      </c>
      <c r="J220" s="1133" t="inlineStr">
        <is>
          <t>Сыворотка для чувствительной кожи лица AEMD</t>
        </is>
      </c>
      <c r="K220" s="1133" t="inlineStr">
        <is>
          <t>face essence</t>
        </is>
      </c>
      <c r="L220" s="1169" t="n"/>
      <c r="M220" s="1147" t="n"/>
      <c r="N220" s="1147" t="n"/>
      <c r="O220" s="1236" t="n"/>
      <c r="P220" s="1683" t="n">
        <v>80</v>
      </c>
      <c r="Q220" s="1622">
        <f>O220*P220</f>
        <v/>
      </c>
      <c r="R220" s="1139" t="n">
        <v>75</v>
      </c>
      <c r="S220" s="1634">
        <f>O220*R220</f>
        <v/>
      </c>
      <c r="T220" s="1634">
        <f>Q220-S220</f>
        <v/>
      </c>
      <c r="U220" s="808">
        <f>T220/Q220</f>
        <v/>
      </c>
      <c r="V220" s="1140" t="n"/>
      <c r="W220" s="1140" t="n"/>
      <c r="X220" s="1140" t="n"/>
      <c r="Y220" s="1140" t="n"/>
      <c r="Z220" s="1140" t="n"/>
      <c r="AA220" s="1140" t="n"/>
      <c r="AB220" s="1684" t="n"/>
      <c r="AC220" s="1624">
        <f>ROUND(O220*AB220,3)</f>
        <v/>
      </c>
      <c r="AD220" s="1142">
        <f>AD153</f>
        <v/>
      </c>
      <c r="AE220" s="1142">
        <f>AE153</f>
        <v/>
      </c>
      <c r="AF220" s="1142">
        <f>AF153</f>
        <v/>
      </c>
      <c r="AG220" s="1142">
        <f>AG153</f>
        <v/>
      </c>
    </row>
    <row r="221" hidden="1" ht="20.1" customFormat="1" customHeight="1" s="437">
      <c r="A221" s="1129" t="n"/>
      <c r="B221" s="1129" t="n"/>
      <c r="C221" s="1682" t="n"/>
      <c r="D221" s="1682" t="n"/>
      <c r="E221" s="435" t="inlineStr">
        <is>
          <t>CBON mini sample</t>
        </is>
      </c>
      <c r="F221" s="1129" t="n"/>
      <c r="G221" s="1136" t="n"/>
      <c r="H221" s="1133" t="inlineStr">
        <is>
          <t>《CBON》 SPOT DRY MD 1ml</t>
        </is>
      </c>
      <c r="I221" s="1133" t="inlineStr">
        <is>
          <t>Spot Dry SDMD</t>
        </is>
      </c>
      <c r="J221" s="1133" t="inlineStr">
        <is>
          <t>Сыворотка ультрапитательная на основе ретинола SDMD</t>
        </is>
      </c>
      <c r="K221" s="1133" t="inlineStr">
        <is>
          <t>face essence</t>
        </is>
      </c>
      <c r="L221" s="1169" t="n"/>
      <c r="M221" s="1147" t="n"/>
      <c r="N221" s="1147" t="n"/>
      <c r="O221" s="1236" t="n"/>
      <c r="P221" s="1683" t="n">
        <v>80</v>
      </c>
      <c r="Q221" s="1622">
        <f>O221*P221</f>
        <v/>
      </c>
      <c r="R221" s="1139" t="n">
        <v>75</v>
      </c>
      <c r="S221" s="1634">
        <f>O221*R221</f>
        <v/>
      </c>
      <c r="T221" s="1634">
        <f>Q221-S221</f>
        <v/>
      </c>
      <c r="U221" s="808">
        <f>T221/Q221</f>
        <v/>
      </c>
      <c r="V221" s="1140" t="n"/>
      <c r="W221" s="1140" t="n"/>
      <c r="X221" s="1140" t="n"/>
      <c r="Y221" s="1140" t="n"/>
      <c r="Z221" s="1140" t="n"/>
      <c r="AA221" s="1140" t="n"/>
      <c r="AB221" s="1684" t="n"/>
      <c r="AC221" s="1624">
        <f>ROUND(O221*AB221,3)</f>
        <v/>
      </c>
      <c r="AD221" s="1142">
        <f>AD154</f>
        <v/>
      </c>
      <c r="AE221" s="1142">
        <f>AE154</f>
        <v/>
      </c>
      <c r="AF221" s="1142">
        <f>AF154</f>
        <v/>
      </c>
      <c r="AG221" s="1142">
        <f>AG154</f>
        <v/>
      </c>
    </row>
    <row r="222" hidden="1" ht="20.1" customFormat="1" customHeight="1" s="437">
      <c r="A222" s="1129" t="n"/>
      <c r="B222" s="1129" t="n"/>
      <c r="C222" s="1682" t="n"/>
      <c r="D222" s="1682" t="n"/>
      <c r="E222" s="435" t="inlineStr">
        <is>
          <t>CBON mini sample</t>
        </is>
      </c>
      <c r="F222" s="1129" t="n"/>
      <c r="G222" s="1136" t="n"/>
      <c r="H222" s="1133" t="inlineStr">
        <is>
          <t>《CBON》 WHITE SMOOTHING ESSENCE MD 1ml</t>
        </is>
      </c>
      <c r="I222" s="1133" t="inlineStr">
        <is>
          <t>White Smoothing Essence WSMD</t>
        </is>
      </c>
      <c r="J222" s="1133" t="inlineStr">
        <is>
          <t>Сыворотка выравнивающая цвет кожи лица WSMD</t>
        </is>
      </c>
      <c r="K222" s="1133" t="inlineStr">
        <is>
          <t>face essence</t>
        </is>
      </c>
      <c r="L222" s="1169" t="n"/>
      <c r="M222" s="1147" t="n"/>
      <c r="N222" s="1147" t="n"/>
      <c r="O222" s="1236" t="n"/>
      <c r="P222" s="1683" t="n">
        <v>80</v>
      </c>
      <c r="Q222" s="1622">
        <f>O222*P222</f>
        <v/>
      </c>
      <c r="R222" s="1139" t="n">
        <v>75</v>
      </c>
      <c r="S222" s="1634">
        <f>O222*R222</f>
        <v/>
      </c>
      <c r="T222" s="1634">
        <f>Q222-S222</f>
        <v/>
      </c>
      <c r="U222" s="808">
        <f>T222/Q222</f>
        <v/>
      </c>
      <c r="V222" s="1140" t="n"/>
      <c r="W222" s="1140" t="n"/>
      <c r="X222" s="1140" t="n"/>
      <c r="Y222" s="1140" t="n"/>
      <c r="Z222" s="1140" t="n"/>
      <c r="AA222" s="1140" t="n"/>
      <c r="AB222" s="1684" t="n"/>
      <c r="AC222" s="1624">
        <f>ROUND(O222*AB222,3)</f>
        <v/>
      </c>
      <c r="AD222" s="1142">
        <f>AD155</f>
        <v/>
      </c>
      <c r="AE222" s="1142">
        <f>AE155</f>
        <v/>
      </c>
      <c r="AF222" s="1142">
        <f>AF155</f>
        <v/>
      </c>
      <c r="AG222" s="1142">
        <f>AG155</f>
        <v/>
      </c>
    </row>
    <row r="223" hidden="1" ht="20.1" customFormat="1" customHeight="1" s="437">
      <c r="A223" s="1129" t="n"/>
      <c r="B223" s="1129" t="n"/>
      <c r="C223" s="1682" t="n"/>
      <c r="D223" s="1682" t="n"/>
      <c r="E223" s="435" t="inlineStr">
        <is>
          <t>CBON mini sample</t>
        </is>
      </c>
      <c r="F223" s="1129" t="n"/>
      <c r="G223" s="1136" t="n"/>
      <c r="H223" s="1133" t="inlineStr">
        <is>
          <t>《CBON》 ME ESSENCE MD 1ml</t>
        </is>
      </c>
      <c r="I223" s="1133" t="inlineStr">
        <is>
          <t>ME Essence MEMD</t>
        </is>
      </c>
      <c r="J223" s="1133" t="inlineStr">
        <is>
          <t>Антиоксидантная сыворотка MEMD</t>
        </is>
      </c>
      <c r="K223" s="1133" t="inlineStr">
        <is>
          <t>face essence</t>
        </is>
      </c>
      <c r="L223" s="1169" t="n"/>
      <c r="M223" s="1147" t="n"/>
      <c r="N223" s="1147" t="n"/>
      <c r="O223" s="1236" t="n"/>
      <c r="P223" s="1683" t="n">
        <v>80</v>
      </c>
      <c r="Q223" s="1622">
        <f>O223*P223</f>
        <v/>
      </c>
      <c r="R223" s="1139" t="n">
        <v>75</v>
      </c>
      <c r="S223" s="1634">
        <f>O223*R223</f>
        <v/>
      </c>
      <c r="T223" s="1634">
        <f>Q223-S223</f>
        <v/>
      </c>
      <c r="U223" s="808">
        <f>T223/Q223</f>
        <v/>
      </c>
      <c r="V223" s="1140" t="n"/>
      <c r="W223" s="1140" t="n"/>
      <c r="X223" s="1140" t="n"/>
      <c r="Y223" s="1140" t="n"/>
      <c r="Z223" s="1140" t="n"/>
      <c r="AA223" s="1140" t="n"/>
      <c r="AB223" s="1684" t="n"/>
      <c r="AC223" s="1624">
        <f>ROUND(O223*AB223,3)</f>
        <v/>
      </c>
      <c r="AD223" s="1142">
        <f>AD156</f>
        <v/>
      </c>
      <c r="AE223" s="1142">
        <f>AE156</f>
        <v/>
      </c>
      <c r="AF223" s="1142">
        <f>AF156</f>
        <v/>
      </c>
      <c r="AG223" s="1142">
        <f>AG156</f>
        <v/>
      </c>
    </row>
    <row r="224" hidden="1" ht="20.1" customFormat="1" customHeight="1" s="437">
      <c r="A224" s="1129" t="n"/>
      <c r="B224" s="1129" t="n"/>
      <c r="C224" s="1682" t="n"/>
      <c r="D224" s="1682" t="n"/>
      <c r="E224" s="435" t="inlineStr">
        <is>
          <t>CBON mini sample</t>
        </is>
      </c>
      <c r="F224" s="1129" t="n"/>
      <c r="G224" s="1136" t="n"/>
      <c r="H224" s="1133" t="inlineStr">
        <is>
          <t>《CBON》FACIALIST MOIST VEIL WASH 13g</t>
        </is>
      </c>
      <c r="I224" s="1133" t="inlineStr">
        <is>
          <t xml:space="preserve">CBON FACIALIST MOIST VEIL WASH. </t>
        </is>
      </c>
      <c r="J224" s="1133" t="inlineStr">
        <is>
          <t>CBON FACIALIST MOIST VEIL WASH. Увлажняющая пенка Фэшиалист CBON.</t>
        </is>
      </c>
      <c r="K224" s="1133" t="inlineStr">
        <is>
          <t>face wash</t>
        </is>
      </c>
      <c r="L224" s="1169" t="n"/>
      <c r="M224" s="1147" t="n"/>
      <c r="N224" s="1147" t="n"/>
      <c r="O224" s="1236" t="n"/>
      <c r="P224" s="1683" t="n">
        <v>265</v>
      </c>
      <c r="Q224" s="1622">
        <f>O224*P224</f>
        <v/>
      </c>
      <c r="R224" s="1139" t="n">
        <v>250</v>
      </c>
      <c r="S224" s="1634">
        <f>O224*R224</f>
        <v/>
      </c>
      <c r="T224" s="1634">
        <f>Q224-S224</f>
        <v/>
      </c>
      <c r="U224" s="808">
        <f>T224/Q224</f>
        <v/>
      </c>
      <c r="V224" s="1140" t="n"/>
      <c r="W224" s="1140" t="n"/>
      <c r="X224" s="1140" t="n"/>
      <c r="Y224" s="1140" t="n"/>
      <c r="Z224" s="1140" t="n"/>
      <c r="AA224" s="1140" t="n"/>
      <c r="AB224" s="1684" t="n"/>
      <c r="AC224" s="1624">
        <f>ROUND(O224*AB224,3)</f>
        <v/>
      </c>
      <c r="AD224" s="1142">
        <f>AD167</f>
        <v/>
      </c>
      <c r="AE224" s="1142">
        <f>AE167</f>
        <v/>
      </c>
      <c r="AF224" s="1142">
        <f>AF167</f>
        <v/>
      </c>
      <c r="AG224" s="1142">
        <f>AG167</f>
        <v/>
      </c>
    </row>
    <row r="225" hidden="1" ht="20.1" customFormat="1" customHeight="1" s="437">
      <c r="A225" s="1129" t="n"/>
      <c r="B225" s="1129" t="n"/>
      <c r="C225" s="1682" t="n"/>
      <c r="D225" s="1682" t="n"/>
      <c r="E225" s="435" t="inlineStr">
        <is>
          <t>CBON mini sample</t>
        </is>
      </c>
      <c r="F225" s="1129" t="n"/>
      <c r="G225" s="1136" t="n"/>
      <c r="H225" s="1133" t="inlineStr">
        <is>
          <t>《CBON》FACIALIST CLEAR CLAY WASH 13g</t>
        </is>
      </c>
      <c r="I225" s="1133" t="inlineStr">
        <is>
          <t xml:space="preserve">CBON FACIALIST CLEAR CLAY WASH. </t>
        </is>
      </c>
      <c r="J225" s="1133" t="inlineStr">
        <is>
          <t>CBON FACIALIST CLEAR CLAY WASH. Пенка на основе глины Фэшиалист CBON.</t>
        </is>
      </c>
      <c r="K225" s="1133" t="inlineStr">
        <is>
          <t>face wash</t>
        </is>
      </c>
      <c r="L225" s="1169" t="n"/>
      <c r="M225" s="1147" t="n"/>
      <c r="N225" s="1147" t="n"/>
      <c r="O225" s="1236" t="n"/>
      <c r="P225" s="1683" t="n">
        <v>265</v>
      </c>
      <c r="Q225" s="1622">
        <f>O225*P225</f>
        <v/>
      </c>
      <c r="R225" s="1139" t="n">
        <v>250</v>
      </c>
      <c r="S225" s="1634">
        <f>O225*R225</f>
        <v/>
      </c>
      <c r="T225" s="1634">
        <f>Q225-S225</f>
        <v/>
      </c>
      <c r="U225" s="808">
        <f>T225/Q225</f>
        <v/>
      </c>
      <c r="V225" s="1140" t="n"/>
      <c r="W225" s="1140" t="n"/>
      <c r="X225" s="1140" t="n"/>
      <c r="Y225" s="1140" t="n"/>
      <c r="Z225" s="1140" t="n"/>
      <c r="AA225" s="1140" t="n"/>
      <c r="AB225" s="1684" t="n"/>
      <c r="AC225" s="1624">
        <f>ROUND(O225*AB225,3)</f>
        <v/>
      </c>
      <c r="AD225" s="1142">
        <f>AD168</f>
        <v/>
      </c>
      <c r="AE225" s="1142">
        <f>AE168</f>
        <v/>
      </c>
      <c r="AF225" s="1142">
        <f>AF168</f>
        <v/>
      </c>
      <c r="AG225" s="1142">
        <f>AG168</f>
        <v/>
      </c>
    </row>
    <row r="226" hidden="1" ht="20.1" customFormat="1" customHeight="1" s="437">
      <c r="A226" s="1129" t="n"/>
      <c r="B226" s="1129" t="n"/>
      <c r="C226" s="1682" t="n"/>
      <c r="D226" s="1682" t="n"/>
      <c r="E226" s="435" t="inlineStr">
        <is>
          <t>CBON mini sample</t>
        </is>
      </c>
      <c r="F226" s="1129" t="n"/>
      <c r="G226" s="1136" t="n"/>
      <c r="H226" s="1133" t="inlineStr">
        <is>
          <t xml:space="preserve">《CBON》FACIALIST TREATMENT MASSERa 10g </t>
        </is>
      </c>
      <c r="I226" s="1133" t="inlineStr">
        <is>
          <t xml:space="preserve">CBON FACIALIST TREATMENT MASSERa. </t>
        </is>
      </c>
      <c r="J226" s="1133" t="inlineStr">
        <is>
          <t>CBON FACIALIST TREATMENT MASSERa. Демакияжный массажный крем Фэшиалист CBON.</t>
        </is>
      </c>
      <c r="K226" s="1133" t="inlineStr">
        <is>
          <t>face cleansing</t>
        </is>
      </c>
      <c r="L226" s="1169" t="n"/>
      <c r="M226" s="1147" t="n"/>
      <c r="N226" s="1147" t="n"/>
      <c r="O226" s="1236" t="n"/>
      <c r="P226" s="1683" t="n">
        <v>265</v>
      </c>
      <c r="Q226" s="1622">
        <f>O226*P226</f>
        <v/>
      </c>
      <c r="R226" s="1139" t="n">
        <v>250</v>
      </c>
      <c r="S226" s="1634">
        <f>O226*R226</f>
        <v/>
      </c>
      <c r="T226" s="1634">
        <f>Q226-S226</f>
        <v/>
      </c>
      <c r="U226" s="808">
        <f>T226/Q226</f>
        <v/>
      </c>
      <c r="V226" s="1140" t="n"/>
      <c r="W226" s="1140" t="n"/>
      <c r="X226" s="1140" t="n"/>
      <c r="Y226" s="1140" t="n"/>
      <c r="Z226" s="1140" t="n"/>
      <c r="AA226" s="1140" t="n"/>
      <c r="AB226" s="1684" t="n"/>
      <c r="AC226" s="1624">
        <f>ROUND(O226*AB226,3)</f>
        <v/>
      </c>
      <c r="AD226" s="1142">
        <f>AD163</f>
        <v/>
      </c>
      <c r="AE226" s="1142">
        <f>AE163</f>
        <v/>
      </c>
      <c r="AF226" s="1142">
        <f>AF163</f>
        <v/>
      </c>
      <c r="AG226" s="1142">
        <f>AG163</f>
        <v/>
      </c>
    </row>
    <row r="227" hidden="1" ht="20.1" customFormat="1" customHeight="1" s="437">
      <c r="A227" s="1129" t="n"/>
      <c r="B227" s="1129" t="n"/>
      <c r="C227" s="1682" t="n"/>
      <c r="D227" s="1682" t="n"/>
      <c r="E227" s="435" t="inlineStr">
        <is>
          <t>CBON mini sample</t>
        </is>
      </c>
      <c r="F227" s="1129" t="n"/>
      <c r="G227" s="1136" t="n"/>
      <c r="H227" s="1133" t="inlineStr">
        <is>
          <t>《CBON》 FACIALIST DUAL MOIST LOTION Q 1.5ml</t>
        </is>
      </c>
      <c r="I227" s="1133" t="inlineStr">
        <is>
          <t>Facialist Dual Moist Lotion</t>
        </is>
      </c>
      <c r="J227" s="1133" t="inlineStr">
        <is>
          <t>Лосьон двойного увлажнения на основе сквалана Фэшиалист</t>
        </is>
      </c>
      <c r="K227" s="1133" t="inlineStr">
        <is>
          <t>face lotion</t>
        </is>
      </c>
      <c r="L227" s="1169" t="n"/>
      <c r="M227" s="1147" t="n"/>
      <c r="N227" s="1147" t="n"/>
      <c r="O227" s="1236" t="n"/>
      <c r="P227" s="1683" t="n">
        <v>55</v>
      </c>
      <c r="Q227" s="1622">
        <f>O227*P227</f>
        <v/>
      </c>
      <c r="R227" s="1139" t="n">
        <v>50</v>
      </c>
      <c r="S227" s="1634">
        <f>O227*R227</f>
        <v/>
      </c>
      <c r="T227" s="1634">
        <f>Q227-S227</f>
        <v/>
      </c>
      <c r="U227" s="808">
        <f>T227/Q227</f>
        <v/>
      </c>
      <c r="V227" s="1140" t="n"/>
      <c r="W227" s="1140" t="n"/>
      <c r="X227" s="1140" t="n"/>
      <c r="Y227" s="1140" t="n"/>
      <c r="Z227" s="1140" t="n"/>
      <c r="AA227" s="1140" t="n"/>
      <c r="AB227" s="1684" t="n"/>
      <c r="AC227" s="1624">
        <f>ROUND(O227*AB227,3)</f>
        <v/>
      </c>
      <c r="AD227" s="1142">
        <f>AD178</f>
        <v/>
      </c>
      <c r="AE227" s="1142">
        <f>AE178</f>
        <v/>
      </c>
      <c r="AF227" s="1142">
        <f>AF178</f>
        <v/>
      </c>
      <c r="AG227" s="1142">
        <f>AG178</f>
        <v/>
      </c>
    </row>
    <row r="228" hidden="1" ht="20.1" customFormat="1" customHeight="1" s="437">
      <c r="A228" s="1129" t="n"/>
      <c r="B228" s="1129" t="n"/>
      <c r="C228" s="1682" t="n"/>
      <c r="D228" s="1682" t="n"/>
      <c r="E228" s="435" t="inlineStr">
        <is>
          <t>CBON mini sample</t>
        </is>
      </c>
      <c r="F228" s="1129" t="n"/>
      <c r="G228" s="1136" t="n"/>
      <c r="H228" s="1133" t="inlineStr">
        <is>
          <t>《CBON》 FACIALIST SKIN  CONDITIONER Q 1.5ml</t>
        </is>
      </c>
      <c r="I228" s="1133" t="inlineStr">
        <is>
          <t>Facialist Skin Conditioner</t>
        </is>
      </c>
      <c r="J228" s="1133" t="inlineStr">
        <is>
          <t>Крем-эмульсия для кожи лица Фэшиалист</t>
        </is>
      </c>
      <c r="K228" s="1133" t="inlineStr">
        <is>
          <t>face milk</t>
        </is>
      </c>
      <c r="L228" s="1169" t="n"/>
      <c r="M228" s="1147" t="n"/>
      <c r="N228" s="1147" t="n"/>
      <c r="O228" s="1236" t="n"/>
      <c r="P228" s="1683" t="n">
        <v>55</v>
      </c>
      <c r="Q228" s="1622">
        <f>O228*P228</f>
        <v/>
      </c>
      <c r="R228" s="1139" t="n">
        <v>50</v>
      </c>
      <c r="S228" s="1634">
        <f>O228*R228</f>
        <v/>
      </c>
      <c r="T228" s="1634">
        <f>Q228-S228</f>
        <v/>
      </c>
      <c r="U228" s="808">
        <f>T228/Q228</f>
        <v/>
      </c>
      <c r="V228" s="1140" t="n"/>
      <c r="W228" s="1140" t="n"/>
      <c r="X228" s="1140" t="n"/>
      <c r="Y228" s="1140" t="n"/>
      <c r="Z228" s="1140" t="n"/>
      <c r="AA228" s="1140" t="n"/>
      <c r="AB228" s="1684" t="n"/>
      <c r="AC228" s="1624">
        <f>ROUND(O228*AB228,3)</f>
        <v/>
      </c>
      <c r="AD228" s="1142">
        <f>AD180</f>
        <v/>
      </c>
      <c r="AE228" s="1142">
        <f>AE180</f>
        <v/>
      </c>
      <c r="AF228" s="1142">
        <f>AF180</f>
        <v/>
      </c>
      <c r="AG228" s="1142">
        <f>AG180</f>
        <v/>
      </c>
    </row>
    <row r="229" hidden="1" ht="20.1" customFormat="1" customHeight="1" s="437" thickBot="1">
      <c r="A229" s="1129" t="n"/>
      <c r="B229" s="1129" t="n"/>
      <c r="C229" s="1682" t="n"/>
      <c r="D229" s="1682" t="n"/>
      <c r="E229" s="435" t="inlineStr">
        <is>
          <t>CBON mini sample</t>
        </is>
      </c>
      <c r="F229" s="1129" t="n"/>
      <c r="G229" s="1136" t="n"/>
      <c r="H229" s="1133" t="inlineStr">
        <is>
          <t>《CBON》 FACIALIST MOISTURE CREAM S 1.5g</t>
        </is>
      </c>
      <c r="I229" s="1133" t="inlineStr">
        <is>
          <t>Facialist Moisture Cream</t>
        </is>
      </c>
      <c r="J229" s="1133" t="inlineStr">
        <is>
          <t>Крем увлажняющий Фэшиалист</t>
        </is>
      </c>
      <c r="K229" s="1133" t="inlineStr">
        <is>
          <t>face cream</t>
        </is>
      </c>
      <c r="L229" s="1169" t="n"/>
      <c r="M229" s="1147" t="n"/>
      <c r="N229" s="1147" t="n"/>
      <c r="O229" s="1236" t="n"/>
      <c r="P229" s="1683" t="n">
        <v>55</v>
      </c>
      <c r="Q229" s="1622">
        <f>O229*P229</f>
        <v/>
      </c>
      <c r="R229" s="1139" t="n">
        <v>50</v>
      </c>
      <c r="S229" s="1634">
        <f>O229*R229</f>
        <v/>
      </c>
      <c r="T229" s="1634">
        <f>Q229-S229</f>
        <v/>
      </c>
      <c r="U229" s="808">
        <f>T229/Q229</f>
        <v/>
      </c>
      <c r="V229" s="1140" t="n"/>
      <c r="W229" s="1140" t="n"/>
      <c r="X229" s="1140" t="n"/>
      <c r="Y229" s="1140" t="n"/>
      <c r="Z229" s="1140" t="n"/>
      <c r="AA229" s="1140" t="n"/>
      <c r="AB229" s="1684" t="n"/>
      <c r="AC229" s="1624">
        <f>ROUND(O229*AB229,3)</f>
        <v/>
      </c>
      <c r="AD229" s="1142">
        <f>AD181</f>
        <v/>
      </c>
      <c r="AE229" s="1142">
        <f>AE181</f>
        <v/>
      </c>
      <c r="AF229" s="1142">
        <f>AF181</f>
        <v/>
      </c>
      <c r="AG229" s="1142">
        <f>AG181</f>
        <v/>
      </c>
    </row>
    <row r="230" hidden="1" ht="20.1" customFormat="1" customHeight="1" s="437" thickBot="1">
      <c r="A230" s="435" t="n"/>
      <c r="B230" s="829" t="n"/>
      <c r="C230" s="1625" t="inlineStr">
        <is>
          <t>4953035041431</t>
        </is>
      </c>
      <c r="D230" s="1625" t="n"/>
      <c r="E230" s="435" t="inlineStr">
        <is>
          <t>Quality 1st</t>
        </is>
      </c>
      <c r="F230" s="435" t="inlineStr">
        <is>
          <t>QF0011</t>
        </is>
      </c>
      <c r="G230" s="450" t="inlineStr">
        <is>
          <t xml:space="preserve">オールインワンシートマスク　モイストEXⅡ（50枚）　</t>
        </is>
      </c>
      <c r="H230" s="902" t="inlineStr">
        <is>
          <t>《Quality 1st》ALL　IN　ONE　SHEET　MASK　MOIST EX BOX СНЯТО С ПР-ВА</t>
        </is>
      </c>
      <c r="I230" s="440" t="inlineStr">
        <is>
          <t>All in one sheet mask Moisture</t>
        </is>
      </c>
      <c r="J230" s="693" t="inlineStr">
        <is>
          <t>Ультраувлажняющая маска «Всё в одном»</t>
        </is>
      </c>
      <c r="K230" s="699" t="inlineStr">
        <is>
          <t>face pack</t>
        </is>
      </c>
      <c r="L230" s="699" t="inlineStr">
        <is>
          <t>50 sheets</t>
        </is>
      </c>
      <c r="M230" s="1442" t="n">
        <v>20</v>
      </c>
      <c r="N230" s="1442" t="n">
        <v>20</v>
      </c>
      <c r="O230" s="553" t="n"/>
      <c r="P230" s="1626" t="n">
        <v>1065</v>
      </c>
      <c r="Q230" s="1628">
        <f>O230*P230</f>
        <v/>
      </c>
      <c r="R230" s="554" t="n">
        <v>825</v>
      </c>
      <c r="S230" s="1634">
        <f>O230*R230</f>
        <v/>
      </c>
      <c r="T230" s="1634">
        <f>Q230-S230</f>
        <v/>
      </c>
      <c r="U230" s="808">
        <f>T230/Q230</f>
        <v/>
      </c>
      <c r="V230" s="444" t="n">
        <v>0.045</v>
      </c>
      <c r="W230" s="444" t="n">
        <v>19.505</v>
      </c>
      <c r="X230" s="1685">
        <f>O230/M230</f>
        <v/>
      </c>
      <c r="Y230" s="444">
        <f>V230*X230</f>
        <v/>
      </c>
      <c r="Z230" s="444">
        <f>W230*X230</f>
        <v/>
      </c>
      <c r="AA230" s="444" t="n"/>
      <c r="AB230" s="1678" t="n">
        <v>0.905</v>
      </c>
      <c r="AC230" s="1624">
        <f>ROUND(O230*AB230,3)</f>
        <v/>
      </c>
      <c r="AD230"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マンニトール	ダマスクバラ花油	ニオイテンジクアオイ油	パルマローザ油	ラベンダー油	グレープフルーツ果皮油	ローズマリー油</t>
        </is>
      </c>
      <c r="AE230" s="663" t="inlineStr">
        <is>
          <t>ЕАЭС N RU Д-JP.РА01.В.66259/22 от 08.02.2022 действует до 06.02.2027</t>
        </is>
      </c>
      <c r="AF230" s="663" t="inlineStr">
        <is>
          <t>Quality First</t>
        </is>
      </c>
      <c r="AG230" s="663" t="inlineStr">
        <is>
          <t>Quality First Co., Ltd</t>
        </is>
      </c>
    </row>
    <row r="231" hidden="1" ht="20.1" customFormat="1" customHeight="1" s="437" thickBot="1">
      <c r="A231" s="435" t="n"/>
      <c r="B231" s="829" t="n"/>
      <c r="C231" s="1625" t="inlineStr">
        <is>
          <t>4953035041431</t>
        </is>
      </c>
      <c r="D231" s="1625" t="n"/>
      <c r="E231" s="435" t="inlineStr">
        <is>
          <t>Quality 1st</t>
        </is>
      </c>
      <c r="F231" s="435" t="inlineStr">
        <is>
          <t>QF0012</t>
        </is>
      </c>
      <c r="G231" s="450" t="inlineStr">
        <is>
          <t xml:space="preserve">オールインワンシートマスク　モイストEXⅡ（7枚）　</t>
        </is>
      </c>
      <c r="H231" s="904" t="inlineStr">
        <is>
          <t>《Quality 1st》ALL　IN　ONE　SHEET　MASK　MOIST EX 7 TESTER N.C.V</t>
        </is>
      </c>
      <c r="I231" s="816" t="inlineStr">
        <is>
          <t>All in one sheet mask Moisture</t>
        </is>
      </c>
      <c r="J231" s="817" t="inlineStr">
        <is>
          <t>Ультраувлажняющая маска «Всё в одном»</t>
        </is>
      </c>
      <c r="K231" s="871" t="inlineStr">
        <is>
          <t>face pack</t>
        </is>
      </c>
      <c r="L231" s="871" t="inlineStr">
        <is>
          <t>7 sheets</t>
        </is>
      </c>
      <c r="M231" s="818" t="n">
        <v>144</v>
      </c>
      <c r="N231" s="818" t="n">
        <v>144</v>
      </c>
      <c r="O231" s="905" t="n"/>
      <c r="P231" s="1648" t="n">
        <v>100</v>
      </c>
      <c r="Q231" s="1643">
        <f>O231*P231</f>
        <v/>
      </c>
      <c r="R231" s="554" t="n">
        <v>0</v>
      </c>
      <c r="S231" s="1623">
        <f>O231*R231</f>
        <v/>
      </c>
      <c r="T231" s="1623">
        <f>Q231-S231</f>
        <v/>
      </c>
      <c r="U231" s="556">
        <f>T231/Q231</f>
        <v/>
      </c>
      <c r="V231" s="444" t="n">
        <v>0.06</v>
      </c>
      <c r="W231" s="444" t="n">
        <v>20.918</v>
      </c>
      <c r="X231" s="1685">
        <f>O231/M231</f>
        <v/>
      </c>
      <c r="Y231" s="444">
        <f>V231*X231</f>
        <v/>
      </c>
      <c r="Z231" s="444">
        <f>W231*X231</f>
        <v/>
      </c>
      <c r="AA231" s="444" t="n"/>
      <c r="AB231" s="1677" t="n">
        <v>0.127</v>
      </c>
      <c r="AC231" s="1637">
        <f>ROUND(O231*AB231,3)</f>
        <v/>
      </c>
      <c r="AD231" s="673" t="inlineStr">
        <is>
          <t>水	ＢＧ	ＤＰＧ	グリセリン	リン酸アスコルビルＭｇ	加水分解シルク	白金	ヒアルロン酸Ｎａ	サクシニルアテロコラーゲン	"クレマティス葉エキス  
"	スギナエキス	ヒバマタエキス	"セイヨウキズタ葉／茎エキス  
"	"セイヨウナツユキソウ花エキス 
"	水添レシチン	ダイズステロール	セラミド4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_x0000__x0000__x0000__x0000__x0000__x0000__x0000__x0000__x0000__x0001_</t>
        </is>
      </c>
      <c r="AE231" s="663" t="inlineStr">
        <is>
          <t>ЕАЭС N RU Д-JP.РА01.В.66259/22 от 08.02.2022 действует до 06.02.2027</t>
        </is>
      </c>
      <c r="AF231" s="663" t="inlineStr">
        <is>
          <t>Quality First</t>
        </is>
      </c>
      <c r="AG231" s="663" t="inlineStr">
        <is>
          <t>Quality First Co., Ltd</t>
        </is>
      </c>
    </row>
    <row r="232" hidden="1" ht="20.1" customFormat="1" customHeight="1" s="437" thickBot="1">
      <c r="A232" s="435" t="n"/>
      <c r="B232" s="829" t="n"/>
      <c r="C232" s="1625" t="n">
        <v>4560401460439</v>
      </c>
      <c r="D232" s="1625" t="n"/>
      <c r="E232" s="435" t="inlineStr">
        <is>
          <t>Quality 1st</t>
        </is>
      </c>
      <c r="F232" s="435" t="inlineStr">
        <is>
          <t>QF0032</t>
        </is>
      </c>
      <c r="G232" s="450" t="inlineStr">
        <is>
          <t>オールインワンシートマスク　ザ・ベストEX（20枚）</t>
        </is>
      </c>
      <c r="H232" s="902" t="inlineStr">
        <is>
          <t>《Quality 1st》ALL　IN　ONE　SHEET　MASK　THE　BEST  EX BOX 20 СНЯТО С ПР-ВА</t>
        </is>
      </c>
      <c r="I232" s="440" t="inlineStr">
        <is>
          <t>All in one sheet mask The Best</t>
        </is>
      </c>
      <c r="J232" s="693" t="inlineStr">
        <is>
          <t>Антивозрастная ультрапитательная маска «Всё в одном» The Best</t>
        </is>
      </c>
      <c r="K232" s="699" t="inlineStr">
        <is>
          <t>face pack</t>
        </is>
      </c>
      <c r="L232" s="699" t="inlineStr">
        <is>
          <t>20 sheets</t>
        </is>
      </c>
      <c r="M232" s="1442" t="n">
        <v>24</v>
      </c>
      <c r="N232" s="1442" t="n">
        <v>24</v>
      </c>
      <c r="O232" s="553" t="n"/>
      <c r="P232" s="1626" t="n">
        <v>1350</v>
      </c>
      <c r="Q232" s="1628">
        <f>O232*P232</f>
        <v/>
      </c>
      <c r="R232" s="554" t="n">
        <v>1045</v>
      </c>
      <c r="S232" s="1623">
        <f>O232*R232</f>
        <v/>
      </c>
      <c r="T232" s="1623">
        <f>Q232-S232</f>
        <v/>
      </c>
      <c r="U232" s="556">
        <f>T232/Q232</f>
        <v/>
      </c>
      <c r="V232" s="444" t="n">
        <v>0.046</v>
      </c>
      <c r="W232" s="444" t="n">
        <v>16</v>
      </c>
      <c r="X232" s="1685">
        <f>O232/M232</f>
        <v/>
      </c>
      <c r="Y232" s="444">
        <f>V232*X232</f>
        <v/>
      </c>
      <c r="Z232" s="444">
        <f>W232*X232</f>
        <v/>
      </c>
      <c r="AA232" s="444" t="n"/>
      <c r="AB232" s="1678" t="n">
        <v>0.605</v>
      </c>
      <c r="AC232" s="1624">
        <f>O232*AB232</f>
        <v/>
      </c>
      <c r="AD232"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2" s="663" t="inlineStr">
        <is>
          <t>ЕАЭС N RU Д-JP.РА01.В.66259/22 от 08.02.2022 действует до 06.02.2027</t>
        </is>
      </c>
      <c r="AF232" s="663" t="inlineStr">
        <is>
          <t>Quality First</t>
        </is>
      </c>
      <c r="AG232" s="663" t="inlineStr">
        <is>
          <t>Quality First Co., Ltd</t>
        </is>
      </c>
    </row>
    <row r="233" hidden="1" ht="30" customFormat="1" customHeight="1" s="437" thickBot="1">
      <c r="A233" s="435" t="n"/>
      <c r="B233" s="829" t="n"/>
      <c r="C233" s="1625" t="n">
        <v>4560401460491</v>
      </c>
      <c r="D233" s="1625" t="n"/>
      <c r="E233" s="435" t="inlineStr">
        <is>
          <t>Quality 1st</t>
        </is>
      </c>
      <c r="F233" s="435" t="inlineStr">
        <is>
          <t>QF0032</t>
        </is>
      </c>
      <c r="G233" s="450" t="inlineStr">
        <is>
          <t>オールインワンシートマスク　ザ・ベストEX（3枚）</t>
        </is>
      </c>
      <c r="H233" s="904" t="inlineStr">
        <is>
          <t>《Quality 1st》ALL　IN　ONE　SHEET　MASK　THE　BEST  EX 3 TESTER N.C.V</t>
        </is>
      </c>
      <c r="I233" s="816" t="inlineStr">
        <is>
          <t>All in one sheet mask The Best</t>
        </is>
      </c>
      <c r="J233" s="817" t="inlineStr">
        <is>
          <t>Антивозрастная ультрапитательная маска «Всё в одном» The Best</t>
        </is>
      </c>
      <c r="K233" s="871" t="inlineStr">
        <is>
          <t>face pack</t>
        </is>
      </c>
      <c r="L233" s="871" t="inlineStr">
        <is>
          <t>3 sheets</t>
        </is>
      </c>
      <c r="M233" s="818" t="n">
        <v>144</v>
      </c>
      <c r="N233" s="818" t="n">
        <v>144</v>
      </c>
      <c r="O233" s="905" t="n"/>
      <c r="P233" s="1648" t="n">
        <v>100</v>
      </c>
      <c r="Q233" s="1643">
        <f>O233*P233</f>
        <v/>
      </c>
      <c r="R233" s="554" t="n">
        <v>0</v>
      </c>
      <c r="S233" s="1623">
        <f>O233*R233</f>
        <v/>
      </c>
      <c r="T233" s="1623">
        <f>Q233-S233</f>
        <v/>
      </c>
      <c r="U233" s="556">
        <f>T233/Q233</f>
        <v/>
      </c>
      <c r="V233" s="444" t="n">
        <v>0.046</v>
      </c>
      <c r="W233" s="444" t="n">
        <v>15.024</v>
      </c>
      <c r="X233" s="444">
        <f>O233/M233</f>
        <v/>
      </c>
      <c r="Y233" s="444">
        <f>V233*X233</f>
        <v/>
      </c>
      <c r="Z233" s="444">
        <f>W233*X233</f>
        <v/>
      </c>
      <c r="AA233" s="444" t="n"/>
      <c r="AB233" s="1678" t="n">
        <v>0.08799999999999999</v>
      </c>
      <c r="AC233" s="1624">
        <f>O233*AB233</f>
        <v/>
      </c>
      <c r="AD233" s="673" t="inlineStr">
        <is>
          <t>水	ＢＧ	グリセリン	ＤＰＧ	ベタイン	エクトイン	リン酸アスコルビルＭｇ	加水分解シルク	白金	ヒアルロン酸Ｎａ	サクシニルアテロコラーゲン	"水溶性プロテオグリカン
"	カミツレ花エキス	ツボクサエキス	カンゾウ根エキス	チャ葉エキス	イタドリ根エキス	ローズマリー葉エキス	オウゴンエキス	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233" s="663" t="inlineStr">
        <is>
          <t>ЕАЭС N RU Д-JP.РА01.В.66259/22 от 08.02.2022 действует до 06.02.2027</t>
        </is>
      </c>
      <c r="AF233" s="663" t="inlineStr">
        <is>
          <t>Quality First</t>
        </is>
      </c>
      <c r="AG233" s="663" t="inlineStr">
        <is>
          <t>Quality First Co., Ltd</t>
        </is>
      </c>
    </row>
    <row r="234" hidden="1" ht="27.75" customFormat="1" customHeight="1" s="437" thickBot="1">
      <c r="A234" s="435" t="n"/>
      <c r="B234" s="829" t="n"/>
      <c r="C234" s="1625" t="n">
        <v>4560401461221</v>
      </c>
      <c r="D234" s="1625" t="n"/>
      <c r="E234" s="435" t="inlineStr">
        <is>
          <t>Quality 1st</t>
        </is>
      </c>
      <c r="F234" s="435" t="inlineStr">
        <is>
          <t>QF73</t>
        </is>
      </c>
      <c r="G234" s="450" t="n"/>
      <c r="H234" s="870" t="inlineStr">
        <is>
          <t>《Quality 1st》ALL　IN　ONE　SHEET SUPER SENSITIVE MASK 32 TESTER N.C.V</t>
        </is>
      </c>
      <c r="I234" s="870" t="inlineStr">
        <is>
          <t>Quality 1st Super Sensitive</t>
        </is>
      </c>
      <c r="J234" s="906" t="inlineStr">
        <is>
          <t>Маска для гиперчувствительной кожи лица</t>
        </is>
      </c>
      <c r="K234" s="816" t="inlineStr">
        <is>
          <t>face pack</t>
        </is>
      </c>
      <c r="L234" s="871" t="n"/>
      <c r="M234" s="818" t="n">
        <v>24</v>
      </c>
      <c r="N234" s="818" t="n"/>
      <c r="O234" s="905" t="n"/>
      <c r="P234" s="1648" t="n">
        <v>300</v>
      </c>
      <c r="Q234" s="1643">
        <f>O234*P234</f>
        <v/>
      </c>
      <c r="R234" s="554" t="n">
        <v>0</v>
      </c>
      <c r="S234" s="1623">
        <f>O234*R234</f>
        <v/>
      </c>
      <c r="T234" s="1623">
        <f>Q234-S234</f>
        <v/>
      </c>
      <c r="U234" s="556">
        <f>T234/Q234</f>
        <v/>
      </c>
      <c r="V234" s="444" t="n">
        <v>0.046</v>
      </c>
      <c r="W234" s="444" t="n">
        <v>16</v>
      </c>
      <c r="X234" s="444">
        <f>O234/M234</f>
        <v/>
      </c>
      <c r="Y234" s="444">
        <f>V234*X234</f>
        <v/>
      </c>
      <c r="Z234" s="444">
        <f>W234*X234</f>
        <v/>
      </c>
      <c r="AA234" s="444" t="n"/>
      <c r="AB234" s="1664" t="n">
        <v>0.605</v>
      </c>
      <c r="AC234" s="1624">
        <f>ROUND(O234*AB234,3)</f>
        <v/>
      </c>
      <c r="AD234"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4" s="663" t="inlineStr">
        <is>
          <t>ЕАЭС N RU Д-JP.РА01.В.66259/22 от 08.02.2022 действует до 06.02.2027</t>
        </is>
      </c>
      <c r="AF234" s="663" t="inlineStr">
        <is>
          <t>Quality First</t>
        </is>
      </c>
      <c r="AG234" s="663" t="inlineStr">
        <is>
          <t>Quality First Co., Ltd</t>
        </is>
      </c>
    </row>
    <row r="235" hidden="1" ht="26.25" customFormat="1" customHeight="1" s="437" thickBot="1">
      <c r="A235" s="435" t="n"/>
      <c r="B235" s="829" t="n"/>
      <c r="C235" s="1625" t="n">
        <v>4560401461252</v>
      </c>
      <c r="D235" s="1625" t="n"/>
      <c r="E235" s="435" t="inlineStr">
        <is>
          <t>Quality 1st</t>
        </is>
      </c>
      <c r="F235" s="435" t="inlineStr">
        <is>
          <t>QF74</t>
        </is>
      </c>
      <c r="G235" s="450" t="n"/>
      <c r="H235" s="907" t="inlineStr">
        <is>
          <t>《Quality 1st》ALL　IN　ONE　SHEET SUPER SENSITIVE MASK 7 TESTER N.C.V</t>
        </is>
      </c>
      <c r="I235" s="870" t="inlineStr">
        <is>
          <t>Quality 1st Super Sensitive</t>
        </is>
      </c>
      <c r="J235" s="906" t="inlineStr">
        <is>
          <t>Маска для гиперчувствительной кожи лица</t>
        </is>
      </c>
      <c r="K235" s="816" t="inlineStr">
        <is>
          <t>face pack</t>
        </is>
      </c>
      <c r="L235" s="871" t="n"/>
      <c r="M235" s="818" t="n">
        <v>108</v>
      </c>
      <c r="N235" s="818" t="n"/>
      <c r="O235" s="905" t="n"/>
      <c r="P235" s="1648" t="n">
        <v>100</v>
      </c>
      <c r="Q235" s="1643">
        <f>O235*P235</f>
        <v/>
      </c>
      <c r="R235" s="554" t="n">
        <v>0</v>
      </c>
      <c r="S235" s="1623">
        <f>O235*R235</f>
        <v/>
      </c>
      <c r="T235" s="1623">
        <f>Q235-S235</f>
        <v/>
      </c>
      <c r="U235" s="556">
        <f>T235/Q235</f>
        <v/>
      </c>
      <c r="V235" s="444" t="n">
        <v>0.061</v>
      </c>
      <c r="W235" s="444" t="n">
        <v>19.5</v>
      </c>
      <c r="X235" s="444">
        <f>O235/M235</f>
        <v/>
      </c>
      <c r="Y235" s="444">
        <f>V235*X235</f>
        <v/>
      </c>
      <c r="Z235" s="444">
        <f>W235*X235</f>
        <v/>
      </c>
      <c r="AA235" s="444" t="n"/>
      <c r="AB235" s="1686" t="n">
        <v>0.153</v>
      </c>
      <c r="AC235" s="1637">
        <f>ROUND(O235*AB235,3)</f>
        <v/>
      </c>
      <c r="AD235" s="1440" t="inlineStr">
        <is>
          <t>水、DPG、グリセリン、トリプロピレングリコール、BG、ナイアシンアミド、カミツレ花エキス、ツボクサエキス、カンゾウ根エキス、チャ葉エキス、イタドリ根エキス、ローズマリー葉エキス、オウゴン根エキス、リン酸アスコルビル Mg、ヒアルロン酸Na、ヒアルロン酸ヒドロキシプロピルトリモニウム、水溶性プロテオグリカン、サクシニルアテロコラーゲン、グレープフルーツ種子エキス、水添レシチン、ダイズステロール、セラミド3、PEG-60水添ヒマシ油、カルボマー、キサンタンガム、エチルヘキシルグリセリン、水酸化Na、クエン酸、クエン酸Na、ラベンダー油、レモン果皮油、オレンジ油、ユズ果皮油、ティーツリー油、スペアミント油</t>
        </is>
      </c>
      <c r="AE235" s="663" t="inlineStr">
        <is>
          <t>ЕАЭС N RU Д-JP.РА01.В.66259/22 от 08.02.2022 действует до 06.02.2027</t>
        </is>
      </c>
      <c r="AF235" s="663" t="inlineStr">
        <is>
          <t>Quality First</t>
        </is>
      </c>
      <c r="AG235" s="663" t="inlineStr">
        <is>
          <t>Quality First Co., Ltd</t>
        </is>
      </c>
    </row>
    <row r="236" hidden="1" ht="20.1" customFormat="1" customHeight="1" s="437" thickBot="1">
      <c r="A236" s="435" t="n"/>
      <c r="B236" s="829" t="n"/>
      <c r="C236" s="1625" t="n">
        <v>4560401460552</v>
      </c>
      <c r="D236" s="1625" t="n"/>
      <c r="E236" s="435" t="inlineStr">
        <is>
          <t>Quality 1st</t>
        </is>
      </c>
      <c r="F236" s="435" t="inlineStr">
        <is>
          <t>QF54</t>
        </is>
      </c>
      <c r="G236" s="450" t="n"/>
      <c r="H236" s="804" t="inlineStr">
        <is>
          <t>《Quality 1st》 GRANDMOIST HY100 32 will end of sale</t>
        </is>
      </c>
      <c r="I236" s="440" t="inlineStr">
        <is>
          <t>Quality 1st Grand Moist HY100</t>
        </is>
      </c>
      <c r="J236" s="693" t="inlineStr">
        <is>
          <t>Маска ультраувлажняющая на основе гиалуроновой кислоты Гранд Моист HY100</t>
        </is>
      </c>
      <c r="K236" s="440" t="inlineStr">
        <is>
          <t>face pack</t>
        </is>
      </c>
      <c r="L236" s="699" t="inlineStr">
        <is>
          <t>32 sheets</t>
        </is>
      </c>
      <c r="M236" s="1442" t="n">
        <v>24</v>
      </c>
      <c r="N236" s="1442" t="n">
        <v>24</v>
      </c>
      <c r="O236" s="553" t="n"/>
      <c r="P236" s="1626" t="n">
        <v>1080</v>
      </c>
      <c r="Q236" s="1628">
        <f>O236*P236</f>
        <v/>
      </c>
      <c r="R236" s="554" t="n">
        <v>825</v>
      </c>
      <c r="S236" s="1623">
        <f>O236*R236</f>
        <v/>
      </c>
      <c r="T236" s="1623">
        <f>Q236-S236</f>
        <v/>
      </c>
      <c r="U236" s="556">
        <f>T236/Q236</f>
        <v/>
      </c>
      <c r="V236" s="444" t="n">
        <v>0.046</v>
      </c>
      <c r="W236" s="444" t="n">
        <v>19.5</v>
      </c>
      <c r="X236" s="444">
        <f>O236/M236</f>
        <v/>
      </c>
      <c r="Y236" s="444">
        <f>V236*X236</f>
        <v/>
      </c>
      <c r="Z236" s="444">
        <f>W236*X236</f>
        <v/>
      </c>
      <c r="AA236" s="444" t="n"/>
      <c r="AB236" s="1647" t="n">
        <v>0.745</v>
      </c>
      <c r="AC236" s="1660">
        <f>ROUND(O236*AB236,3)</f>
        <v/>
      </c>
      <c r="AD236" s="1687" t="inlineStr">
        <is>
          <t>水	ＤＰＧ	グリセリン	トリプロピレングリコール	ＢＧ	リン酸アスコルビルＭｇ	加水分解シルク	白金	ヒアルロン酸Ｎａ	"水溶性プロテオグリカン　サクシニルアテロコラーゲン	アケビエキス	グレープフルーツ種子エキス	クレマティス葉エキス	スギナエキス	ヒバマタエキス	"セイヨウキズタ葉／茎エキス  セイヨウナツユキソウ花エキス 　水添レシチン	ダイズステロール	セラミド3	パルミチン酸アスコルビルリン酸３Ｎａ	コメ発酵液	ヒアルロン酸ヒドロキシプロピルトリモニウム	酒粕エキス	トウミツ	スフィンゴ糖脂質	ローマカミツレ花エキス	トウキンセンカ花エキス	ヤグルマギク花エキス	カミツレ花エキス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ポリソルベート８０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6" s="663" t="inlineStr">
        <is>
          <t>ЕАЭС N RU Д-JP.РА01.В.66259/22 от 08.02.2022 действует до 06.02.2027</t>
        </is>
      </c>
      <c r="AF236" s="663" t="inlineStr">
        <is>
          <t>Quality First</t>
        </is>
      </c>
      <c r="AG236" s="663" t="inlineStr">
        <is>
          <t>Quality First Co., Ltd</t>
        </is>
      </c>
    </row>
    <row r="237" hidden="1" ht="20.1" customFormat="1" customHeight="1" s="437" thickBot="1">
      <c r="A237" s="435" t="n"/>
      <c r="B237" s="829" t="n"/>
      <c r="C237" s="1625" t="n">
        <v>4560401460583</v>
      </c>
      <c r="D237" s="1625" t="n"/>
      <c r="E237" s="435" t="inlineStr">
        <is>
          <t>Quality 1st</t>
        </is>
      </c>
      <c r="F237" s="435" t="inlineStr">
        <is>
          <t>QF53</t>
        </is>
      </c>
      <c r="G237" s="450" t="n"/>
      <c r="H237" s="904" t="inlineStr">
        <is>
          <t>《Quality 1st》 GRANDMOIST HY100　7　TESTER N.C.V</t>
        </is>
      </c>
      <c r="I237" s="816" t="inlineStr">
        <is>
          <t>Quality 1st Grand Moist HY100</t>
        </is>
      </c>
      <c r="J237" s="817" t="inlineStr">
        <is>
          <t>Маска ультраувлажняющая на основе гиалуроновой кислоты Гранд Моист HY100</t>
        </is>
      </c>
      <c r="K237" s="816" t="inlineStr">
        <is>
          <t>face pack</t>
        </is>
      </c>
      <c r="L237" s="871" t="inlineStr">
        <is>
          <t>7 sheets</t>
        </is>
      </c>
      <c r="M237" s="818" t="n">
        <v>108</v>
      </c>
      <c r="N237" s="818" t="n">
        <v>108</v>
      </c>
      <c r="O237" s="905" t="n"/>
      <c r="P237" s="1648" t="n">
        <v>100</v>
      </c>
      <c r="Q237" s="1643">
        <f>O237*P237</f>
        <v/>
      </c>
      <c r="R237" s="554" t="n">
        <v>0</v>
      </c>
      <c r="S237" s="1623">
        <f>O237*R237</f>
        <v/>
      </c>
      <c r="T237" s="1623">
        <f>Q237-S237</f>
        <v/>
      </c>
      <c r="U237" s="556">
        <f>T237/Q237</f>
        <v/>
      </c>
      <c r="V237" s="444" t="n">
        <v>0.061</v>
      </c>
      <c r="W237" s="444" t="n">
        <v>19.5</v>
      </c>
      <c r="X237" s="444">
        <f>O237/M237</f>
        <v/>
      </c>
      <c r="Y237" s="444">
        <f>V237*X237</f>
        <v/>
      </c>
      <c r="Z237" s="444">
        <f>W237*X237</f>
        <v/>
      </c>
      <c r="AA237" s="444" t="n"/>
      <c r="AB237" s="1647" t="n">
        <v>0.153</v>
      </c>
      <c r="AC237" s="1624">
        <f>ROUND(O237*AB237,3)</f>
        <v/>
      </c>
      <c r="AD237" s="1688" t="n"/>
      <c r="AE237" s="663" t="inlineStr">
        <is>
          <t>ЕАЭС N RU Д-JP.РА01.В.66259/22 от 08.02.2022 действует до 06.02.2027</t>
        </is>
      </c>
      <c r="AF237" s="663" t="inlineStr">
        <is>
          <t>Quality First</t>
        </is>
      </c>
      <c r="AG237" s="663" t="inlineStr">
        <is>
          <t>Quality First Co., Ltd</t>
        </is>
      </c>
    </row>
    <row r="238" hidden="1" ht="20.1" customFormat="1" customHeight="1" s="437" thickBot="1">
      <c r="A238" s="435" t="n"/>
      <c r="B238" s="829" t="n"/>
      <c r="C238" s="1625" t="n">
        <v>4560401460569</v>
      </c>
      <c r="D238" s="1625" t="n"/>
      <c r="E238" s="435" t="inlineStr">
        <is>
          <t>Quality 1st</t>
        </is>
      </c>
      <c r="F238" s="435" t="inlineStr">
        <is>
          <t>QF64</t>
        </is>
      </c>
      <c r="G238" s="450" t="n"/>
      <c r="H238" s="904" t="inlineStr">
        <is>
          <t>《Quality 1st》 GRANDWHITE VC100 32 TESTER N.C.V</t>
        </is>
      </c>
      <c r="I238" s="816" t="inlineStr">
        <is>
          <t>Quality 1st Grand White VC100</t>
        </is>
      </c>
      <c r="J238" s="817" t="inlineStr">
        <is>
          <t>Маска выравнивающая цвет кожи лица VC100</t>
        </is>
      </c>
      <c r="K238" s="816" t="inlineStr">
        <is>
          <t>face pack</t>
        </is>
      </c>
      <c r="L238" s="871" t="inlineStr">
        <is>
          <t>32 sheets</t>
        </is>
      </c>
      <c r="M238" s="818" t="n">
        <v>24</v>
      </c>
      <c r="N238" s="818" t="n">
        <v>24</v>
      </c>
      <c r="O238" s="905" t="n"/>
      <c r="P238" s="1648" t="n">
        <v>300</v>
      </c>
      <c r="Q238" s="1643">
        <f>O238*P238</f>
        <v/>
      </c>
      <c r="R238" s="554" t="n">
        <v>0</v>
      </c>
      <c r="S238" s="1623">
        <f>O238*R238</f>
        <v/>
      </c>
      <c r="T238" s="1623">
        <f>Q238-S238</f>
        <v/>
      </c>
      <c r="U238" s="556">
        <f>T238/Q238</f>
        <v/>
      </c>
      <c r="V238" s="444" t="n">
        <v>0.046</v>
      </c>
      <c r="W238" s="444" t="n">
        <v>19.5</v>
      </c>
      <c r="X238" s="444">
        <f>O238/M238</f>
        <v/>
      </c>
      <c r="Y238" s="444">
        <f>V238*X238</f>
        <v/>
      </c>
      <c r="Z238" s="444">
        <f>W238*X238</f>
        <v/>
      </c>
      <c r="AA238" s="444" t="n"/>
      <c r="AB238" s="1664" t="n">
        <v>0.745</v>
      </c>
      <c r="AC238" s="1624">
        <f>ROUND(O238*AB238,3)</f>
        <v/>
      </c>
      <c r="AD238" s="1687" t="inlineStr">
        <is>
          <t>水	ＤＰＧ	グリセリン	トリプロピレングリコール	ＢＧ	プラセンタエキス	レシチン	アルブチン	リノール酸	リノレン酸	酢酸トコフェロール	パルミチン酸アスコルビル	グルタチオン	パルミチン酸アスコルビルリン酸３Ｎａ	フェニルエチルレゾルシノール	マグワ根皮エキス	グレープフルーツ種子エキス	ＰＥＧ－６０水添ヒマシ油	カルボマー	キサンタンガム	（スチレン／ＶＰ）コポリマー	エチルヘキシルグリセリン	水酸化Ｎａ	クエン酸	クエン酸Ｎａ	ダマスクバラ花油	ニオイテンジクアオイ油	パルマローザ油	ラベンダー油	グレープフルーツ果皮油	ローズマリー油</t>
        </is>
      </c>
      <c r="AE238" s="663" t="inlineStr">
        <is>
          <t>ЕАЭС N RU Д-JP.РА01.В.66259/22 от 08.02.2022 действует до 06.02.2027</t>
        </is>
      </c>
      <c r="AF238" s="663" t="inlineStr">
        <is>
          <t>Quality First</t>
        </is>
      </c>
      <c r="AG238" s="663" t="inlineStr">
        <is>
          <t>Quality First Co., Ltd</t>
        </is>
      </c>
    </row>
    <row r="239" hidden="1" ht="20.1" customFormat="1" customHeight="1" s="437" thickBot="1">
      <c r="A239" s="435" t="n"/>
      <c r="B239" s="829" t="n"/>
      <c r="C239" s="1625" t="n">
        <v>4560401460590</v>
      </c>
      <c r="D239" s="1625" t="n"/>
      <c r="E239" s="435" t="inlineStr">
        <is>
          <t>Quality 1st</t>
        </is>
      </c>
      <c r="F239" s="435" t="inlineStr">
        <is>
          <t>QF63</t>
        </is>
      </c>
      <c r="G239" s="450" t="n"/>
      <c r="H239" s="904" t="inlineStr">
        <is>
          <t>《Quality 1st》 GRANDWHITE VC100　7 TESTER N.C.V</t>
        </is>
      </c>
      <c r="I239" s="816" t="inlineStr">
        <is>
          <t>Quality 1st Grand White VC100</t>
        </is>
      </c>
      <c r="J239" s="817" t="inlineStr">
        <is>
          <t>Маска выравнивающая цвет кожи лица VC100</t>
        </is>
      </c>
      <c r="K239" s="816" t="inlineStr">
        <is>
          <t>face pack</t>
        </is>
      </c>
      <c r="L239" s="871" t="inlineStr">
        <is>
          <t>7 sheets</t>
        </is>
      </c>
      <c r="M239" s="818" t="n">
        <v>108</v>
      </c>
      <c r="N239" s="818" t="n">
        <v>108</v>
      </c>
      <c r="O239" s="905" t="n"/>
      <c r="P239" s="1648" t="n">
        <v>100</v>
      </c>
      <c r="Q239" s="1643">
        <f>O239*P239</f>
        <v/>
      </c>
      <c r="R239" s="554" t="n">
        <v>0</v>
      </c>
      <c r="S239" s="1623">
        <f>O239*R239</f>
        <v/>
      </c>
      <c r="T239" s="1623">
        <f>Q239-S239</f>
        <v/>
      </c>
      <c r="U239" s="556">
        <f>T239/Q239</f>
        <v/>
      </c>
      <c r="V239" s="444" t="n">
        <v>0.061</v>
      </c>
      <c r="W239" s="444" t="n">
        <v>19.5</v>
      </c>
      <c r="X239" s="444">
        <f>O239/M239</f>
        <v/>
      </c>
      <c r="Y239" s="444">
        <f>V239*X239</f>
        <v/>
      </c>
      <c r="Z239" s="444">
        <f>W239*X239</f>
        <v/>
      </c>
      <c r="AA239" s="444" t="n"/>
      <c r="AB239" s="1656" t="n">
        <v>0.153</v>
      </c>
      <c r="AC239" s="1624">
        <f>ROUND(O239*AB239,3)</f>
        <v/>
      </c>
      <c r="AD239" s="1688" t="n"/>
      <c r="AE239" s="663" t="inlineStr">
        <is>
          <t>ЕАЭС N RU Д-JP.РА01.В.66259/22 от 08.02.2022 действует до 06.02.2027</t>
        </is>
      </c>
      <c r="AF239" s="663" t="inlineStr">
        <is>
          <t>Quality First</t>
        </is>
      </c>
      <c r="AG239" s="663" t="inlineStr">
        <is>
          <t>Quality First Co., Ltd</t>
        </is>
      </c>
    </row>
    <row r="240" hidden="1" ht="20.1" customFormat="1" customHeight="1" s="437" thickBot="1">
      <c r="A240" s="1442" t="n"/>
      <c r="B240" s="822" t="n"/>
      <c r="C240" s="1625" t="n">
        <v>4560401460231</v>
      </c>
      <c r="D240" s="1625" t="n"/>
      <c r="E240" s="435" t="inlineStr">
        <is>
          <t>Quality 1st</t>
        </is>
      </c>
      <c r="F240" s="435" t="inlineStr">
        <is>
          <t>QF001</t>
        </is>
      </c>
      <c r="G240" s="450" t="n"/>
      <c r="H240" s="902" t="inlineStr">
        <is>
          <t>《Q1st》DEEP　MOIST　EYE　MASK СНЯТО С ПР-ВА</t>
        </is>
      </c>
      <c r="I240" s="440" t="inlineStr">
        <is>
          <t>Deep moist eye mask</t>
        </is>
      </c>
      <c r="J240" s="693" t="inlineStr">
        <is>
          <t xml:space="preserve"> Маска для глубокого увлажнения кожи вокруг глаз</t>
        </is>
      </c>
      <c r="K240" s="440" t="inlineStr">
        <is>
          <t>eye mask</t>
        </is>
      </c>
      <c r="L240" s="699" t="n"/>
      <c r="M240" s="1442" t="n">
        <v>24</v>
      </c>
      <c r="N240" s="1442" t="n">
        <v>24</v>
      </c>
      <c r="O240" s="553" t="n"/>
      <c r="P240" s="1626" t="n">
        <v>1200</v>
      </c>
      <c r="Q240" s="1622">
        <f>O240*P240</f>
        <v/>
      </c>
      <c r="R240" s="554" t="n">
        <v>950</v>
      </c>
      <c r="S240" s="1634">
        <f>O240*R240</f>
        <v/>
      </c>
      <c r="T240" s="1634">
        <f>Q240-S240</f>
        <v/>
      </c>
      <c r="U240" s="808">
        <f>T240/Q240</f>
        <v/>
      </c>
      <c r="V240" s="444" t="n">
        <v>0.032</v>
      </c>
      <c r="W240" s="444" t="n">
        <v>6.4</v>
      </c>
      <c r="X240" s="1685">
        <f>O240/M240</f>
        <v/>
      </c>
      <c r="Y240" s="444">
        <f>V240*X240</f>
        <v/>
      </c>
      <c r="Z240" s="444">
        <f>W240*X240</f>
        <v/>
      </c>
      <c r="AA240" s="444" t="n"/>
      <c r="AB240" s="1656" t="n">
        <v>0.2</v>
      </c>
      <c r="AC240" s="1624">
        <f>ROUND(O240*AB240,3)</f>
        <v/>
      </c>
      <c r="AD240" s="1440" t="n"/>
      <c r="AE240" s="663" t="inlineStr">
        <is>
          <t>ЕАЭС N RU Д-JP.РА01.В.66259/22 от 08.02.2022 действует до 06.02.2027</t>
        </is>
      </c>
      <c r="AF240" s="663" t="inlineStr">
        <is>
          <t>Quality First</t>
        </is>
      </c>
      <c r="AG240" s="663" t="inlineStr">
        <is>
          <t>Quality First Co., Ltd</t>
        </is>
      </c>
    </row>
    <row r="241" hidden="1" ht="20.1" customFormat="1" customHeight="1" s="437" thickBot="1">
      <c r="A241" s="435" t="n"/>
      <c r="B241" s="829" t="n"/>
      <c r="C241" s="1625" t="n">
        <v>4560401460347</v>
      </c>
      <c r="D241" s="1625" t="n"/>
      <c r="E241" s="435" t="inlineStr">
        <is>
          <t>Quality 1st</t>
        </is>
      </c>
      <c r="F241" s="447" t="inlineStr">
        <is>
          <t>QF0101</t>
        </is>
      </c>
      <c r="G241" s="450" t="inlineStr">
        <is>
          <t>クイーンズプレミアムマスク　超保湿マスク</t>
        </is>
      </c>
      <c r="H241" s="404" t="inlineStr">
        <is>
          <t>《Quality 1st》QUEEN'S PREMIUM MASK　RED will end of sale</t>
        </is>
      </c>
      <c r="I241" s="404" t="inlineStr">
        <is>
          <t>Queen’s Premium Mask RED</t>
        </is>
      </c>
      <c r="J241" s="488" t="inlineStr">
        <is>
          <t>Ультраувлажняющая антивозрастная премиальная маска «Королева Рэд»</t>
        </is>
      </c>
      <c r="K241" s="899" t="inlineStr">
        <is>
          <t>face pack</t>
        </is>
      </c>
      <c r="L241" s="699" t="n"/>
      <c r="M241" s="1442" t="n">
        <v>48</v>
      </c>
      <c r="N241" s="1442" t="n">
        <v>48</v>
      </c>
      <c r="O241" s="553" t="n"/>
      <c r="P241" s="1626" t="n">
        <v>400</v>
      </c>
      <c r="Q241" s="1622">
        <f>O241*P241</f>
        <v/>
      </c>
      <c r="R241" s="554" t="n">
        <v>310</v>
      </c>
      <c r="S241" s="1634">
        <f>O241*R241</f>
        <v/>
      </c>
      <c r="T241" s="1634">
        <f>Q241-S241</f>
        <v/>
      </c>
      <c r="U241" s="808">
        <f>T241/Q241</f>
        <v/>
      </c>
      <c r="V241" s="444" t="n">
        <v>0.041</v>
      </c>
      <c r="W241" s="444" t="n">
        <v>10.8</v>
      </c>
      <c r="X241" s="444">
        <f>O241/M241</f>
        <v/>
      </c>
      <c r="Y241" s="444">
        <f>V241*X241</f>
        <v/>
      </c>
      <c r="Z241" s="444">
        <f>W241*X241</f>
        <v/>
      </c>
      <c r="AA241" s="444" t="n"/>
      <c r="AB241" s="1677" t="n">
        <v>0.203</v>
      </c>
      <c r="AC241" s="1624">
        <f>ROUND(O241*AB241,3)</f>
        <v/>
      </c>
      <c r="AD241"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241" s="663" t="inlineStr">
        <is>
          <t>ЕАЭС N RU Д-JP.РА01.В.66259/22 от 08.02.2022 действует до 06.02.2027</t>
        </is>
      </c>
      <c r="AF241" s="663" t="inlineStr">
        <is>
          <t>Quality First</t>
        </is>
      </c>
      <c r="AG241" s="663" t="inlineStr">
        <is>
          <t>Quality First Co., Ltd</t>
        </is>
      </c>
    </row>
    <row r="242" hidden="1" ht="20.1" customFormat="1" customHeight="1" s="437" thickBot="1">
      <c r="A242" s="1442" t="n"/>
      <c r="B242" s="822" t="n"/>
      <c r="C242" s="1625" t="n">
        <v>4560401460354</v>
      </c>
      <c r="D242" s="1625" t="n"/>
      <c r="E242" s="435" t="inlineStr">
        <is>
          <t>Quality 1st</t>
        </is>
      </c>
      <c r="F242" s="435" t="inlineStr">
        <is>
          <t>QF0102</t>
        </is>
      </c>
      <c r="G242" s="450" t="n"/>
      <c r="H242" s="804" t="inlineStr">
        <is>
          <t>《Quality 1st》QUEEN'S PREMIUM MASK　WHITE will end of sale</t>
        </is>
      </c>
      <c r="I242" s="440" t="inlineStr">
        <is>
          <t>Queen’s Premium Mask WHITE</t>
        </is>
      </c>
      <c r="J242" s="693" t="inlineStr">
        <is>
          <t>Выравнивающая цвет кожи лица плацентарная маска «Королева Вайт»</t>
        </is>
      </c>
      <c r="K242" s="699" t="inlineStr">
        <is>
          <t>face pack</t>
        </is>
      </c>
      <c r="L242" s="699" t="n"/>
      <c r="M242" s="1442" t="n">
        <v>48</v>
      </c>
      <c r="N242" s="1442" t="n">
        <v>48</v>
      </c>
      <c r="O242" s="553" t="n"/>
      <c r="P242" s="1626" t="n">
        <v>400</v>
      </c>
      <c r="Q242" s="1622">
        <f>O242*P242</f>
        <v/>
      </c>
      <c r="R242" s="554" t="n">
        <v>310</v>
      </c>
      <c r="S242" s="1634">
        <f>O242*R242</f>
        <v/>
      </c>
      <c r="T242" s="1634">
        <f>Q242-S242</f>
        <v/>
      </c>
      <c r="U242" s="808">
        <f>T242/Q242</f>
        <v/>
      </c>
      <c r="V242" s="444" t="n">
        <v>0.041</v>
      </c>
      <c r="W242" s="444" t="n">
        <v>10.8</v>
      </c>
      <c r="X242" s="444">
        <f>O242/M242</f>
        <v/>
      </c>
      <c r="Y242" s="444">
        <f>V242*X242</f>
        <v/>
      </c>
      <c r="Z242" s="444">
        <f>W242*X242</f>
        <v/>
      </c>
      <c r="AA242" s="444" t="n"/>
      <c r="AB242" s="1678" t="n">
        <v>0.203</v>
      </c>
      <c r="AC242" s="1624">
        <f>ROUND(O242*AB242,3)</f>
        <v/>
      </c>
      <c r="AD242" s="673" t="inlineStr">
        <is>
          <t>水	ＤＰＧ	グリセリン	ジグリセリン	ＢＧ	加水分解シルク	スクワラン	ホホバ種子油	ソルビトール	ベタイン	加水分解コラーゲン	プラセンタエキス	レシチン	アルブチン	リノール酸	リノレン酸	酢酸トコフェロール	パルミチン酸アスコルビル	グルタチオン	リン酸アスコルビルＭｇ	水添レシチン	コレステロール	セラミド３	加水分解酵母エキス	水溶性プロテオグリカン	ローヤルゼリーエキス	水溶性コラーゲン	温泉水	ＰＥＧ－６０水添ヒマシ油	"イソステアリン酸
ポリグリセリル－６"	キサンタンガム	アニス酸	クエン酸	クエン酸Ｎａ	ダマスクバラ花油	ニオイテンジクアオイ油	パルマローザ油	ラベンダー油	グレープフルーツ果皮油	ローズマリー油</t>
        </is>
      </c>
      <c r="AE242" s="663" t="inlineStr">
        <is>
          <t>ЕАЭС N RU Д-JP.РА01.В.66259/22 от 08.02.2022 действует до 06.02.2027</t>
        </is>
      </c>
      <c r="AF242" s="663" t="inlineStr">
        <is>
          <t>Quality First</t>
        </is>
      </c>
      <c r="AG242" s="663" t="inlineStr">
        <is>
          <t>Quality First Co., Ltd</t>
        </is>
      </c>
    </row>
    <row r="243" hidden="1" ht="20.1" customFormat="1" customHeight="1" s="437" thickBot="1">
      <c r="A243" s="435" t="n"/>
      <c r="B243" s="829" t="n"/>
      <c r="C243" s="1625" t="n">
        <v>4560401460361</v>
      </c>
      <c r="D243" s="1625" t="n"/>
      <c r="E243" s="435" t="inlineStr">
        <is>
          <t>Quality 1st</t>
        </is>
      </c>
      <c r="F243" s="435" t="inlineStr">
        <is>
          <t>QF0103</t>
        </is>
      </c>
      <c r="G243" s="450" t="inlineStr">
        <is>
          <t>クイーンズプレミアムマスク　毛穴引き締めマスク</t>
        </is>
      </c>
      <c r="H243" s="804" t="inlineStr">
        <is>
          <t>《Quality 1st》QUEEN'S PREMIUM MASK　BLACK will end of sale</t>
        </is>
      </c>
      <c r="I243" s="440" t="inlineStr">
        <is>
          <t>Queen’s Premium Mask BLACK</t>
        </is>
      </c>
      <c r="J243" s="693" t="inlineStr">
        <is>
          <t>Маска сужающая поры лица на основе черного жемчуга и морских минералов «Королева Блэк»</t>
        </is>
      </c>
      <c r="K243" s="699" t="inlineStr">
        <is>
          <t>face pack</t>
        </is>
      </c>
      <c r="L243" s="699" t="n"/>
      <c r="M243" s="1442" t="n">
        <v>48</v>
      </c>
      <c r="N243" s="1442" t="n">
        <v>48</v>
      </c>
      <c r="O243" s="553" t="n"/>
      <c r="P243" s="1626" t="n">
        <v>400</v>
      </c>
      <c r="Q243" s="1622">
        <f>O243*P243</f>
        <v/>
      </c>
      <c r="R243" s="554" t="n">
        <v>310</v>
      </c>
      <c r="S243" s="1634">
        <f>O243*R243</f>
        <v/>
      </c>
      <c r="T243" s="1634">
        <f>Q243-S243</f>
        <v/>
      </c>
      <c r="U243" s="808">
        <f>T243/Q243</f>
        <v/>
      </c>
      <c r="V243" s="444" t="n">
        <v>0.041</v>
      </c>
      <c r="W243" s="444" t="n">
        <v>10.8</v>
      </c>
      <c r="X243" s="444">
        <f>O243/M243</f>
        <v/>
      </c>
      <c r="Y243" s="444">
        <f>V243*X243</f>
        <v/>
      </c>
      <c r="Z243" s="444">
        <f>W243*X243</f>
        <v/>
      </c>
      <c r="AA243" s="444" t="n"/>
      <c r="AB243" s="1678" t="n">
        <v>0.203</v>
      </c>
      <c r="AC243" s="1624">
        <f>ROUND(O243*AB243,3)</f>
        <v/>
      </c>
      <c r="AD243" s="673" t="inlineStr">
        <is>
          <t>水	ＤＰＧ	グリセリン	ジグリセリン	スクワラン	ホホバ種子油	ソルビトール	ベタイン	加水分解コラーゲン	ＢＧ	海シルト	炭	アーチチョーク葉エキス	加水分解コンキオリン	温泉水	ＰＥＧ－６０水添ヒマシ油	"イソステアリン酸
ポリグリセリル－６"	キサンタンガム	ヒドロキシエチルセルロース	アニス酸	クエン酸	クエン酸Ｎａ	ダマスクバラ花油	ニオイテンジクアオイ油	パルマローザ油	ラベンダー油	グレープフルーツ果皮油	ローズマリー油</t>
        </is>
      </c>
      <c r="AE243" s="663" t="inlineStr">
        <is>
          <t>ЕАЭС N RU Д-JP.РА01.В.66259/22 от 08.02.2022 действует до 06.02.2027</t>
        </is>
      </c>
      <c r="AF243" s="663" t="inlineStr">
        <is>
          <t>Quality First</t>
        </is>
      </c>
      <c r="AG243" s="663" t="inlineStr">
        <is>
          <t>Quality First Co., Ltd</t>
        </is>
      </c>
    </row>
    <row r="244" hidden="1" ht="19.5" customFormat="1" customHeight="1" s="437" thickBot="1">
      <c r="A244" s="1442" t="n"/>
      <c r="B244" s="822" t="n"/>
      <c r="C244" s="1625" t="n">
        <v>4560401460514</v>
      </c>
      <c r="D244" s="1625" t="n"/>
      <c r="E244" s="435" t="inlineStr">
        <is>
          <t>Quality 1st</t>
        </is>
      </c>
      <c r="F244" s="435" t="inlineStr">
        <is>
          <t>QF81</t>
        </is>
      </c>
      <c r="G244" s="450" t="inlineStr">
        <is>
          <t>クイーンズプレミアムマスク　急速保湿レスキューマスク</t>
        </is>
      </c>
      <c r="H244" s="804" t="inlineStr">
        <is>
          <t>《Quality 1st》QUEEN'S PREMIUM MASK Speed Resque Quick Charge will end of sale</t>
        </is>
      </c>
      <c r="I244" s="440" t="inlineStr">
        <is>
          <t>Queen’s Premium Mask Moisture Speed Resque Quick Charge</t>
        </is>
      </c>
      <c r="J244" s="693" t="inlineStr">
        <is>
          <t>Премиальная увлажняющая маска мгновенного действия «Королева»</t>
        </is>
      </c>
      <c r="K244" s="440" t="inlineStr">
        <is>
          <t>face pack</t>
        </is>
      </c>
      <c r="L244" s="440" t="n"/>
      <c r="M244" s="1442" t="n">
        <v>48</v>
      </c>
      <c r="N244" s="1442" t="n">
        <v>48</v>
      </c>
      <c r="O244" s="553" t="n"/>
      <c r="P244" s="1626" t="n">
        <v>403</v>
      </c>
      <c r="Q244" s="1622">
        <f>O244*P244</f>
        <v/>
      </c>
      <c r="R244" s="554" t="n">
        <v>310</v>
      </c>
      <c r="S244" s="1634">
        <f>O244*R244</f>
        <v/>
      </c>
      <c r="T244" s="1634">
        <f>Q244-S244</f>
        <v/>
      </c>
      <c r="U244" s="808">
        <f>T244/Q244</f>
        <v/>
      </c>
      <c r="V244" s="444" t="n">
        <v>0.041</v>
      </c>
      <c r="W244" s="444" t="n">
        <v>10.8</v>
      </c>
      <c r="X244" s="444">
        <f>O244/M244</f>
        <v/>
      </c>
      <c r="Y244" s="444">
        <f>V244*X244</f>
        <v/>
      </c>
      <c r="Z244" s="444">
        <f>W244*X244</f>
        <v/>
      </c>
      <c r="AA244" s="444" t="n"/>
      <c r="AB244" s="1686" t="n">
        <v>0.187</v>
      </c>
      <c r="AC244" s="1624">
        <f>ROUND(O244*AB244,3)</f>
        <v/>
      </c>
      <c r="AD244" s="673" t="inlineStr">
        <is>
          <t>水	ＤＰＧ	グリセリン	トリプロピレングリコール	ＢＧ	プロパンジオール	リン酸アスコルビルＭｇ	加水分解シルク	白金	酸化銀	ホウケイ酸（Ｃａ／Ｎａ）	アルテロモナス発酵エキス	ポリクオタニウム－５１	ツバキ花エキス	ヒアルロン酸Ｎａ	"水溶性プロテオグリカン
"	サクシニルアテロコラーゲン	アケビエキス	グレープフルーツ種子エキス	"クレマティス葉エキス  
"	スギナエキス	ヒバマタエキス	"セイヨウナツユキソウ花エキス 
"	水添レシチン	ダイズステロール	セラミド3	コメ発酵液	ヒアルロン酸ヒドロキシプロピルトリモニウム	加水分解ヒアルロン酸	酒粕エキス	トウミツ	スフィンゴ糖脂質	カミツレ花エキス	ツボクサエキス	カンゾウ根エキス	チャ葉エキス	イタドリ根エキス	ローズマリー葉エキス	オウゴン根エキス	ダイズイソフラボン	プエラリアミリフィカ根エキス	アメリカショウマ根エキス	カラトウキ根エキス	ザクロエキス	アカツメクサ花エキス	トウキンセンカ花エキス	ヤグルマギク花エキス	セイヨウオトギリソウ花／葉／茎エキス	フユボダイジュ花エキス	ニンニク根エキス	ローマカミツレ花エキス	ゴボウ根エキス	アルニカ花エキス	"セイヨウキズタ葉／茎エキス  
"	オドリコソウ花／葉／茎エキス	オランダガラシ葉／茎エキス	セイヨウアカマツ球果エキス	キュウリ果実エキス	ゼニアオイ花エキス	パリエタリアエキス	セイヨウニワトコ花エキス	ＰＣＡ－Ｎａ 	乳酸Ｎａ 	アルギニン 	アスパラギン酸 	ＰＣＡ 	グリシン 	アラニン 	セリン 	バリン 	プロリン 	トレオニン 	イソロイシン 	ヒスチジン 	フェニルアラニン 	ビルベリー果実エキス	サトウキビエキス	サトウカエデエキス	オレンジ果実エキス	レモン果実エキス	レシチン	アルブチン	リノール酸	リノレン酸	パルミチン酸アスコルビル	グルタチオン	水溶性コラーゲン	アロエベラ葉エキス	クロレラエキス	カッコンエキス	ノイバラ果実エキス	クララエキス	マグワ根皮エキス	シャクヤク根エキス	トウキ根エキス	ポリソルベート８０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	レモン果皮油	オレンジ油	ユズ果皮油	ティーツリー油	スペアミント油</t>
        </is>
      </c>
      <c r="AE244" s="663" t="inlineStr">
        <is>
          <t>ЕАЭС N RU Д-JP.РА01.В.66259/22 от 08.02.2022 действует до 06.02.2027</t>
        </is>
      </c>
      <c r="AF244" s="663" t="inlineStr">
        <is>
          <t>Quality First</t>
        </is>
      </c>
      <c r="AG244" s="663" t="inlineStr">
        <is>
          <t>Quality First Co., Ltd</t>
        </is>
      </c>
    </row>
    <row r="245" hidden="1" ht="19.5" customFormat="1" customHeight="1" s="437" thickBot="1">
      <c r="A245" s="1442" t="n"/>
      <c r="B245" s="822" t="n"/>
      <c r="C245" s="1625" t="n">
        <v>4560401460507</v>
      </c>
      <c r="D245" s="1625" t="n"/>
      <c r="E245" s="435" t="inlineStr">
        <is>
          <t>Quality 1st</t>
        </is>
      </c>
      <c r="F245" s="435" t="inlineStr">
        <is>
          <t>QF82</t>
        </is>
      </c>
      <c r="G245" s="450" t="n"/>
      <c r="H245" s="804" t="inlineStr">
        <is>
          <t>《Quality 1st》QUEEN'S PREMIUM MASK Super Moist Super Sensitive will end of sale</t>
        </is>
      </c>
      <c r="I245" s="440" t="inlineStr">
        <is>
          <t>Quality 1st Queen's Premium Mask Super Moist Super Sensitive</t>
        </is>
      </c>
      <c r="J245" s="693" t="inlineStr">
        <is>
          <t>Премиальная увлажняющая маска для гиперчувствительной кожи Quality 1st</t>
        </is>
      </c>
      <c r="K245" s="440" t="inlineStr">
        <is>
          <t>face pack</t>
        </is>
      </c>
      <c r="L245" s="440" t="n"/>
      <c r="M245" s="1442" t="n">
        <v>48</v>
      </c>
      <c r="N245" s="1442" t="n">
        <v>48</v>
      </c>
      <c r="O245" s="553" t="n"/>
      <c r="P245" s="1626" t="n">
        <v>403</v>
      </c>
      <c r="Q245" s="1622">
        <f>O245*P245</f>
        <v/>
      </c>
      <c r="R245" s="554" t="n">
        <v>310</v>
      </c>
      <c r="S245" s="1634">
        <f>O245*R245</f>
        <v/>
      </c>
      <c r="T245" s="1634">
        <f>Q245-S245</f>
        <v/>
      </c>
      <c r="U245" s="808">
        <f>T245/Q245</f>
        <v/>
      </c>
      <c r="V245" s="444" t="n">
        <v>0.041</v>
      </c>
      <c r="W245" s="444" t="n">
        <v>10.8</v>
      </c>
      <c r="X245" s="444">
        <f>O245/M245</f>
        <v/>
      </c>
      <c r="Y245" s="444">
        <f>V245*X245</f>
        <v/>
      </c>
      <c r="Z245" s="444">
        <f>W245*X245</f>
        <v/>
      </c>
      <c r="AA245" s="444" t="n"/>
      <c r="AB245" s="1664" t="n">
        <v>0.187</v>
      </c>
      <c r="AC245" s="1624">
        <f>ROUND(O245*AB245,3)</f>
        <v/>
      </c>
      <c r="AD245" s="673" t="inlineStr">
        <is>
          <t>水	ＤＰＧ	グリセリン	トリプロピレングリコール	ＢＧ	ヒアルロン酸Ｎａ	"水溶性プロテオグリカン
"	サクシニルアテロコラーゲン	グレープフルーツ種子エキス	水添レシチン	ダイズステロール	セラミド3	コメ発酵液	ヒアルロン酸ヒドロキシプロピルトリモニウム	酒粕エキス	トウミツ	スフィンゴ糖脂質	カミツレ花エキス	ツボクサエキス	カンゾウ根エキス	チャ葉エキス	イタドリ根エキス	ローズマリー葉エキス	オウゴン根エキス	ヒドロキシプロピルトリモニウムハニー	フェニルトリメチコン	アテロコラーゲン 	スフィンゴ脂質 	シクロデキストリン 	デキストリン	キトサン 	ＰＣＡ－Ｎａ 	乳酸Ｎａ 	アルギニン 	アスパラギン酸 	ＰＣＡ 	グリシン 	アラニン 	セリン 	バリン 	プロリン 	トレオニン 	イソロイシン 	ヒスチジン 	フェニルアラニン 	水溶性コラーゲン	ＰＥＧ－６０水添ヒマシ油	カルボマー	キサンタンガム	エチルヘキシルグリセリン	水酸化Ｎａ	クエン酸	クエン酸Ｎａ	ダマスクバラ花油	ニオイテンジクアオイ油	パルマローザ油	ラベンダー油	グレープフルーツ果皮油	ローズマリー油</t>
        </is>
      </c>
      <c r="AE245" s="663" t="inlineStr">
        <is>
          <t>ЕАЭС N RU Д-JP.ПФ02.В.04100/19 от 18.06.2019 действует до 17.06.2024</t>
        </is>
      </c>
      <c r="AF245" s="663" t="n">
        <v>0</v>
      </c>
      <c r="AG245" s="663" t="inlineStr">
        <is>
          <t>Quality First Co., Ltd</t>
        </is>
      </c>
    </row>
    <row r="246" hidden="1" ht="20.1" customFormat="1" customHeight="1" s="437" thickBot="1">
      <c r="A246" s="435" t="n"/>
      <c r="B246" s="829" t="n"/>
      <c r="C246" s="1625" t="n">
        <v>4560401460545</v>
      </c>
      <c r="D246" s="1625" t="n"/>
      <c r="E246" s="435" t="inlineStr">
        <is>
          <t>Quality 1st</t>
        </is>
      </c>
      <c r="F246" s="435" t="inlineStr">
        <is>
          <t>QF83</t>
        </is>
      </c>
      <c r="G246" s="450" t="n"/>
      <c r="H246" s="440" t="inlineStr">
        <is>
          <t>《Quality 1st》Night Sleeping Mask</t>
        </is>
      </c>
      <c r="I246" s="440" t="inlineStr">
        <is>
          <t>Queen’s Premium Mask. Night Sleep Mask</t>
        </is>
      </c>
      <c r="J246" s="693" t="inlineStr">
        <is>
          <t>Премиальная ночная маска Quality 1st</t>
        </is>
      </c>
      <c r="K246" s="440" t="inlineStr">
        <is>
          <t>face pack</t>
        </is>
      </c>
      <c r="L246" s="440" t="inlineStr">
        <is>
          <t>80g</t>
        </is>
      </c>
      <c r="M246" s="1442" t="n">
        <v>72</v>
      </c>
      <c r="N246" s="1442" t="n">
        <v>72</v>
      </c>
      <c r="O246" s="553" t="n"/>
      <c r="P246" s="1626" t="n">
        <v>1013</v>
      </c>
      <c r="Q246" s="1622">
        <f>O246*P246</f>
        <v/>
      </c>
      <c r="R246" s="554" t="n">
        <v>780</v>
      </c>
      <c r="S246" s="1634">
        <f>O246*R246</f>
        <v/>
      </c>
      <c r="T246" s="1634">
        <f>Q246-S246</f>
        <v/>
      </c>
      <c r="U246" s="808">
        <f>T246/Q246</f>
        <v/>
      </c>
      <c r="V246" s="444" t="n">
        <v>0.03</v>
      </c>
      <c r="W246" s="444" t="n">
        <v>14.04</v>
      </c>
      <c r="X246" s="444">
        <f>O246/M246</f>
        <v/>
      </c>
      <c r="Y246" s="444">
        <f>V246*X246</f>
        <v/>
      </c>
      <c r="Z246" s="444">
        <f>W246*X246</f>
        <v/>
      </c>
      <c r="AA246" s="444" t="n"/>
      <c r="AB246" s="1678" t="n">
        <v>0.16</v>
      </c>
      <c r="AC246" s="1624">
        <f>ROUND(O246*AB246,3)</f>
        <v/>
      </c>
      <c r="AD246" s="673" t="inlineStr">
        <is>
          <t>水	ＢＧ	ジグリセリン	グリセリン	イソステアリン酸ＰＥＧ－２０ソルビタン	マンニトール	カルボマー	セルロース	水酸化Ｋ	（ＰＣＡ／イソステアリン酸）ＰＥＧ－４０水添ヒマシ油	加水分解ヒアルロン酸	ココイルアルギニンエチルＰＣＡ	（ＰＥＧ－２４０／デシルテトラデセス－２０／ＨＤＩ）コポリマー	酸化鉄	トコフェロール	ヒドロキシプロピルメチルセルロース	ヒアルロン酸ヒドロキシプロピルトリモニウム	ベルガモット果実油	レモン果皮油	エンピツビャクシン油	ローマカミツレ花油	ユビキノン	ポリクオタニウム－５１	チョウジ葉油	イランイラン花油	ダマスクバラ花油	クリサンテルムインジクムエキス	イタリアイトスギ葉／実／茎油	アルテロモナス発酵エキス	オウゴン根エキス</t>
        </is>
      </c>
      <c r="AE246" s="663" t="inlineStr">
        <is>
          <t>ЕАЭС N RU Д-JP.РА01.В.66263/22 от 08.02.2022 действует до 06.02.2027</t>
        </is>
      </c>
      <c r="AF246" s="663" t="inlineStr">
        <is>
          <t>Quality First</t>
        </is>
      </c>
      <c r="AG246" s="663" t="inlineStr">
        <is>
          <t>Quality First Co., Ltd</t>
        </is>
      </c>
    </row>
    <row r="247" hidden="1" ht="20.1" customFormat="1" customHeight="1" s="437" thickBot="1">
      <c r="A247" s="435" t="n"/>
      <c r="B247" s="829" t="n"/>
      <c r="C247" s="1625" t="n">
        <v>4560401460729</v>
      </c>
      <c r="D247" s="1625" t="n"/>
      <c r="E247" s="435" t="inlineStr">
        <is>
          <t>Quality 1st</t>
        </is>
      </c>
      <c r="F247" s="435" t="inlineStr">
        <is>
          <t>QF84</t>
        </is>
      </c>
      <c r="G247" s="450" t="inlineStr">
        <is>
          <t>クイーンズプレミアムマスク　ナイトスリーピングマスクプレミアム</t>
        </is>
      </c>
      <c r="H247" s="404" t="inlineStr">
        <is>
          <t>《Quality 1st》Night Sleeping Mask Premium END OF SALE!!</t>
        </is>
      </c>
      <c r="I247" s="404" t="inlineStr">
        <is>
          <t>Quality 1st Night Sleep Mask Premium</t>
        </is>
      </c>
      <c r="J247" s="693" t="inlineStr">
        <is>
          <t>Премиальная ночная маска Quality 1st Premium</t>
        </is>
      </c>
      <c r="K247" s="440" t="inlineStr">
        <is>
          <t>face pack</t>
        </is>
      </c>
      <c r="L247" s="440" t="inlineStr">
        <is>
          <t>80g</t>
        </is>
      </c>
      <c r="M247" s="1442" t="n">
        <v>72</v>
      </c>
      <c r="N247" s="1442" t="n">
        <v>72</v>
      </c>
      <c r="O247" s="553" t="n"/>
      <c r="P247" s="1626" t="n">
        <v>1210</v>
      </c>
      <c r="Q247" s="1622">
        <f>O247*P247</f>
        <v/>
      </c>
      <c r="R247" s="554" t="n">
        <v>936</v>
      </c>
      <c r="S247" s="1634">
        <f>O247*R247</f>
        <v/>
      </c>
      <c r="T247" s="1634">
        <f>Q247-S247</f>
        <v/>
      </c>
      <c r="U247" s="808">
        <f>T247/Q247</f>
        <v/>
      </c>
      <c r="V247" s="444">
        <f>ROUND(0.465*0.205*0.315,3)</f>
        <v/>
      </c>
      <c r="W247" s="444" t="n">
        <v>14.04</v>
      </c>
      <c r="X247" s="444">
        <f>O247/M247</f>
        <v/>
      </c>
      <c r="Y247" s="444">
        <f>V247*X247</f>
        <v/>
      </c>
      <c r="Z247" s="444">
        <f>W247*X247</f>
        <v/>
      </c>
      <c r="AA247" s="444" t="n"/>
      <c r="AB247" s="1678" t="n">
        <v>0.16</v>
      </c>
      <c r="AC247" s="1624">
        <f>ROUND(O247*AB247,3)</f>
        <v/>
      </c>
      <c r="AD247" s="673" t="inlineStr">
        <is>
          <t>水、BG、ジグリセリン、グリセリン、トリプロピレングリコール、イソステアリン酸PEG-20ソルビタン、(PEG-240/デシルテトラデセス-20/HDI)コポリマー、α-グルカンオリゴサッカリド、加水分解ヒアルロン酸Na、ヒアルロン酸ヒドロキシプロピルトリモニウム、シア脂、水添ホスファチジルコリン、フィトステロールズ、カプリル酸グリセリル、セラミドNP、アセチルヒアルロン酸Na、ホウケイ酸(Ca/Na)、酸化銀、アスタキサンチン、オレイン酸ポリグリセリル-10、ヘマトコッカスプルビアリスエキス、ステアリン酸ポリグリセリル-10、リゾレシチン、トコフェロール、リンゴ果実培養細胞エキス、キサンタンガム、レシチン、ポリクオタニウム-51、ココイルアルギニンエチルPCA(PCA/イソステアリン酸)PEG-40水添ヒマシ油、マンニトール、結晶セルロース、酸化鉄、酢酸トコフェロール、酸化チタン、パルミチン酸レチノール、トリ(カプリル酸/カプリン酸)グリセリル、ヒドロキシプロピルメチルセルロース、ヒドロキシエチルセルロース、クスノキ樹皮油、ショウズク種子油、ビターオレンジ花油、マンダリンオレンジ果皮油、レモン果皮油、カルボマー、エチルヘキシルグリセリン、水酸化K</t>
        </is>
      </c>
      <c r="AE247" s="663" t="inlineStr">
        <is>
          <t>ЕАЭС N RU Д-JP.РА01.В.66263/22 от 08.02.2022 действует до 06.02.2027</t>
        </is>
      </c>
      <c r="AF247" s="663" t="inlineStr">
        <is>
          <t>Quality First</t>
        </is>
      </c>
      <c r="AG247" s="663" t="inlineStr">
        <is>
          <t>Quality First Co., Ltd</t>
        </is>
      </c>
    </row>
    <row r="248" hidden="1" ht="20.1" customFormat="1" customHeight="1" s="437" thickBot="1">
      <c r="A248" s="435" t="n"/>
      <c r="B248" s="829" t="n"/>
      <c r="C248" s="1625" t="n"/>
      <c r="D248" s="1625" t="n"/>
      <c r="E248" s="435" t="inlineStr">
        <is>
          <t>Quality 1st</t>
        </is>
      </c>
      <c r="F248" s="447" t="inlineStr">
        <is>
          <t>LE01</t>
        </is>
      </c>
      <c r="G248" s="671" t="n"/>
      <c r="H248" s="404" t="inlineStr">
        <is>
          <t>LON-EX eyelush serum</t>
        </is>
      </c>
      <c r="I248" s="404" t="inlineStr">
        <is>
          <t>LON-EX eyelush serum</t>
        </is>
      </c>
      <c r="J248" s="488" t="inlineStr">
        <is>
          <t>Серум для роста ресниц LON-EX</t>
        </is>
      </c>
      <c r="K248" s="404" t="inlineStr">
        <is>
          <t>eyelush serum</t>
        </is>
      </c>
      <c r="L248" s="440" t="n"/>
      <c r="M248" s="1442" t="n"/>
      <c r="N248" s="1442" t="n"/>
      <c r="O248" s="553" t="n"/>
      <c r="P248" s="1626" t="n">
        <v>3700</v>
      </c>
      <c r="Q248" s="1622">
        <f>O248*P248</f>
        <v/>
      </c>
      <c r="R248" s="554" t="n">
        <v>3025</v>
      </c>
      <c r="S248" s="1634">
        <f>O248*R248</f>
        <v/>
      </c>
      <c r="T248" s="1634">
        <f>Q248-S248</f>
        <v/>
      </c>
      <c r="U248" s="808">
        <f>T248/Q248</f>
        <v/>
      </c>
      <c r="V248" s="444" t="n"/>
      <c r="W248" s="444" t="n"/>
      <c r="X248" s="444" t="n"/>
      <c r="Y248" s="444" t="n"/>
      <c r="Z248" s="444" t="n"/>
      <c r="AA248" s="444" t="n"/>
      <c r="AB248" s="1678" t="n">
        <v>0.013</v>
      </c>
      <c r="AC248" s="1624">
        <f>ROUND(O248*AB248,3)</f>
        <v/>
      </c>
      <c r="AD248"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248" s="663" t="inlineStr">
        <is>
          <t>ЕАЭС N RU Д-JP.РА02.В.76839/23 от 27.03.2023 действует до 26.03.2028</t>
        </is>
      </c>
      <c r="AF248" s="663" t="n">
        <v>0</v>
      </c>
      <c r="AG248" s="663" t="inlineStr">
        <is>
          <t>FINE CHEMETICS CO., LTD</t>
        </is>
      </c>
    </row>
    <row r="249" hidden="1" ht="20.1" customFormat="1" customHeight="1" s="437" thickBot="1">
      <c r="A249" s="435" t="n"/>
      <c r="B249" s="829" t="n"/>
      <c r="C249" s="1625" t="n">
        <v>4560401460743</v>
      </c>
      <c r="D249" s="1625" t="n"/>
      <c r="E249" s="435" t="inlineStr">
        <is>
          <t>Quality 1st</t>
        </is>
      </c>
      <c r="F249" s="447" t="inlineStr">
        <is>
          <t>QF85</t>
        </is>
      </c>
      <c r="G249" s="671" t="inlineStr">
        <is>
          <t>クイーンズプレミアムマスク　モーニングマスク</t>
        </is>
      </c>
      <c r="H249" s="404" t="inlineStr">
        <is>
          <t>《Quality 1st》Morning Mask  will end of sale</t>
        </is>
      </c>
      <c r="I249" s="404" t="inlineStr">
        <is>
          <t>Quality 1st Morning &amp; Day Mask</t>
        </is>
      </c>
      <c r="J249" s="488" t="inlineStr">
        <is>
          <t>Утренняя и дневная маска для лица Quality 1st</t>
        </is>
      </c>
      <c r="K249" s="404" t="inlineStr">
        <is>
          <t>face pack</t>
        </is>
      </c>
      <c r="L249" s="440" t="inlineStr">
        <is>
          <t>80g</t>
        </is>
      </c>
      <c r="M249" s="1442" t="n">
        <v>72</v>
      </c>
      <c r="N249" s="1442" t="n">
        <v>72</v>
      </c>
      <c r="O249" s="553" t="n"/>
      <c r="P249" s="1626" t="n">
        <v>1013</v>
      </c>
      <c r="Q249" s="1622">
        <f>O249*P249</f>
        <v/>
      </c>
      <c r="R249" s="554" t="n">
        <v>780</v>
      </c>
      <c r="S249" s="1634">
        <f>O249*R249</f>
        <v/>
      </c>
      <c r="T249" s="1634">
        <f>Q249-S249</f>
        <v/>
      </c>
      <c r="U249" s="808">
        <f>T249/Q249</f>
        <v/>
      </c>
      <c r="V249" s="444">
        <f>ROUND(0.465*0.205*0.315,3)</f>
        <v/>
      </c>
      <c r="W249" s="444" t="n">
        <v>14.04</v>
      </c>
      <c r="X249" s="444">
        <f>O249/M249</f>
        <v/>
      </c>
      <c r="Y249" s="444">
        <f>V249*X249</f>
        <v/>
      </c>
      <c r="Z249" s="444">
        <f>W249*X249</f>
        <v/>
      </c>
      <c r="AA249" s="444" t="n"/>
      <c r="AB249" s="1678" t="n">
        <v>0.16</v>
      </c>
      <c r="AC249" s="1624">
        <f>ROUND(O249*AB249,3)</f>
        <v/>
      </c>
      <c r="AD249" s="673" t="inlineStr">
        <is>
          <t>水、BG、ジグリセリン、グリセリン、トリプロピレングリコール、イソステアリン酸PEG-20ソルビタン、(PEG-240/デシルテトラデセス-20/HDI)コポリマー、a-グルカンオリゴサッカリド、加水分解ヒアルロン酸Na、トリ(カプリル酸/カプリン酸)グリセリル、シア脂、水添ホスファチジルコリン、フィトステロールズ、カプリル酸グリセリル、セラミドNP、ヒアルロン酸ヒドロキシプロピルトリモニウム、ホウケイ酸(Ca/Na)、酸化銀、アルテロモナス発酵エキス、オウゴン根エキス、ツバキ花エキス、リン酸アスコルビルMg、ポリクオタニウム-51、ココイルアルギニンエチルPCA、(PCAイソステアリン酸)PEG-40水添ヒマシ油、マンニトール、結晶セルロース、酸化鉄、酢酸トコフェロール、ヒドロキシプロピルメチルセルロース、ヒドロキシエチルセルロース、ベルガモット果実油、クスノキ樹皮油、メラレウカビリジフロラ葉油、マンダリンオレンジ果皮油、オレンジ油、セイヨウハッカ油、ビターオレンジ葉/枝油、カルボマー、エチルヘキシルグリセリン、水酸化K</t>
        </is>
      </c>
      <c r="AE249" s="663" t="inlineStr">
        <is>
          <t>ЕАЭС N RU Д-JP.РА01.В.66263/22 от 08.02.2022 действует до 06.02.2027</t>
        </is>
      </c>
      <c r="AF249" s="663" t="inlineStr">
        <is>
          <t>Quality First</t>
        </is>
      </c>
      <c r="AG249" s="663" t="inlineStr">
        <is>
          <t>Quality First Co., Ltd</t>
        </is>
      </c>
    </row>
    <row r="250" hidden="1" ht="30" customFormat="1" customHeight="1" s="437" thickBot="1">
      <c r="A250" s="435" t="n"/>
      <c r="B250" s="829" t="n"/>
      <c r="C250" s="1625" t="n">
        <v>4560401461573</v>
      </c>
      <c r="D250" s="1625" t="n"/>
      <c r="E250" s="435" t="inlineStr">
        <is>
          <t>Quality 1st</t>
        </is>
      </c>
      <c r="F250" s="1668" t="inlineStr">
        <is>
          <t>Qf86-30</t>
        </is>
      </c>
      <c r="G250" s="671" t="n"/>
      <c r="H250" s="404" t="inlineStr">
        <is>
          <t>QUALITY 1st THE DERMA MASK 30</t>
        </is>
      </c>
      <c r="I250" s="404" t="inlineStr">
        <is>
          <t xml:space="preserve">QUALITY 1st THE DERMA MASK. </t>
        </is>
      </c>
      <c r="J250" s="488" t="inlineStr">
        <is>
          <t xml:space="preserve">Маска для дермы Quality 1st. 30 шт. </t>
        </is>
      </c>
      <c r="K250" s="404" t="inlineStr">
        <is>
          <t>face mask</t>
        </is>
      </c>
      <c r="L250" s="440" t="n"/>
      <c r="M250" s="1442" t="n">
        <v>24</v>
      </c>
      <c r="N250" s="1442" t="n"/>
      <c r="O250" s="553" t="n"/>
      <c r="P250" s="1626" t="n">
        <v>1066</v>
      </c>
      <c r="Q250" s="1622">
        <f>O250*P250</f>
        <v/>
      </c>
      <c r="R250" s="554" t="n">
        <v>853</v>
      </c>
      <c r="S250" s="1634">
        <f>O250*R250</f>
        <v/>
      </c>
      <c r="T250" s="1634">
        <f>Q250-S250</f>
        <v/>
      </c>
      <c r="U250" s="808">
        <f>T250/Q250</f>
        <v/>
      </c>
      <c r="V250" s="444">
        <f>ROUND(0.535*0.395*0.196,3)</f>
        <v/>
      </c>
      <c r="W250" s="1442" t="n">
        <v>19.3</v>
      </c>
      <c r="X250" s="1685">
        <f>O250/M250</f>
        <v/>
      </c>
      <c r="Y250" s="444">
        <f>V251*X250</f>
        <v/>
      </c>
      <c r="Z250" s="444">
        <f>W250*X250</f>
        <v/>
      </c>
      <c r="AA250" s="450" t="inlineStr">
        <is>
          <t>W126×D126×H85mm</t>
        </is>
      </c>
      <c r="AB250" s="1678" t="n">
        <v>0.744</v>
      </c>
      <c r="AC250" s="1624">
        <f>ROUND(O250*AB250,3)</f>
        <v/>
      </c>
      <c r="AD250"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0" s="663" t="inlineStr">
        <is>
          <t>ЕАЭС N RU Д-JP.РА04.В.17053/24  от 07.05.2024 действует до 06.05.2029</t>
        </is>
      </c>
      <c r="AF250" s="663" t="inlineStr">
        <is>
          <t>Quality First</t>
        </is>
      </c>
      <c r="AG250" s="663" t="inlineStr">
        <is>
          <t xml:space="preserve">Kowa Co., Ltd. </t>
        </is>
      </c>
    </row>
    <row r="251" hidden="1" ht="20.1" customFormat="1" customHeight="1" s="437" thickBot="1">
      <c r="A251" s="435" t="n"/>
      <c r="B251" s="829" t="n"/>
      <c r="C251" s="1625" t="n">
        <v>4560401461627</v>
      </c>
      <c r="D251" s="1625" t="n"/>
      <c r="E251" s="435" t="inlineStr">
        <is>
          <t>Quality 1st</t>
        </is>
      </c>
      <c r="F251" s="1663" t="inlineStr">
        <is>
          <t>Qf86</t>
        </is>
      </c>
      <c r="G251" s="671" t="n"/>
      <c r="H251" s="404" t="inlineStr">
        <is>
          <t>QUALITY 1st THE DERMA MASK 7</t>
        </is>
      </c>
      <c r="I251" s="404" t="inlineStr">
        <is>
          <t xml:space="preserve">QUALITY 1st THE DERMA MASK. </t>
        </is>
      </c>
      <c r="J251" s="488" t="inlineStr">
        <is>
          <t>Маска для дермы Quality 1st.</t>
        </is>
      </c>
      <c r="K251" s="404" t="inlineStr">
        <is>
          <t>face mask</t>
        </is>
      </c>
      <c r="L251" s="440" t="n"/>
      <c r="M251" s="1442" t="n">
        <v>90</v>
      </c>
      <c r="N251" s="1442" t="n"/>
      <c r="O251" s="553" t="n"/>
      <c r="P251" s="1626" t="n">
        <v>314</v>
      </c>
      <c r="Q251" s="1622">
        <f>O251*P251</f>
        <v/>
      </c>
      <c r="R251" s="554" t="n">
        <v>251</v>
      </c>
      <c r="S251" s="1634">
        <f>O251*R251</f>
        <v/>
      </c>
      <c r="T251" s="1634">
        <f>Q251-S251</f>
        <v/>
      </c>
      <c r="U251" s="808">
        <f>T251/Q251</f>
        <v/>
      </c>
      <c r="V251" s="444">
        <f>ROUND(0.485*0.51*0.231,3)</f>
        <v/>
      </c>
      <c r="W251" s="444" t="n">
        <v>16.5</v>
      </c>
      <c r="X251" s="1685">
        <f>O251/M251</f>
        <v/>
      </c>
      <c r="Y251" s="444">
        <f>V252*X251</f>
        <v/>
      </c>
      <c r="Z251" s="444">
        <f>W251*X251</f>
        <v/>
      </c>
      <c r="AA251" s="444" t="inlineStr">
        <is>
          <t>W155×D14×H205mm</t>
        </is>
      </c>
      <c r="AB251" s="1650" t="n">
        <v>0.164</v>
      </c>
      <c r="AC251" s="1627">
        <f>ROUND(O251*AB251,3)</f>
        <v/>
      </c>
      <c r="AD251"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1" s="663" t="inlineStr">
        <is>
          <t>ЕАЭС N RU Д-JP.РА04.В.17053/24  от 07.05.2024 действует до 06.05.2029</t>
        </is>
      </c>
      <c r="AF251" s="663" t="inlineStr">
        <is>
          <t>Quality First</t>
        </is>
      </c>
      <c r="AG251" s="663" t="inlineStr">
        <is>
          <t xml:space="preserve">Kowa Co., Ltd. </t>
        </is>
      </c>
    </row>
    <row r="252" hidden="1" ht="30" customFormat="1" customHeight="1" s="437" thickBot="1">
      <c r="A252" s="435" t="n"/>
      <c r="B252" s="829" t="n"/>
      <c r="C252" s="1625" t="n">
        <v>4560401461610</v>
      </c>
      <c r="D252" s="1625" t="n"/>
      <c r="E252" s="435" t="inlineStr">
        <is>
          <t>Quality 1st</t>
        </is>
      </c>
      <c r="F252" s="1668" t="inlineStr">
        <is>
          <t>Qf87-20</t>
        </is>
      </c>
      <c r="G252" s="671" t="n"/>
      <c r="H252" s="404" t="inlineStr">
        <is>
          <t>QUALITY 1st THE DERMA BEST VC100 +RETINOL 20</t>
        </is>
      </c>
      <c r="I252" s="404" t="inlineStr">
        <is>
          <t xml:space="preserve">QUALITY 1st THE DERMA BEST.   VC100+RETINOL. </t>
        </is>
      </c>
      <c r="J252" s="488" t="inlineStr">
        <is>
          <t>Омолаживающая маска БЭСТ для дермы с витамином С 100 + Ретинол. Quality 1st. 20 шт.</t>
        </is>
      </c>
      <c r="K252" s="404" t="inlineStr">
        <is>
          <t>face mask</t>
        </is>
      </c>
      <c r="L252" s="440" t="n"/>
      <c r="M252" s="1442" t="n">
        <v>24</v>
      </c>
      <c r="N252" s="1442" t="n"/>
      <c r="O252" s="553" t="n"/>
      <c r="P252" s="1626" t="n">
        <v>1513</v>
      </c>
      <c r="Q252" s="1622">
        <f>O252*P252</f>
        <v/>
      </c>
      <c r="R252" s="554" t="n">
        <v>1210</v>
      </c>
      <c r="S252" s="1634">
        <f>O252*R252</f>
        <v/>
      </c>
      <c r="T252" s="1634">
        <f>Q252-S252</f>
        <v/>
      </c>
      <c r="U252" s="808">
        <f>T252/Q252</f>
        <v/>
      </c>
      <c r="V252" s="444">
        <f>ROUND(0.535*0.395*0.196,3)</f>
        <v/>
      </c>
      <c r="W252" s="444" t="n">
        <v>16.5</v>
      </c>
      <c r="X252" s="444">
        <f>O252/M252</f>
        <v/>
      </c>
      <c r="Y252" s="444">
        <f>V252*X252</f>
        <v/>
      </c>
      <c r="Z252" s="444">
        <f>W252*X252</f>
        <v/>
      </c>
      <c r="AA252" s="444" t="inlineStr">
        <is>
          <t>W126×D126×H85mm</t>
        </is>
      </c>
      <c r="AB252" s="1678" t="n">
        <v>0.627</v>
      </c>
      <c r="AC252" s="1624">
        <f>ROUND(O252*AB252,3)</f>
        <v/>
      </c>
      <c r="AD252"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2" s="663" t="inlineStr">
        <is>
          <t>ЕАЭС N RU Д-JP.РА04.В.17053/24  от 07.05.2024 действует до 06.05.2029</t>
        </is>
      </c>
      <c r="AF252" s="663" t="inlineStr">
        <is>
          <t>Quality First</t>
        </is>
      </c>
      <c r="AG252" s="663" t="inlineStr">
        <is>
          <t xml:space="preserve">Kowa Co., Ltd. </t>
        </is>
      </c>
    </row>
    <row r="253" hidden="1" ht="20.1" customFormat="1" customHeight="1" s="437" thickBot="1">
      <c r="A253" s="435" t="n"/>
      <c r="B253" s="829" t="n"/>
      <c r="C253" s="1625" t="n">
        <v>4560401461665</v>
      </c>
      <c r="D253" s="1625" t="n"/>
      <c r="E253" s="435" t="inlineStr">
        <is>
          <t>Quality 1st</t>
        </is>
      </c>
      <c r="F253" s="1663" t="inlineStr">
        <is>
          <t>Qf87</t>
        </is>
      </c>
      <c r="G253" s="671" t="n"/>
      <c r="H253" s="404" t="inlineStr">
        <is>
          <t>QUALITY 1st THE DERMA BEST VC100 +RETINOL 5</t>
        </is>
      </c>
      <c r="I253" s="404" t="inlineStr">
        <is>
          <t xml:space="preserve">QUALITY 1st THE DERMA BEST VC100 +RETINOL 5. </t>
        </is>
      </c>
      <c r="J253" s="488" t="inlineStr">
        <is>
          <t xml:space="preserve">Омолаживающая маска БЭСТ для дермы с витамином С 100 + Ретинол QUALITY 1st.  </t>
        </is>
      </c>
      <c r="K253" s="404" t="inlineStr">
        <is>
          <t>face mask</t>
        </is>
      </c>
      <c r="L253" s="440" t="n"/>
      <c r="M253" s="1442" t="n">
        <v>90</v>
      </c>
      <c r="N253" s="1442" t="n"/>
      <c r="O253" s="553" t="n"/>
      <c r="P253" s="1626" t="n">
        <v>428</v>
      </c>
      <c r="Q253" s="1622">
        <f>O253*P253</f>
        <v/>
      </c>
      <c r="R253" s="554" t="n">
        <v>342</v>
      </c>
      <c r="S253" s="1634">
        <f>O253*R253</f>
        <v/>
      </c>
      <c r="T253" s="1634">
        <f>Q253-S253</f>
        <v/>
      </c>
      <c r="U253" s="808">
        <f>T253/Q253</f>
        <v/>
      </c>
      <c r="V253" s="444">
        <f>ROUND(0.485*0.435*0.231,3)</f>
        <v/>
      </c>
      <c r="W253" s="444" t="n">
        <v>15</v>
      </c>
      <c r="X253" s="444">
        <f>O253/M253</f>
        <v/>
      </c>
      <c r="Y253" s="444">
        <f>V253*X253</f>
        <v/>
      </c>
      <c r="Z253" s="444">
        <f>W253*X253</f>
        <v/>
      </c>
      <c r="AA253" s="444" t="inlineStr">
        <is>
          <t>W155×D12×H205m</t>
        </is>
      </c>
      <c r="AB253" s="1650" t="n">
        <v>0.146</v>
      </c>
      <c r="AC253" s="1627">
        <f>ROUND(O253*AB253,3)</f>
        <v/>
      </c>
      <c r="AD253" s="673" t="inlineStr">
        <is>
          <t>水,ＤＰＧ,グリセリン,ナイアシンアミド,ガラクトミセス培養液,パルミチン酸アスコルビルリン酸３Ｎａ,リン酸アスコルビルＭｇ,アスコルビン酸,３－Ｏ－エチルアスコルビン酸,アスコルビルグルコシド,テトラヘキシルデカン酸アスコルビル,グリチルリチン酸２Ｋ,アルギニン,アスパラギン酸,グリシン,アラニン,セリン,バリン,プロリン,トレオニン,イソロイシン,ヒスチジン,フェニルアラニン,パルミチン酸レチノール,ピーナッツ油,トコフェロール,バクチオール,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グルコシルセラミド,ジラウロイルグルタミン酸リシンＮａ,α－グルカン,水添レシチン,フィトステロールズ,ＢＧ,トリプロピレングリコール,キサンタンガム,ＰＥＧ－６０水添ヒマシ油,エチルヘキシルグリセリン,１，２－ヘキサンジオール,クエン酸,クエン酸Ｎａ,水酸化Ｋ,ラベンダー油,レモン果皮油,ニオイテンジクアオイ油,ライム油,レモングラス油,エンピツビャクシン油,ローズマリー葉油,ニオイヒバ葉油</t>
        </is>
      </c>
      <c r="AE253" s="663" t="inlineStr">
        <is>
          <t>ЕАЭС N RU Д-JP.РА04.В.17053/24  от 07.05.2024 действует до 06.05.2029</t>
        </is>
      </c>
      <c r="AF253" s="663" t="inlineStr">
        <is>
          <t>Quality First</t>
        </is>
      </c>
      <c r="AG253" s="663" t="inlineStr">
        <is>
          <t xml:space="preserve">Kowa Co., Ltd. </t>
        </is>
      </c>
    </row>
    <row r="254" hidden="1" ht="20.1" customFormat="1" customHeight="1" s="437" thickBot="1">
      <c r="A254" s="435" t="n"/>
      <c r="B254" s="829" t="n"/>
      <c r="C254" s="1625" t="n">
        <v>4560401461580</v>
      </c>
      <c r="D254" s="1625" t="n"/>
      <c r="E254" s="435" t="inlineStr">
        <is>
          <t>Quality 1st</t>
        </is>
      </c>
      <c r="F254" s="1689" t="inlineStr">
        <is>
          <t>QF88-30</t>
        </is>
      </c>
      <c r="G254" s="671" t="n"/>
      <c r="H254" s="404" t="inlineStr">
        <is>
          <t>QUALITY 1st THE DERMA SENSITIVE 30</t>
        </is>
      </c>
      <c r="I254" s="404" t="inlineStr">
        <is>
          <t xml:space="preserve">QUALITY 1st THE DERMA SENSITIVE. </t>
        </is>
      </c>
      <c r="J254" s="488" t="inlineStr">
        <is>
          <t xml:space="preserve">Маска для чувствительной дермы Quality 1 st. 30 шт. </t>
        </is>
      </c>
      <c r="K254" s="404" t="inlineStr">
        <is>
          <t>face mask</t>
        </is>
      </c>
      <c r="L254" s="440" t="n"/>
      <c r="M254" s="1442" t="n">
        <v>24</v>
      </c>
      <c r="N254" s="1442" t="n"/>
      <c r="O254" s="553" t="n"/>
      <c r="P254" s="1626" t="n">
        <v>1134</v>
      </c>
      <c r="Q254" s="1622">
        <f>O254*P254</f>
        <v/>
      </c>
      <c r="R254" s="554" t="n">
        <v>908</v>
      </c>
      <c r="S254" s="1634">
        <f>O254*R254</f>
        <v/>
      </c>
      <c r="T254" s="1634">
        <f>Q254-S254</f>
        <v/>
      </c>
      <c r="U254" s="808">
        <f>T254/Q254</f>
        <v/>
      </c>
      <c r="V254" s="444">
        <f>ROUND(0.535*0.395*0.196,3)</f>
        <v/>
      </c>
      <c r="W254" s="444" t="n">
        <v>19.3</v>
      </c>
      <c r="X254" s="1685">
        <f>O254/M254</f>
        <v/>
      </c>
      <c r="Y254" s="444">
        <f>V254*X254</f>
        <v/>
      </c>
      <c r="Z254" s="444">
        <f>W254*X254</f>
        <v/>
      </c>
      <c r="AA254" s="444" t="inlineStr">
        <is>
          <t>W126×D126×H85mm</t>
        </is>
      </c>
      <c r="AB254" s="1678" t="n">
        <v>0.744</v>
      </c>
      <c r="AC254" s="1624">
        <f>ROUND(O254*AB254,3)</f>
        <v/>
      </c>
      <c r="AD254"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4" s="663" t="inlineStr">
        <is>
          <t>ЕАЭС N RU Д-JP.РА04.В.17053/24  от 07.05.2024 действует до 06.05.2029</t>
        </is>
      </c>
      <c r="AF254" s="663" t="inlineStr">
        <is>
          <t>QUALITY 1st</t>
        </is>
      </c>
      <c r="AG254" s="663" t="inlineStr">
        <is>
          <t>«Kowa Co., Ltd.»</t>
        </is>
      </c>
    </row>
    <row r="255" hidden="1" ht="20.1" customFormat="1" customHeight="1" s="437" thickBot="1">
      <c r="A255" s="435" t="n"/>
      <c r="B255" s="829" t="n"/>
      <c r="C255" s="1625" t="n">
        <v>4560401461634</v>
      </c>
      <c r="D255" s="1625" t="n"/>
      <c r="E255" s="435" t="inlineStr">
        <is>
          <t>Quality 1st</t>
        </is>
      </c>
      <c r="F255" s="1663" t="inlineStr">
        <is>
          <t>Qf88</t>
        </is>
      </c>
      <c r="G255" s="671" t="n"/>
      <c r="H255" s="404" t="inlineStr">
        <is>
          <t>QUALITY 1st THE DERMA SENSITIVE 7</t>
        </is>
      </c>
      <c r="I255" s="404" t="inlineStr">
        <is>
          <t xml:space="preserve">QUALITY 1st THE DERMA SENSITIVE. </t>
        </is>
      </c>
      <c r="J255" s="488" t="inlineStr">
        <is>
          <t xml:space="preserve">Маска для чувствительной дермы Quality 1 st.  </t>
        </is>
      </c>
      <c r="K255" s="404" t="inlineStr">
        <is>
          <t>face mask</t>
        </is>
      </c>
      <c r="L255" s="440" t="n"/>
      <c r="M255" s="1442" t="n">
        <v>90</v>
      </c>
      <c r="N255" s="1442" t="n"/>
      <c r="O255" s="553" t="n"/>
      <c r="P255" s="1626" t="n">
        <v>335</v>
      </c>
      <c r="Q255" s="1622">
        <f>O255*P255</f>
        <v/>
      </c>
      <c r="R255" s="554" t="n">
        <v>268</v>
      </c>
      <c r="S255" s="1634">
        <f>O255*R255</f>
        <v/>
      </c>
      <c r="T255" s="1634">
        <f>Q255-S255</f>
        <v/>
      </c>
      <c r="U255" s="808">
        <f>T255/Q255</f>
        <v/>
      </c>
      <c r="V255" s="444">
        <f>ROUND(0.485*0.51*0.231,3)</f>
        <v/>
      </c>
      <c r="W255" s="444" t="n">
        <v>16.5</v>
      </c>
      <c r="X255" s="444">
        <f>O255/M255</f>
        <v/>
      </c>
      <c r="Y255" s="444">
        <f>V255*X255</f>
        <v/>
      </c>
      <c r="Z255" s="444">
        <f>W255*X255</f>
        <v/>
      </c>
      <c r="AA255" s="444" t="inlineStr">
        <is>
          <t>W155×D14×H205mm</t>
        </is>
      </c>
      <c r="AB255" s="1650" t="n">
        <v>0.164</v>
      </c>
      <c r="AC255" s="1627">
        <f>ROUND(O255*AB255,3)</f>
        <v/>
      </c>
      <c r="AD255" s="673" t="inlineStr">
        <is>
          <t>水,ＤＰＧ,グリセリン,ナイアシンアミド,ガラクトミセス培養液,セラミドＥＯＰ,セラミドＮＧ,セラミドＮＰ,セラミドＡＧ,セラミドＡＰ,グルコシルセラミド,ツボクサエキス,グリチルリチン酸２Ｋ,オウゴン根エキス,イタドリ根エキス,カンゾウ根エキス,チャ葉エキス,ローズマリー葉エキス,カミツレ花エキス,ジラウロイルグルタミン酸リシンＮａ,α－グルカン,ヒアルロン酸Ｎａ,パルミチン酸アスコルビルリン酸３Ｎａ,リン酸アスコルビルＭｇ,水溶性プロテオグリカン,ベタイン,ＰＣＡ－Ｎａ,乳酸Ｎａ,アルギニン,アスパラギン酸,ＰＣＡ,グリシン,アラニン,セリン,バリン,プロリン,トレオニン,イソロイシン,ヒスチジン,フェニルアラニン,カプロイルプロリンＮａ,ココイルアルギニンエチルＰＣＡ,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5" s="663" t="inlineStr">
        <is>
          <t>ЕАЭС N RU Д-JP.РА04.В.17053/24  от 07.05.2024 действует до 06.05.2029</t>
        </is>
      </c>
      <c r="AF255" s="663" t="inlineStr">
        <is>
          <t>Quality First</t>
        </is>
      </c>
      <c r="AG255" s="663" t="inlineStr">
        <is>
          <t xml:space="preserve">Kowa Co., Ltd. </t>
        </is>
      </c>
    </row>
    <row r="256" hidden="1" ht="30" customFormat="1" customHeight="1" s="437" thickBot="1">
      <c r="A256" s="435" t="n"/>
      <c r="B256" s="829" t="n"/>
      <c r="C256" s="1625" t="n">
        <v>4560401461603</v>
      </c>
      <c r="D256" s="1625" t="n"/>
      <c r="E256" s="435" t="inlineStr">
        <is>
          <t>Quality 1st</t>
        </is>
      </c>
      <c r="F256" s="1668" t="inlineStr">
        <is>
          <t>Qf89-30</t>
        </is>
      </c>
      <c r="G256" s="671" t="n"/>
      <c r="H256" s="404" t="inlineStr">
        <is>
          <t>QUALITY 1st THE DERMA GALACTOMYCES 30</t>
        </is>
      </c>
      <c r="I256" s="404" t="inlineStr">
        <is>
          <t xml:space="preserve">QUALITY 1st THE DERMA GALACTOMYCES. </t>
        </is>
      </c>
      <c r="J256" s="488" t="inlineStr">
        <is>
          <t>Маска с галактомисисом для дермы Quality 1st. 30 шт.</t>
        </is>
      </c>
      <c r="K256" s="404" t="inlineStr">
        <is>
          <t>face mask</t>
        </is>
      </c>
      <c r="L256" s="440" t="n"/>
      <c r="M256" s="1442" t="n">
        <v>24</v>
      </c>
      <c r="N256" s="1442" t="n"/>
      <c r="O256" s="553" t="n"/>
      <c r="P256" s="1626" t="n">
        <v>1134</v>
      </c>
      <c r="Q256" s="1622">
        <f>O256*P256</f>
        <v/>
      </c>
      <c r="R256" s="554" t="n">
        <v>908</v>
      </c>
      <c r="S256" s="1634">
        <f>O256*R256</f>
        <v/>
      </c>
      <c r="T256" s="1634">
        <f>Q256-S256</f>
        <v/>
      </c>
      <c r="U256" s="808">
        <f>T256/Q256</f>
        <v/>
      </c>
      <c r="V256" s="444">
        <f>ROUND(0.535*0.395*0.196,3)</f>
        <v/>
      </c>
      <c r="W256" s="444" t="n">
        <v>19.3</v>
      </c>
      <c r="X256" s="1685">
        <f>O256/M256</f>
        <v/>
      </c>
      <c r="Y256" s="444">
        <f>V256*X256</f>
        <v/>
      </c>
      <c r="Z256" s="444">
        <f>W256*X256</f>
        <v/>
      </c>
      <c r="AA256" s="444" t="inlineStr">
        <is>
          <t>W126×D126×H85mm</t>
        </is>
      </c>
      <c r="AB256" s="1678" t="n">
        <v>0.744</v>
      </c>
      <c r="AC256" s="1624">
        <f>ROUND(O256*AB256,3)</f>
        <v/>
      </c>
      <c r="AD256"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6" s="663" t="inlineStr">
        <is>
          <t>ЕАЭС N RU Д-JP.РА04.В.17053/24  от 07.05.2024 действует до 06.05.2029</t>
        </is>
      </c>
      <c r="AF256" s="663" t="inlineStr">
        <is>
          <t>Quality First</t>
        </is>
      </c>
      <c r="AG256" s="663" t="inlineStr">
        <is>
          <t xml:space="preserve">Kowa Co., Ltd. </t>
        </is>
      </c>
    </row>
    <row r="257" hidden="1" ht="20.1" customFormat="1" customHeight="1" s="437" thickBot="1">
      <c r="A257" s="435" t="n"/>
      <c r="B257" s="829" t="n"/>
      <c r="C257" s="1625" t="n">
        <v>4560401461658</v>
      </c>
      <c r="D257" s="1625" t="n"/>
      <c r="E257" s="435" t="inlineStr">
        <is>
          <t>Quality 1st</t>
        </is>
      </c>
      <c r="F257" s="1663" t="inlineStr">
        <is>
          <t>Qf89</t>
        </is>
      </c>
      <c r="G257" s="671" t="n"/>
      <c r="H257" s="404" t="inlineStr">
        <is>
          <t>QUALITY 1st THE DERMA GALACTOMYCES 7</t>
        </is>
      </c>
      <c r="I257" s="404" t="inlineStr">
        <is>
          <t xml:space="preserve">QUALITY 1st THE DERMA GALACTOMYCES. </t>
        </is>
      </c>
      <c r="J257" s="488" t="inlineStr">
        <is>
          <t xml:space="preserve">Маска с галактомисисом для дермы Quality 1st. </t>
        </is>
      </c>
      <c r="K257" s="404" t="inlineStr">
        <is>
          <t>face mask</t>
        </is>
      </c>
      <c r="L257" s="440" t="n"/>
      <c r="M257" s="1442" t="n">
        <v>90</v>
      </c>
      <c r="N257" s="1442" t="n"/>
      <c r="O257" s="553" t="n"/>
      <c r="P257" s="1626" t="n">
        <v>335</v>
      </c>
      <c r="Q257" s="1622">
        <f>O257*P257</f>
        <v/>
      </c>
      <c r="R257" s="554" t="n">
        <v>268</v>
      </c>
      <c r="S257" s="1634">
        <f>O257*R257</f>
        <v/>
      </c>
      <c r="T257" s="1634">
        <f>Q257-S257</f>
        <v/>
      </c>
      <c r="U257" s="808">
        <f>T257/Q257</f>
        <v/>
      </c>
      <c r="V257" s="444">
        <f>ROUND(0.485*0.51*0.231,3)</f>
        <v/>
      </c>
      <c r="W257" s="444" t="n">
        <v>16.5</v>
      </c>
      <c r="X257" s="444">
        <f>O257/M257</f>
        <v/>
      </c>
      <c r="Y257" s="444">
        <f>V257*X257</f>
        <v/>
      </c>
      <c r="Z257" s="444">
        <f>W257*X257</f>
        <v/>
      </c>
      <c r="AA257" s="444" t="inlineStr">
        <is>
          <t>W155×D14×H205mm</t>
        </is>
      </c>
      <c r="AB257" s="1650" t="n">
        <v>0.164</v>
      </c>
      <c r="AC257" s="1627">
        <f>ROUND(O257*AB257,3)</f>
        <v/>
      </c>
      <c r="AD257" s="673" t="inlineStr">
        <is>
          <t>水,ＤＰＧ,グリセリン,ナイアシンアミド,ガラクトミセス培養液,アルギニン,アスパラギン酸,グリシン,アラニン,セリン,バリン,プロリン,トレオニン,イソロイシン,ヒスチジン,フェニルアラニン,ＰＣＡ,ＰＣＡ－Ｎａ,乳酸Ｎａ,ラクトビオン酸,ヒアルロン酸Ｎａ,パルミチン酸アスコルビルリン酸３Ｎａ,リン酸アスコルビルＭｇ,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7" s="663" t="inlineStr">
        <is>
          <t>ЕАЭС N RU Д-JP.РА04.В.17053/24  от 07.05.2024 действует до 06.05.2029</t>
        </is>
      </c>
      <c r="AF257" s="663" t="inlineStr">
        <is>
          <t>Quality First</t>
        </is>
      </c>
      <c r="AG257" s="663" t="inlineStr">
        <is>
          <t xml:space="preserve">Kowa Co., Ltd. </t>
        </is>
      </c>
    </row>
    <row r="258" hidden="1" ht="20.1" customFormat="1" customHeight="1" s="437" thickBot="1">
      <c r="A258" s="435" t="n"/>
      <c r="B258" s="829" t="n"/>
      <c r="C258" s="1625" t="n">
        <v>4560401461597</v>
      </c>
      <c r="D258" s="1625" t="n"/>
      <c r="E258" s="435" t="inlineStr">
        <is>
          <t>Quality 1st</t>
        </is>
      </c>
      <c r="F258" s="447" t="inlineStr">
        <is>
          <t>Qf92</t>
        </is>
      </c>
      <c r="G258" s="671" t="n"/>
      <c r="H258" s="404" t="inlineStr">
        <is>
          <t>QUALITY 1st THE DERMA VC100　30</t>
        </is>
      </c>
      <c r="I258" s="404" t="inlineStr">
        <is>
          <t xml:space="preserve">QUALITY 1st THE DERMA VC100. </t>
        </is>
      </c>
      <c r="J258" s="488" t="inlineStr">
        <is>
          <t xml:space="preserve">Маска витамином С для дермы VC100 Quality 1st. 30 шт. </t>
        </is>
      </c>
      <c r="K258" s="404" t="inlineStr">
        <is>
          <t>face mask</t>
        </is>
      </c>
      <c r="L258" s="440" t="n"/>
      <c r="M258" s="1442" t="n">
        <v>24</v>
      </c>
      <c r="N258" s="1442" t="n"/>
      <c r="O258" s="553" t="n"/>
      <c r="P258" s="1626" t="n">
        <v>1134</v>
      </c>
      <c r="Q258" s="1622">
        <f>O258*P258</f>
        <v/>
      </c>
      <c r="R258" s="554" t="n">
        <v>908</v>
      </c>
      <c r="S258" s="1634">
        <f>O258*R258</f>
        <v/>
      </c>
      <c r="T258" s="1634">
        <f>Q258-S258</f>
        <v/>
      </c>
      <c r="U258" s="808">
        <f>T258/Q258</f>
        <v/>
      </c>
      <c r="V258" s="444">
        <f>ROUND(0.535*0.395*0.196,3)</f>
        <v/>
      </c>
      <c r="W258" s="444" t="n">
        <v>19.3</v>
      </c>
      <c r="X258" s="444">
        <f>O258/M258</f>
        <v/>
      </c>
      <c r="Y258" s="444">
        <f>V258*X258</f>
        <v/>
      </c>
      <c r="Z258" s="444">
        <f>W258*X258</f>
        <v/>
      </c>
      <c r="AA258" s="444" t="inlineStr">
        <is>
          <t>W126×D126×H85mm</t>
        </is>
      </c>
      <c r="AB258" s="1678" t="n">
        <v>0.744</v>
      </c>
      <c r="AC258" s="1624">
        <f>ROUND(O258*AB258,3)</f>
        <v/>
      </c>
      <c r="AD258"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8" s="663" t="n"/>
      <c r="AF258" s="663" t="n"/>
      <c r="AG258" s="663" t="n"/>
    </row>
    <row r="259" hidden="1" ht="30" customFormat="1" customHeight="1" s="437" thickBot="1">
      <c r="A259" s="435" t="n"/>
      <c r="B259" s="829" t="n"/>
      <c r="C259" s="1625" t="n">
        <v>4560401461641</v>
      </c>
      <c r="D259" s="1625" t="n"/>
      <c r="E259" s="435" t="inlineStr">
        <is>
          <t>Quality 1st</t>
        </is>
      </c>
      <c r="F259" s="1663" t="inlineStr">
        <is>
          <t>Qf90</t>
        </is>
      </c>
      <c r="G259" s="671" t="n"/>
      <c r="H259" s="404" t="inlineStr">
        <is>
          <t>QUALITY 1st THE DERMA VC100　7</t>
        </is>
      </c>
      <c r="I259" s="404" t="inlineStr">
        <is>
          <t xml:space="preserve">QUALITY 1st THE DERMA VC100. </t>
        </is>
      </c>
      <c r="J259" s="488" t="inlineStr">
        <is>
          <t xml:space="preserve">Маска витамином С для дермы VC100 Quality 1st. </t>
        </is>
      </c>
      <c r="K259" s="404" t="inlineStr">
        <is>
          <t>face mask</t>
        </is>
      </c>
      <c r="L259" s="440" t="n"/>
      <c r="M259" s="1442" t="n">
        <v>90</v>
      </c>
      <c r="N259" s="1442" t="n"/>
      <c r="O259" s="553" t="n"/>
      <c r="P259" s="1626" t="n">
        <v>335</v>
      </c>
      <c r="Q259" s="1622">
        <f>O259*P259</f>
        <v/>
      </c>
      <c r="R259" s="554" t="n">
        <v>268</v>
      </c>
      <c r="S259" s="1634">
        <f>O259*R259</f>
        <v/>
      </c>
      <c r="T259" s="1634">
        <f>Q259-S259</f>
        <v/>
      </c>
      <c r="U259" s="808">
        <f>T259/Q259</f>
        <v/>
      </c>
      <c r="V259" s="444">
        <f>ROUND(0.485*0.51*0.231,3)</f>
        <v/>
      </c>
      <c r="W259" s="444" t="n">
        <v>16.5</v>
      </c>
      <c r="X259" s="444">
        <f>O259/M259</f>
        <v/>
      </c>
      <c r="Y259" s="444">
        <f>V259*X259</f>
        <v/>
      </c>
      <c r="Z259" s="444">
        <f>W259*X259</f>
        <v/>
      </c>
      <c r="AA259" s="444" t="inlineStr">
        <is>
          <t>W155×D14×H205mm</t>
        </is>
      </c>
      <c r="AB259" s="1650" t="n">
        <v>0.164</v>
      </c>
      <c r="AC259" s="1627">
        <f>ROUND(O259*AB259,3)</f>
        <v/>
      </c>
      <c r="AD259" s="673" t="inlineStr">
        <is>
          <t>水,ＤＰＧ,グリセリン,ナイアシンアミド,ガラクトミセス培養液,パルミチン酸アスコルビルリン酸３Ｎａ,リン酸アスコルビルＭｇ,アスコルビン酸,３－Ｏ－エチルアスコルビン酸,アルギニン,アスパラギン酸,グリシン,アラニン,セリン,バリン,プロリン,トレオニン,イソロイシン,ヒスチジン,フェニルアラニン,ＰＣＡ,ＰＣＡ－Ｎａ,乳酸Ｎａ,ヒアルロン酸Ｎａ,水溶性プロテオグリカン,ベタイン,ツボクサエキス,オウゴン根エキス,イタドリ根エキス,カンゾウ根エキス,チャ葉エキス,ローズマリー葉エキス,カミツレ花エキス,カプロイルプロリンＮａ,ココイルアルギニンエチルＰＣＡ,セラミドＥＯＰ,セラミドＮＧ,セラミドＮＰ,セラミドＡＧ,セラミドＡＰ,ジラウロイルグルタミン酸リシンＮａ,α－グルカン,グルコシルセラミド,水添レシチン,フィトステロールズ,ＢＧ,トリプロピレングリコール,キサンタンガム,ＰＥＧ－６０水添ヒマシ油,エチルヘキシルグリセリン,１，２－ヘキサンジオール,クエン酸,クエン酸Ｎａ,ラベンダー油,レモン果皮油,ニオイテンジクアオイ油,ライム油,レモングラス油,エンピツビャクシン油,ローズマリー葉油,ニオイヒバ葉油</t>
        </is>
      </c>
      <c r="AE259" s="663" t="inlineStr">
        <is>
          <t>ЕАЭС N RU Д-JP.РА04.В.17053/24  от 07.05.2024 действует до 06.05.2029</t>
        </is>
      </c>
      <c r="AF259" s="663" t="inlineStr">
        <is>
          <t>Quality First</t>
        </is>
      </c>
      <c r="AG259" s="663" t="inlineStr">
        <is>
          <t xml:space="preserve">Kowa Co., Ltd. </t>
        </is>
      </c>
    </row>
    <row r="260" hidden="1" ht="20.1" customFormat="1" customHeight="1" s="437" thickBot="1">
      <c r="A260" s="435" t="n"/>
      <c r="B260" s="829" t="n"/>
      <c r="C260" s="1625" t="n">
        <v>4560401461436</v>
      </c>
      <c r="D260" s="1625" t="n"/>
      <c r="E260" s="435" t="inlineStr">
        <is>
          <t>Quality 1st</t>
        </is>
      </c>
      <c r="F260" s="1663" t="inlineStr">
        <is>
          <t>Qf91</t>
        </is>
      </c>
      <c r="G260" s="671" t="n"/>
      <c r="H260" s="404" t="inlineStr">
        <is>
          <t>QUALITY 1st DERMA LASER SUPER VC 100</t>
        </is>
      </c>
      <c r="I260" s="404" t="inlineStr">
        <is>
          <t xml:space="preserve">QUALITY 1st DERMA LASER SUPER VC 100. </t>
        </is>
      </c>
      <c r="J260" s="488" t="inlineStr">
        <is>
          <t xml:space="preserve">Маска дерма лазер с супер витамином С  Quality 1st VC100. </t>
        </is>
      </c>
      <c r="K260" s="404" t="inlineStr">
        <is>
          <t>face mask</t>
        </is>
      </c>
      <c r="L260" s="440" t="n"/>
      <c r="M260" s="1442" t="n">
        <v>80</v>
      </c>
      <c r="N260" s="1442" t="n"/>
      <c r="O260" s="553" t="n"/>
      <c r="P260" s="1626" t="n">
        <v>499</v>
      </c>
      <c r="Q260" s="1622">
        <f>O260*P260</f>
        <v/>
      </c>
      <c r="R260" s="554" t="n">
        <v>399</v>
      </c>
      <c r="S260" s="1634">
        <f>O260*R260</f>
        <v/>
      </c>
      <c r="T260" s="1634">
        <f>Q260-S260</f>
        <v/>
      </c>
      <c r="U260" s="808">
        <f>T260/Q260</f>
        <v/>
      </c>
      <c r="V260" s="444" t="n">
        <v>0.062</v>
      </c>
      <c r="W260" s="444" t="n">
        <v>19.8</v>
      </c>
      <c r="X260" s="444">
        <f>O260/M260</f>
        <v/>
      </c>
      <c r="Y260" s="444">
        <f>V260*X260</f>
        <v/>
      </c>
      <c r="Z260" s="444">
        <f>W260*X260</f>
        <v/>
      </c>
      <c r="AA260" s="444" t="inlineStr">
        <is>
          <t>H210×W155×D14mm</t>
        </is>
      </c>
      <c r="AB260" s="1650" t="n">
        <v>0.225</v>
      </c>
      <c r="AC260" s="1627">
        <f>ROUND(O260*AB260,3)</f>
        <v/>
      </c>
      <c r="AD260"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0" s="663" t="inlineStr">
        <is>
          <t>ЕАЭС N RU Д-JP.РА04.В.17053/24  от 07.05.2024 действует до 06.05.2029</t>
        </is>
      </c>
      <c r="AF260" s="663" t="inlineStr">
        <is>
          <t>Quality First</t>
        </is>
      </c>
      <c r="AG260" s="663" t="inlineStr">
        <is>
          <t xml:space="preserve">Kowa Co., Ltd. </t>
        </is>
      </c>
    </row>
    <row r="261" hidden="1" ht="30" customFormat="1" customHeight="1" s="437" thickBot="1">
      <c r="A261" s="435" t="n"/>
      <c r="B261" s="829" t="n"/>
      <c r="C261" s="1625" t="n">
        <v>4560401461443</v>
      </c>
      <c r="D261" s="1625" t="n"/>
      <c r="E261" s="435" t="inlineStr">
        <is>
          <t>Quality 1st</t>
        </is>
      </c>
      <c r="F261" s="1668" t="inlineStr">
        <is>
          <t>Qf94</t>
        </is>
      </c>
      <c r="G261" s="671" t="n"/>
      <c r="H261" s="404" t="inlineStr">
        <is>
          <t>QUALITY 1st DERMA LASER SUPER TEATREE100</t>
        </is>
      </c>
      <c r="I261" s="404" t="inlineStr">
        <is>
          <t>QUALITY 1st DERMA LASER SUPER TEATREE100.</t>
        </is>
      </c>
      <c r="J261" s="488" t="inlineStr">
        <is>
          <t xml:space="preserve">Маска дерма лазер с маслом чайного дерева Tea Tree 100. </t>
        </is>
      </c>
      <c r="K261" s="404" t="inlineStr">
        <is>
          <t>face mask</t>
        </is>
      </c>
      <c r="L261" s="440" t="n"/>
      <c r="M261" s="1442" t="n">
        <v>80</v>
      </c>
      <c r="N261" s="1442" t="n"/>
      <c r="O261" s="553" t="n"/>
      <c r="P261" s="1626" t="n">
        <v>499</v>
      </c>
      <c r="Q261" s="1622">
        <f>O261*P261</f>
        <v/>
      </c>
      <c r="R261" s="554" t="n">
        <v>399</v>
      </c>
      <c r="S261" s="1634">
        <f>O261*R261</f>
        <v/>
      </c>
      <c r="T261" s="1634">
        <f>Q261-S261</f>
        <v/>
      </c>
      <c r="U261" s="808">
        <f>T261/Q261</f>
        <v/>
      </c>
      <c r="V261" s="444" t="n">
        <v>0.062</v>
      </c>
      <c r="W261" s="444" t="n">
        <v>19.8</v>
      </c>
      <c r="X261" s="444">
        <f>O261/M261</f>
        <v/>
      </c>
      <c r="Y261" s="444">
        <f>V261*X261</f>
        <v/>
      </c>
      <c r="Z261" s="444">
        <f>W261*X261</f>
        <v/>
      </c>
      <c r="AA261" s="444" t="inlineStr">
        <is>
          <t>H210×W155×D14mm</t>
        </is>
      </c>
      <c r="AB261" s="1650" t="n">
        <v>0.222</v>
      </c>
      <c r="AC261" s="1627">
        <f>ROUND(O261*AB261,3)</f>
        <v/>
      </c>
      <c r="AD261" s="673" t="inlineStr">
        <is>
          <t>水,ＤＰＧ,グリセリン,ＢＧ,グリチルリチン酸２Ｋ,トリプロピレングリコール,ティーツリー葉油,ティーツリー葉エキス,水添レシチン,ダイズステロール,セラミドＮＰ,グレープフルーツ種子エキス,ＰＥＧ－６０水添ヒマシ油,キサンタンガム,カルボマー,エチルヘキシルグリセリン,水酸化Ｎａ,クエン酸,クエン酸Ｎａ</t>
        </is>
      </c>
      <c r="AE261" s="663" t="inlineStr">
        <is>
          <t>ЕАЭС N RU Д-JP.РА04.В.17053/24  от 07.05.2024 действует до 06.05.2029</t>
        </is>
      </c>
      <c r="AF261" s="663" t="inlineStr">
        <is>
          <t>Quality First</t>
        </is>
      </c>
      <c r="AG261" s="663" t="inlineStr">
        <is>
          <t xml:space="preserve">Kowa Co., Ltd. </t>
        </is>
      </c>
    </row>
    <row r="262" hidden="1" ht="30" customFormat="1" customHeight="1" s="437" thickBot="1">
      <c r="A262" s="435" t="n"/>
      <c r="B262" s="829" t="n"/>
      <c r="C262" s="1625" t="n">
        <v>4560401461498</v>
      </c>
      <c r="D262" s="1625" t="n"/>
      <c r="E262" s="435" t="inlineStr">
        <is>
          <t>Quality 1st</t>
        </is>
      </c>
      <c r="F262" s="1663" t="inlineStr">
        <is>
          <t>Qf92</t>
        </is>
      </c>
      <c r="G262" s="671" t="n"/>
      <c r="H262" s="404" t="inlineStr">
        <is>
          <t xml:space="preserve">QUALITY 1st DERMA LASER SUPER NMN+NIACINAMIDE 7  </t>
        </is>
      </c>
      <c r="I262" s="404" t="inlineStr">
        <is>
          <t xml:space="preserve">QUALITY 1st DERMA LASER SUPER NMN 100. </t>
        </is>
      </c>
      <c r="J262" s="488" t="inlineStr">
        <is>
          <t>Маска с никотинамидом мононуклеатидом NMN 100 дерма лазер Quality 1st.</t>
        </is>
      </c>
      <c r="K262" s="404" t="inlineStr">
        <is>
          <t>face mask</t>
        </is>
      </c>
      <c r="L262" s="440" t="n"/>
      <c r="M262" s="1442" t="n">
        <v>80</v>
      </c>
      <c r="N262" s="1442" t="n"/>
      <c r="O262" s="553" t="n"/>
      <c r="P262" s="1626" t="n">
        <v>499</v>
      </c>
      <c r="Q262" s="1622">
        <f>O262*P262</f>
        <v/>
      </c>
      <c r="R262" s="554" t="n">
        <v>399</v>
      </c>
      <c r="S262" s="1634">
        <f>O262*R262</f>
        <v/>
      </c>
      <c r="T262" s="1634">
        <f>Q262-S262</f>
        <v/>
      </c>
      <c r="U262" s="808">
        <f>T262/Q262</f>
        <v/>
      </c>
      <c r="V262" s="444" t="n">
        <v>0.062</v>
      </c>
      <c r="W262" s="444" t="n">
        <v>19.8</v>
      </c>
      <c r="X262" s="1685">
        <f>O262/M262</f>
        <v/>
      </c>
      <c r="Y262" s="444">
        <f>V262*X262</f>
        <v/>
      </c>
      <c r="Z262" s="444">
        <f>W262*X262</f>
        <v/>
      </c>
      <c r="AA262" s="444" t="inlineStr">
        <is>
          <t>H210×W155×D14mm</t>
        </is>
      </c>
      <c r="AB262" s="1650" t="n">
        <v>0.222</v>
      </c>
      <c r="AC262" s="1627">
        <f>ROUND(O262*AB262,3)</f>
        <v/>
      </c>
      <c r="AD262" s="673" t="inlineStr">
        <is>
          <t>水,ＤＰＧ,ナイアシンアミド,グリセリン,ニコチンアミドモノヌクレオチド,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2" s="663" t="inlineStr">
        <is>
          <t>ЕАЭС N RU Д-JP.РА04.В.16955/24   от 07.05.2024 действует до 06.05.2029</t>
        </is>
      </c>
      <c r="AF262" s="663" t="inlineStr">
        <is>
          <t>Quality First</t>
        </is>
      </c>
      <c r="AG262" s="663" t="inlineStr">
        <is>
          <t>Shin Factory Co.,Ltd.</t>
        </is>
      </c>
    </row>
    <row r="263" hidden="1" ht="30" customFormat="1" customHeight="1" s="437" thickBot="1">
      <c r="A263" s="435" t="n"/>
      <c r="B263" s="829" t="n"/>
      <c r="C263" s="1625" t="n">
        <v>4560401461504</v>
      </c>
      <c r="D263" s="1625" t="n"/>
      <c r="E263" s="435" t="inlineStr">
        <is>
          <t>Quality 1st</t>
        </is>
      </c>
      <c r="F263" s="1668" t="inlineStr">
        <is>
          <t>Qf95</t>
        </is>
      </c>
      <c r="G263" s="671" t="n"/>
      <c r="H263" s="404" t="inlineStr">
        <is>
          <t>QUALITY 1st DERMA LASER SUPER CERAMIDE 100 7</t>
        </is>
      </c>
      <c r="I263" s="404" t="inlineStr">
        <is>
          <t xml:space="preserve">QUALITY 1st DERMA LASER SUPER CERAMIDE 100. </t>
        </is>
      </c>
      <c r="J263" s="488" t="inlineStr">
        <is>
          <t xml:space="preserve">Маска дерма лазер с церамидами церамид 100 Quality 1st.  </t>
        </is>
      </c>
      <c r="K263" s="404" t="inlineStr">
        <is>
          <t>face mask</t>
        </is>
      </c>
      <c r="L263" s="440" t="n"/>
      <c r="M263" s="1442" t="n">
        <v>80</v>
      </c>
      <c r="N263" s="1442" t="n"/>
      <c r="O263" s="553" t="n"/>
      <c r="P263" s="1626" t="n">
        <v>499</v>
      </c>
      <c r="Q263" s="1622">
        <f>O263*P263</f>
        <v/>
      </c>
      <c r="R263" s="554" t="n">
        <v>399</v>
      </c>
      <c r="S263" s="1634">
        <f>O263*R263</f>
        <v/>
      </c>
      <c r="T263" s="1634">
        <f>Q263-S263</f>
        <v/>
      </c>
      <c r="U263" s="808">
        <f>T263/Q263</f>
        <v/>
      </c>
      <c r="V263" s="444" t="n">
        <v>0.062</v>
      </c>
      <c r="W263" s="444" t="n">
        <v>19.8</v>
      </c>
      <c r="X263" s="1685">
        <f>O263/M263</f>
        <v/>
      </c>
      <c r="Y263" s="444">
        <f>V263*X263</f>
        <v/>
      </c>
      <c r="Z263" s="444">
        <f>W263*X263</f>
        <v/>
      </c>
      <c r="AA263" s="444" t="inlineStr">
        <is>
          <t>H210×W155×D14mm</t>
        </is>
      </c>
      <c r="AB263" s="1650" t="n">
        <v>0.222</v>
      </c>
      <c r="AC263" s="1627">
        <f>ROUND(O263*AB263,3)</f>
        <v/>
      </c>
      <c r="AD263" s="673" t="inlineStr">
        <is>
          <t>水,ＤＰＧ,グリセリン,セレブロシド,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ＮＰ,セラミドＡＰ,セラミドＥＯ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フィトスフィンゴシン,コレステロール,ラウロイルラクチレートＮａ,カルボマー</t>
        </is>
      </c>
      <c r="AE263" s="663" t="inlineStr">
        <is>
          <t>ЕАЭС N RU Д-JP.РА04.В.16955/24   от 07.05.2024 действует до 06.05.2029</t>
        </is>
      </c>
      <c r="AF263" s="663" t="inlineStr">
        <is>
          <t>Quality First</t>
        </is>
      </c>
      <c r="AG263" s="663" t="inlineStr">
        <is>
          <t>Shin Factory Co.,Ltd.</t>
        </is>
      </c>
    </row>
    <row r="264" hidden="1" ht="30" customFormat="1" customHeight="1" s="437" thickBot="1">
      <c r="A264" s="435" t="n"/>
      <c r="B264" s="829" t="n"/>
      <c r="C264" s="1625" t="n">
        <v>4560401461481</v>
      </c>
      <c r="D264" s="1625" t="n"/>
      <c r="E264" s="435" t="inlineStr">
        <is>
          <t>Quality 1st</t>
        </is>
      </c>
      <c r="F264" s="1663" t="inlineStr">
        <is>
          <t>Qf93</t>
        </is>
      </c>
      <c r="G264" s="671" t="n"/>
      <c r="H264" s="404" t="inlineStr">
        <is>
          <t>QUALITY 1st DERMA LASER SUPER VC100 WHITE 7</t>
        </is>
      </c>
      <c r="I264" s="404" t="inlineStr">
        <is>
          <t xml:space="preserve">QUALITY 1st DERMA LASER SUPER VC100 WHITE. </t>
        </is>
      </c>
      <c r="J264" s="488" t="inlineStr">
        <is>
          <t xml:space="preserve">Маска дерма лазер, выравнивающая цвет кожи лица VC100 Quality 1st. </t>
        </is>
      </c>
      <c r="K264" s="404" t="inlineStr">
        <is>
          <t>face mask</t>
        </is>
      </c>
      <c r="L264" s="440" t="n"/>
      <c r="M264" s="1442" t="n">
        <v>80</v>
      </c>
      <c r="N264" s="1442" t="n"/>
      <c r="O264" s="553" t="n"/>
      <c r="P264" s="1626" t="n">
        <v>499</v>
      </c>
      <c r="Q264" s="1622">
        <f>O264*P264</f>
        <v/>
      </c>
      <c r="R264" s="554" t="n">
        <v>399</v>
      </c>
      <c r="S264" s="1634">
        <f>O264*R264</f>
        <v/>
      </c>
      <c r="T264" s="1634">
        <f>Q264-S264</f>
        <v/>
      </c>
      <c r="U264" s="808">
        <f>T264/Q264</f>
        <v/>
      </c>
      <c r="V264" s="444" t="n">
        <v>0.062</v>
      </c>
      <c r="W264" s="444" t="n">
        <v>19.8</v>
      </c>
      <c r="X264" s="444">
        <f>O264/M264</f>
        <v/>
      </c>
      <c r="Y264" s="444">
        <f>V264*X264</f>
        <v/>
      </c>
      <c r="Z264" s="444">
        <f>W264*X264</f>
        <v/>
      </c>
      <c r="AA264" s="444" t="inlineStr">
        <is>
          <t>H210×W155×D14mm</t>
        </is>
      </c>
      <c r="AB264" s="1650" t="n">
        <v>0.222</v>
      </c>
      <c r="AC264" s="1627">
        <f>ROUND(O264*AB264,3)</f>
        <v/>
      </c>
      <c r="AD264" s="673" t="inlineStr">
        <is>
          <t>水,ＤＰＧ,グリセリン,ナイアシンアミド,３－Ｏ－エチルアスコルビン酸,アスコルビン酸,パルミチン酸アスコルビルリン酸３Ｎａ,リン酸アスコルビルＭｇ,グリチルリチン酸２Ｋ,ＢＧ,トリプロピレングリコール,水添レシチン,ダイズステロール,セラミドＮＰ,キハダ樹皮エキス,ＰＥＧ－６０水添ヒマシ油,キサンタンガム,エチルヘキシルグリセリン,水酸化Ｋ,クエン酸,クエン酸Ｎａ,エチドロン酸,ラベンダー油,レモン果皮油,ライム油,レモングラス油,エンピツビャクシン油,ローズマリー葉油</t>
        </is>
      </c>
      <c r="AE264" s="663" t="inlineStr">
        <is>
          <t>ЕАЭС N RU Д-JP.РА04.В.16955/24   от 07.05.2024 действует до 06.05.2029</t>
        </is>
      </c>
      <c r="AF264" s="663" t="inlineStr">
        <is>
          <t>Quality First</t>
        </is>
      </c>
      <c r="AG264" s="663" t="inlineStr">
        <is>
          <t>Shin Factory Co.,Ltd.</t>
        </is>
      </c>
    </row>
    <row r="265" hidden="1" ht="30" customFormat="1" customHeight="1" s="437" thickBot="1">
      <c r="A265" s="435" t="n"/>
      <c r="B265" s="829" t="n"/>
      <c r="C265" s="1621" t="n">
        <v>4560401461672</v>
      </c>
      <c r="D265" s="1625" t="n"/>
      <c r="E265" s="435" t="inlineStr">
        <is>
          <t>Quality 1st</t>
        </is>
      </c>
      <c r="F265" s="1668" t="inlineStr">
        <is>
          <t>Qf96</t>
        </is>
      </c>
      <c r="G265" s="671" t="n"/>
      <c r="H265" s="404" t="inlineStr">
        <is>
          <t>QUALITY 1st DERMA LASER SUPER RETINOL 100 7</t>
        </is>
      </c>
      <c r="I265" s="404" t="inlineStr">
        <is>
          <t xml:space="preserve">QUALITY 1st DERMA LASER SUPER RETINOL 100. </t>
        </is>
      </c>
      <c r="J265" s="488" t="inlineStr">
        <is>
          <t xml:space="preserve">Маска дерма лазер супер ретинол 100. </t>
        </is>
      </c>
      <c r="K265" s="404" t="inlineStr">
        <is>
          <t>face mask</t>
        </is>
      </c>
      <c r="L265" s="440" t="n"/>
      <c r="M265" s="1442" t="n">
        <v>80</v>
      </c>
      <c r="N265" s="1442" t="n"/>
      <c r="O265" s="553" t="n"/>
      <c r="P265" s="1626" t="n">
        <v>499</v>
      </c>
      <c r="Q265" s="1622">
        <f>O265*P265</f>
        <v/>
      </c>
      <c r="R265" s="554" t="n">
        <v>399</v>
      </c>
      <c r="S265" s="1634">
        <f>O265*R265</f>
        <v/>
      </c>
      <c r="T265" s="1634">
        <f>Q265-S265</f>
        <v/>
      </c>
      <c r="U265" s="808">
        <f>T265/Q265</f>
        <v/>
      </c>
      <c r="V265" s="444" t="n">
        <v>0.062</v>
      </c>
      <c r="W265" s="444" t="n">
        <v>19.8</v>
      </c>
      <c r="X265" s="444">
        <f>O265/M265</f>
        <v/>
      </c>
      <c r="Y265" s="444">
        <f>V265*X265</f>
        <v/>
      </c>
      <c r="Z265" s="444">
        <f>W265*X265</f>
        <v/>
      </c>
      <c r="AA265" s="710" t="inlineStr">
        <is>
          <t>H210×W155×D14mm</t>
        </is>
      </c>
      <c r="AB265" s="1650" t="n">
        <v>0.222</v>
      </c>
      <c r="AC265" s="1627">
        <f>ROUND(O265*AB265,3)</f>
        <v/>
      </c>
      <c r="AD265" s="673" t="inlineStr">
        <is>
          <t>水,ＤＰＧ,ナイアシンアミド,グリセリン,ニコチンアミドモノヌクレオチド,水添レチノール,グリチルリチン酸２Ｋ,ＢＧ,水添レシチン,ダイズステロール,セラミドＮＰ,キハダ樹皮エキス,ラベンダー油,レモン果皮油,ライム油,レモングラス油,エンピツビャクシン油,ローズマリー葉油,トリプロピレングリコール,ＰＥＧ－６０水添ヒマシ油,キサンタンガム,エチルヘキシルグリセリン,水酸化Ｋ,クエン酸,クエン酸Ｎａ,エチドロン酸,トリ（カプリル酸／カプリン酸）グリセリル</t>
        </is>
      </c>
      <c r="AE265" s="663" t="inlineStr">
        <is>
          <t>ЕАЭС N RU Д-JP.РА04.В.16955/24   от 07.05.2024 действует до 06.05.2029</t>
        </is>
      </c>
      <c r="AF265" s="663" t="inlineStr">
        <is>
          <t>QUALITY 1st</t>
        </is>
      </c>
      <c r="AG265" s="663" t="inlineStr">
        <is>
          <t>Shin Factory Co.,Ltd.</t>
        </is>
      </c>
    </row>
    <row r="266" hidden="1" ht="30" customFormat="1" customHeight="1" s="437" thickBot="1">
      <c r="A266" s="435" t="n"/>
      <c r="B266" s="829" t="n"/>
      <c r="C266" s="1621" t="n">
        <v>4560401461771</v>
      </c>
      <c r="D266" s="1625" t="n"/>
      <c r="E266" s="435" t="inlineStr">
        <is>
          <t>Quality 1st</t>
        </is>
      </c>
      <c r="F266" s="1668" t="inlineStr">
        <is>
          <t>Qf97</t>
        </is>
      </c>
      <c r="G266" s="671" t="n"/>
      <c r="H266" s="404" t="inlineStr">
        <is>
          <t>QUALITY 1st DERMA LASER SUPER AZELAIC ACID 100 7</t>
        </is>
      </c>
      <c r="I266" s="404" t="inlineStr">
        <is>
          <t xml:space="preserve">QUALITY 1st DERMA LASER SUPER AZELAIC ACID 100. </t>
        </is>
      </c>
      <c r="J266" s="488" t="inlineStr">
        <is>
          <t xml:space="preserve">Маска дерма лазер с азелаиновой кислотой ACID 100. </t>
        </is>
      </c>
      <c r="K266" s="404" t="inlineStr">
        <is>
          <t>face mask</t>
        </is>
      </c>
      <c r="L266" s="440" t="n"/>
      <c r="M266" s="1442" t="n">
        <v>80</v>
      </c>
      <c r="N266" s="1442" t="n"/>
      <c r="O266" s="553" t="n"/>
      <c r="P266" s="1626" t="n">
        <v>499</v>
      </c>
      <c r="Q266" s="1622">
        <f>O266*P266</f>
        <v/>
      </c>
      <c r="R266" s="554" t="n">
        <v>399</v>
      </c>
      <c r="S266" s="1634">
        <f>O266*R266</f>
        <v/>
      </c>
      <c r="T266" s="1634">
        <f>Q266-S266</f>
        <v/>
      </c>
      <c r="U266" s="808">
        <f>T266/Q266</f>
        <v/>
      </c>
      <c r="V266" s="444">
        <f>ROUND(0.644*0.419*0.231,3)</f>
        <v/>
      </c>
      <c r="W266" s="444" t="n">
        <v>19.8</v>
      </c>
      <c r="X266" s="444">
        <f>O266/M266</f>
        <v/>
      </c>
      <c r="Y266" s="444">
        <f>V266*X266</f>
        <v/>
      </c>
      <c r="Z266" s="444">
        <f>W266*X266</f>
        <v/>
      </c>
      <c r="AA266" s="444" t="inlineStr">
        <is>
          <t>W155×D14×H210(mm)</t>
        </is>
      </c>
      <c r="AB266" s="1650" t="n">
        <v>0.222</v>
      </c>
      <c r="AC266" s="1627">
        <f>ROUND(O266*AB266,3)</f>
        <v/>
      </c>
      <c r="AD266" s="673" t="inlineStr">
        <is>
          <t>水,ＤＰＧ,グリセリン,アゼライン酸,グレープフルーツ種子エキス,セラミドＮＰ,グリチルリチン酸２Ｋ,ティーツリー葉エキス,ＢＧ,水添レシチン,ダイズステロール,カプリリルグリコール,ＰＥＧ－６０水添ヒマシ油,キサンタンガム,カルボマー,エチルヘキシルグリセリン,トリプロピレングリコール,ヘキシレングリコール,クエン酸,クエン酸Ｎａ,水酸化Ｎａ,ラベンダー油,レモン果皮油,ライム油,レモングラス油,エンピツビャクシン油,ローズマリー葉油,ティーツリー葉油</t>
        </is>
      </c>
      <c r="AE266" s="663" t="inlineStr">
        <is>
          <t>ЕАЭС N RU Д-JP.РА04.В.16955/24   от 07.05.2024 действует до 06.05.2029</t>
        </is>
      </c>
      <c r="AF266" s="663" t="inlineStr">
        <is>
          <t>Quality First</t>
        </is>
      </c>
      <c r="AG266" s="663" t="inlineStr">
        <is>
          <t>Shin Factory Co.,Ltd.</t>
        </is>
      </c>
    </row>
    <row r="267" hidden="1" ht="30" customFormat="1" customHeight="1" s="437" thickBot="1">
      <c r="A267" s="435" t="n"/>
      <c r="B267" s="829" t="n"/>
      <c r="C267" s="1621" t="n">
        <v>4560401461788</v>
      </c>
      <c r="D267" s="1625" t="n"/>
      <c r="E267" s="435" t="inlineStr">
        <is>
          <t>Quality 1st</t>
        </is>
      </c>
      <c r="F267" s="1668" t="inlineStr">
        <is>
          <t>Qf98</t>
        </is>
      </c>
      <c r="G267" s="671" t="n"/>
      <c r="H267" s="404" t="inlineStr">
        <is>
          <t>QUALITY 1st DERMA LASER EX SUPER VC100 3</t>
        </is>
      </c>
      <c r="I267" s="404" t="inlineStr">
        <is>
          <t xml:space="preserve">QUALITY 1st DERMA LASER EX SUPER VC100. </t>
        </is>
      </c>
      <c r="J267" s="488" t="inlineStr">
        <is>
          <t xml:space="preserve">Маска дерма лазер экстра супер витамин С VC100. </t>
        </is>
      </c>
      <c r="K267" s="404" t="inlineStr">
        <is>
          <t>face mask</t>
        </is>
      </c>
      <c r="L267" s="440" t="n"/>
      <c r="M267" s="1442" t="n">
        <v>60</v>
      </c>
      <c r="N267" s="1442" t="n"/>
      <c r="O267" s="553" t="n"/>
      <c r="P267" s="1626" t="n">
        <v>499</v>
      </c>
      <c r="Q267" s="1622">
        <f>O267*P267</f>
        <v/>
      </c>
      <c r="R267" s="554" t="n">
        <v>399</v>
      </c>
      <c r="S267" s="1634">
        <f>O267*R267</f>
        <v/>
      </c>
      <c r="T267" s="1634">
        <f>Q267-S267</f>
        <v/>
      </c>
      <c r="U267" s="808">
        <f>T267/Q267</f>
        <v/>
      </c>
      <c r="V267" s="444">
        <f>ROUND(0.625*0.33*0.22,3)</f>
        <v/>
      </c>
      <c r="W267" s="444" t="n">
        <v>10.2</v>
      </c>
      <c r="X267" s="444">
        <f>O267/M267</f>
        <v/>
      </c>
      <c r="Y267" s="444">
        <f>V267*X267</f>
        <v/>
      </c>
      <c r="Z267" s="444">
        <f>W267*X267</f>
        <v/>
      </c>
      <c r="AA267" s="444" t="inlineStr">
        <is>
          <t>W105×D30mm×H185mm</t>
        </is>
      </c>
      <c r="AB267" s="1650" t="n">
        <v>0.15</v>
      </c>
      <c r="AC267" s="1627">
        <f>ROUND(O267*AB267,3)</f>
        <v/>
      </c>
      <c r="AD267" s="673" t="inlineStr">
        <is>
          <t>水、DPG、グリセリン、ナイアシンアミド、アスコルビン酸、パルミチン酸アスコルビルリン酸3Na、リン酸アスコル ビルMg、テトラヘキシルデカン酸アスコルビル、グリチルリチン酸2K、BG、 トリプロピレングリコール、水添レシチン、ダイズ ステロール、セラミドNP、キハダ樹皮エキス、ラベンダー油、レモン果皮油、ライム油、レモングラス油、エンピツビャクシン油、ローズマリー葉油、PEG-60水添ヒマシ油、キサンタンガム、エチルヘキシルグリセリン、水酸化K、クエン酸、クエン酸Na、 エチドロン酸</t>
        </is>
      </c>
      <c r="AE267" s="663" t="inlineStr">
        <is>
          <t>ЕАЭС N RU Д-JP.РА04.В.16955/24   от 07.05.2024 действует до 06.05.2030</t>
        </is>
      </c>
      <c r="AF267" s="663" t="inlineStr">
        <is>
          <t>QUALITY 1st</t>
        </is>
      </c>
      <c r="AG267" s="663" t="inlineStr">
        <is>
          <t>Shin Factory Co.,Ltd.</t>
        </is>
      </c>
    </row>
    <row r="268" hidden="1" ht="30" customFormat="1" customHeight="1" s="437" thickBot="1">
      <c r="A268" s="435" t="n"/>
      <c r="B268" s="829" t="n"/>
      <c r="C268" s="1621" t="n">
        <v>4560401461801</v>
      </c>
      <c r="D268" s="1625" t="n"/>
      <c r="E268" s="435" t="inlineStr">
        <is>
          <t>Quality 1st</t>
        </is>
      </c>
      <c r="F268" s="1668" t="inlineStr">
        <is>
          <t>QF99</t>
        </is>
      </c>
      <c r="G268" s="909" t="n"/>
      <c r="H268" s="404" t="inlineStr">
        <is>
          <t>QUALITY 1st DERMA LASER SUPER EXOSOME 100 7</t>
        </is>
      </c>
      <c r="I268" s="404" t="inlineStr">
        <is>
          <t>QUALITY 1st  DERMA LASER SUPER EXOSOME 100 7</t>
        </is>
      </c>
      <c r="J268" s="488" t="inlineStr">
        <is>
          <t>Маска дерма лазер омолаживающая суперэкзосомы 100 QUALITY 1st 7шт</t>
        </is>
      </c>
      <c r="K268" s="404" t="inlineStr">
        <is>
          <t>face mask</t>
        </is>
      </c>
      <c r="L268" s="440" t="n"/>
      <c r="M268" s="1442" t="n">
        <v>80</v>
      </c>
      <c r="N268" s="1442" t="n"/>
      <c r="O268" s="553" t="n"/>
      <c r="P268" s="1626" t="n">
        <v>499</v>
      </c>
      <c r="Q268" s="1622">
        <f>O268*P268</f>
        <v/>
      </c>
      <c r="R268" s="554" t="n">
        <v>399</v>
      </c>
      <c r="S268" s="1634">
        <f>O268*R268</f>
        <v/>
      </c>
      <c r="T268" s="1634">
        <f>Q268-S268</f>
        <v/>
      </c>
      <c r="U268" s="808">
        <f>T268/Q268</f>
        <v/>
      </c>
      <c r="V268" s="910" t="n">
        <v>0.055</v>
      </c>
      <c r="W268" s="444" t="n">
        <v>19.8</v>
      </c>
      <c r="X268" s="444">
        <f>O268/M268</f>
        <v/>
      </c>
      <c r="Y268" s="444">
        <f>V268*X268</f>
        <v/>
      </c>
      <c r="Z268" s="444">
        <f>W268*X268</f>
        <v/>
      </c>
      <c r="AA268" s="444" t="inlineStr">
        <is>
          <t>155×210×14</t>
        </is>
      </c>
      <c r="AB268" s="1650" t="n">
        <v>0.222</v>
      </c>
      <c r="AC268" s="1627">
        <f>ROUND(O268*AB268,3)</f>
        <v/>
      </c>
      <c r="AD268" s="673" t="inlineStr">
        <is>
          <t>水,ＤＰＧ,グリセリン,ナイアシンアミド,ヒト脂肪由来間葉系細胞エクソソーム,ヒト幹細胞順化培養液,アスコルビン酸,パルミチン酸アスコルビルリン酸３Ｎａ,リン酸アスコルビルＭｇ,テトラヘキシルデカン酸アスコルビル,アスコルビルメチルカルボニルペンタペプチド－７２－トリ－ｔ－ブチルトリプトファナミド,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１，２－ヘキサンジオール,ポリソルベート８０,カプリリルグリコール,酢酸トコフェロール</t>
        </is>
      </c>
      <c r="AE268" s="663" t="inlineStr">
        <is>
          <t>ЕАЭС N RU Д-JP.РА04.В.88102/25   от 03.06.2025 действует до 02.06.2030</t>
        </is>
      </c>
      <c r="AF268" s="663" t="inlineStr">
        <is>
          <t>QUALITY 1st</t>
        </is>
      </c>
      <c r="AG268" s="663" t="inlineStr">
        <is>
          <t xml:space="preserve">Shin Factory Co.,Ltd. </t>
        </is>
      </c>
    </row>
    <row r="269" hidden="1" ht="30" customFormat="1" customHeight="1" s="437" thickBot="1">
      <c r="A269" s="435" t="n"/>
      <c r="B269" s="829" t="n"/>
      <c r="C269" s="1621" t="n">
        <v>4560401461818</v>
      </c>
      <c r="D269" s="1625" t="n"/>
      <c r="E269" s="435" t="inlineStr">
        <is>
          <t>Quality 1st</t>
        </is>
      </c>
      <c r="F269" s="1668" t="inlineStr">
        <is>
          <t>QF100</t>
        </is>
      </c>
      <c r="G269" s="909" t="n"/>
      <c r="H269" s="404" t="inlineStr">
        <is>
          <t>QUALITY 1st DERMA LASER SUPER GLUTATHIONE 100 7</t>
        </is>
      </c>
      <c r="I269" s="404" t="inlineStr">
        <is>
          <t>QUALITY 1st DERMA LASER SUPER GLUTATHIONE 100 7</t>
        </is>
      </c>
      <c r="J269" s="488" t="inlineStr">
        <is>
          <t>Маска дерма лазер омолаживающая суперглютатион 100 QUALITY 1st  7шт</t>
        </is>
      </c>
      <c r="K269" s="404" t="inlineStr">
        <is>
          <t>face mask</t>
        </is>
      </c>
      <c r="L269" s="440" t="n"/>
      <c r="M269" s="1442" t="n">
        <v>80</v>
      </c>
      <c r="N269" s="1442" t="n"/>
      <c r="O269" s="553" t="n"/>
      <c r="P269" s="1626" t="n">
        <v>499</v>
      </c>
      <c r="Q269" s="1622">
        <f>O269*P269</f>
        <v/>
      </c>
      <c r="R269" s="554" t="n">
        <v>399</v>
      </c>
      <c r="S269" s="1634">
        <f>O269*R269</f>
        <v/>
      </c>
      <c r="T269" s="1634">
        <f>Q269-S269</f>
        <v/>
      </c>
      <c r="U269" s="808">
        <f>T269/Q269</f>
        <v/>
      </c>
      <c r="V269" s="444" t="n">
        <v>0.055</v>
      </c>
      <c r="W269" s="444" t="n">
        <v>19.8</v>
      </c>
      <c r="X269" s="444">
        <f>O269/M269</f>
        <v/>
      </c>
      <c r="Y269" s="444">
        <f>V269*X269</f>
        <v/>
      </c>
      <c r="Z269" s="444">
        <f>W269*X269</f>
        <v/>
      </c>
      <c r="AA269" s="444" t="inlineStr">
        <is>
          <t>155×210×14</t>
        </is>
      </c>
      <c r="AB269" s="1650" t="n">
        <v>0.222</v>
      </c>
      <c r="AC269" s="1627">
        <f>ROUND(O269*AB269,3)</f>
        <v/>
      </c>
      <c r="AD269" s="673" t="inlineStr">
        <is>
          <t>水,ＤＰＧ,グリセリン,ナイアシンアミド,グルタチオン,アルブチン,アスコルビン酸,パルミチン酸アスコルビルリン酸３Ｎａ,リン酸アスコルビルＭｇ,テトラヘキシルデカン酸アスコルビル,パルミチン酸アスコルビル,グリチルリチン酸２Ｋ,ＢＧ,トリプロピレングリコール,水添レシチン,ダイズステロール,セラミドＮＰ,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リノール酸,リノレン酸,レシチン</t>
        </is>
      </c>
      <c r="AE269" s="663" t="inlineStr">
        <is>
          <t>ЕАЭС N RU Д-JP.РА04.В.88102/25   от 03.06.2025 действует до 02.06.2030</t>
        </is>
      </c>
      <c r="AF269" s="663" t="inlineStr">
        <is>
          <t>QUALITY 1st</t>
        </is>
      </c>
      <c r="AG269" s="663" t="inlineStr">
        <is>
          <t xml:space="preserve">Shin Factory Co.,Ltd. </t>
        </is>
      </c>
    </row>
    <row r="270" hidden="1" ht="30" customFormat="1" customHeight="1" s="437" thickBot="1">
      <c r="A270" s="435" t="n"/>
      <c r="B270" s="829" t="n"/>
      <c r="C270" s="1621" t="n">
        <v>4560401461832</v>
      </c>
      <c r="D270" s="1625" t="n"/>
      <c r="E270" s="435" t="inlineStr">
        <is>
          <t>Quality 1st</t>
        </is>
      </c>
      <c r="F270" s="1668" t="inlineStr">
        <is>
          <t>QF101</t>
        </is>
      </c>
      <c r="G270" s="450" t="n"/>
      <c r="H270" s="404" t="inlineStr">
        <is>
          <t>QUALITY 1st DERMA LASER SUPER BLACK 7</t>
        </is>
      </c>
      <c r="I270" s="404" t="inlineStr">
        <is>
          <t>QUALITY 1st DERMA LASER SUPER BLACK 7</t>
        </is>
      </c>
      <c r="J270" s="488" t="inlineStr">
        <is>
          <t>Маска дерма лазер для сужения пор и борьбы с камидонами суперблэк на основе четырех видов витамина С QUALITY 1st  7шт</t>
        </is>
      </c>
      <c r="K270" s="404" t="inlineStr">
        <is>
          <t>face mask</t>
        </is>
      </c>
      <c r="L270" s="440" t="n"/>
      <c r="M270" s="1442" t="n">
        <v>64</v>
      </c>
      <c r="N270" s="1442" t="n"/>
      <c r="O270" s="553" t="n"/>
      <c r="P270" s="1626" t="n">
        <v>713</v>
      </c>
      <c r="Q270" s="1622">
        <f>O270*P270</f>
        <v/>
      </c>
      <c r="R270" s="554" t="n">
        <v>570</v>
      </c>
      <c r="S270" s="1634">
        <f>O270*R270</f>
        <v/>
      </c>
      <c r="T270" s="1634">
        <f>Q270-S270</f>
        <v/>
      </c>
      <c r="U270" s="808">
        <f>T270/Q270</f>
        <v/>
      </c>
      <c r="V270" s="444" t="n">
        <v>0.055</v>
      </c>
      <c r="W270" s="444" t="n">
        <v>19.3</v>
      </c>
      <c r="X270" s="444">
        <f>O270/M270</f>
        <v/>
      </c>
      <c r="Y270" s="444">
        <f>V270*X270</f>
        <v/>
      </c>
      <c r="Z270" s="444">
        <f>W270*X270</f>
        <v/>
      </c>
      <c r="AA270" s="444" t="inlineStr">
        <is>
          <t>155×210×25</t>
        </is>
      </c>
      <c r="AB270" s="1650" t="n">
        <v>0.262</v>
      </c>
      <c r="AC270" s="1627">
        <f>ROUND(O270*AB270,3)</f>
        <v/>
      </c>
      <c r="AD270" s="673" t="inlineStr">
        <is>
          <t>水、DPG、ナイアシンアミド、グリセリン、アスコルビン酸、パルミチン酸アスコルビルリン酸3Na、リン酸アスコルビルMg、テトラヘキシルデカン酸アスコルビル、水添レチノール、セラミドNP、セラミドAP、セラミドEOP、フィトスフィンゴシン、グリチルリチン酸2K、BG、トリプロピレングリコール、水添レシチン、ダイズステロール、セラミドNP、キハダ樹皮エキス、PEG-60水添ヒマシ油、キサンタンガム、エチルヘキシルグリセリン、水酸化K、クエン酸、クエン酸Na、エチドロン酸、ラベンダー油、レモン果皮油、ライム油、レモングラス油、エンピツビャクシン油、ローズマリー葉油、トリ(カプリル酸/カプリン酸)グリセリル、コレステロール、ラウロイルラクチレートNa、カルボマー</t>
        </is>
      </c>
      <c r="AE270" s="663" t="inlineStr">
        <is>
          <t>ЕАЭС N RU Д-JP.РА04.В.88102/25   от 03.06.2025 действует до 02.06.2030</t>
        </is>
      </c>
      <c r="AF270" s="663" t="inlineStr">
        <is>
          <t>QUALITY 1st</t>
        </is>
      </c>
      <c r="AG270" s="663" t="inlineStr">
        <is>
          <t xml:space="preserve">Shin Factory Co.,Ltd. </t>
        </is>
      </c>
    </row>
    <row r="271" hidden="1" ht="30" customFormat="1" customHeight="1" s="437" thickBot="1">
      <c r="A271" s="435" t="n"/>
      <c r="B271" s="829" t="n"/>
      <c r="C271" s="1621" t="n">
        <v>4560401461825</v>
      </c>
      <c r="D271" s="1625" t="n"/>
      <c r="E271" s="435" t="inlineStr">
        <is>
          <t>Quality 1st</t>
        </is>
      </c>
      <c r="F271" s="1668" t="inlineStr">
        <is>
          <t>QF102</t>
        </is>
      </c>
      <c r="G271" s="450" t="n"/>
      <c r="H271" s="404" t="inlineStr">
        <is>
          <t>QUALITY 1st DERMA LASER EYE SHEET SUPER VCR (10sheets,5times)</t>
        </is>
      </c>
      <c r="I271" s="404" t="inlineStr">
        <is>
          <t>QUALITY 1st DERMA LASER EYE SHEET SUPER VCR (10sheets,5times)</t>
        </is>
      </c>
      <c r="J271" s="488" t="inlineStr">
        <is>
          <t xml:space="preserve">Омолаживающие патчи дерма лазер выравнивающие цвет кожи вокруг глаз QUALITY 1st  10шт </t>
        </is>
      </c>
      <c r="K271" s="404" t="inlineStr">
        <is>
          <t>face mask</t>
        </is>
      </c>
      <c r="L271" s="440" t="n"/>
      <c r="M271" s="1442" t="n">
        <v>120</v>
      </c>
      <c r="N271" s="1442" t="n"/>
      <c r="O271" s="553" t="n"/>
      <c r="P271" s="1626" t="n">
        <v>570</v>
      </c>
      <c r="Q271" s="1622">
        <f>O271*P271</f>
        <v/>
      </c>
      <c r="R271" s="554" t="n">
        <v>456</v>
      </c>
      <c r="S271" s="1634">
        <f>O271*R271</f>
        <v/>
      </c>
      <c r="T271" s="1634">
        <f>Q271-S271</f>
        <v/>
      </c>
      <c r="U271" s="808">
        <f>T271/Q271</f>
        <v/>
      </c>
      <c r="V271" s="444" t="n">
        <v>0.033</v>
      </c>
      <c r="W271" s="444" t="n">
        <v>6.2</v>
      </c>
      <c r="X271" s="444">
        <f>O271/M271</f>
        <v/>
      </c>
      <c r="Y271" s="444">
        <f>V271*X271</f>
        <v/>
      </c>
      <c r="Z271" s="444">
        <f>W271*X271</f>
        <v/>
      </c>
      <c r="AA271" s="444" t="inlineStr">
        <is>
          <t>130×135×15</t>
        </is>
      </c>
      <c r="AB271" s="1650" t="n">
        <v>0.385</v>
      </c>
      <c r="AC271" s="1627">
        <f>ROUND(O271*AB271,3)</f>
        <v/>
      </c>
      <c r="AD271" s="673" t="inlineStr">
        <is>
          <t xml:space="preserve">	水、ＤＰＧ、グリセリン、テトラヘキシルデカン酸アスコルビル、パルミチン酸アスコルビルリン酸３Ｎａ、パルミチン酸アスコルビル、レチノール、水添レチノール、グルタチオン、加水分解ヒアルロン酸、ナイアシンアミド、グリチルリチン酸２Ｋ、水添レシチン、ダイズステロール、セラミドＮＰ、キハダ樹皮エキス、アルブチン、セレブロシド、ＢＧ、ラベンダー油、レモン果皮油、ライム油、レモングラス油、エンピツビャクシン油、ローズマリー葉油、リノール酸、リノレン酸、レシチン、グルコシルルチン、トリ（カプリル酸／カプリン酸）グリセリル、ペンチレングリコール、ＢＨＴ、トリプロピレングリコール、ＰＥＧ－６０水添ヒマシ油、キサンタンガム、エチルヘキシルグリセリン、クエン酸、クエン酸Ｎａ、水酸化Ｋ、エチドロン酸</t>
        </is>
      </c>
      <c r="AE271" s="663" t="inlineStr">
        <is>
          <t>ЕАЭС N RU Д-JP.РА04.В.85638/25 от 03.06.2025 действует до 02.06.2030</t>
        </is>
      </c>
      <c r="AF271" s="663" t="inlineStr">
        <is>
          <t>QUALITY 1st</t>
        </is>
      </c>
      <c r="AG271" s="663" t="inlineStr">
        <is>
          <t xml:space="preserve">Shin Factory Co.,Ltd. </t>
        </is>
      </c>
    </row>
    <row r="272" hidden="1" ht="30" customFormat="1" customHeight="1" s="437" thickBot="1">
      <c r="A272" s="435" t="n"/>
      <c r="B272" s="829" t="n"/>
      <c r="C272" s="1621" t="n">
        <v>4560401461863</v>
      </c>
      <c r="D272" s="1625" t="n"/>
      <c r="E272" s="435" t="inlineStr">
        <is>
          <t>Quality 1st</t>
        </is>
      </c>
      <c r="F272" s="1690" t="n"/>
      <c r="G272" s="450" t="n"/>
      <c r="H272" s="404" t="inlineStr">
        <is>
          <t>QUALITY 1st DERMA LASER SHOT X SUPER VC100 (15 sheets)</t>
        </is>
      </c>
      <c r="I272" s="404" t="n"/>
      <c r="J272" s="488" t="n"/>
      <c r="K272" s="404" t="inlineStr">
        <is>
          <t>face mask</t>
        </is>
      </c>
      <c r="L272" s="440" t="n"/>
      <c r="M272" s="1442" t="n">
        <v>200</v>
      </c>
      <c r="N272" s="1442" t="n"/>
      <c r="O272" s="553" t="n"/>
      <c r="P272" s="1626" t="n">
        <v>390</v>
      </c>
      <c r="Q272" s="1622">
        <f>O272*P272</f>
        <v/>
      </c>
      <c r="R272" s="554" t="n">
        <v>312</v>
      </c>
      <c r="S272" s="1634">
        <f>O272*R272</f>
        <v/>
      </c>
      <c r="T272" s="1634">
        <f>Q272-S272</f>
        <v/>
      </c>
      <c r="U272" s="808">
        <f>T272/Q272</f>
        <v/>
      </c>
      <c r="V272" s="1140">
        <f>ROUND(0.507*0.208*0.44,3)</f>
        <v/>
      </c>
      <c r="W272" s="444" t="n">
        <v>14</v>
      </c>
      <c r="X272" s="444">
        <f>O272/M272</f>
        <v/>
      </c>
      <c r="Y272" s="444">
        <f>V272*X272</f>
        <v/>
      </c>
      <c r="Z272" s="444">
        <f>W272*X272</f>
        <v/>
      </c>
      <c r="AA272" s="444" t="inlineStr">
        <is>
          <t>120×185×8</t>
        </is>
      </c>
      <c r="AB272" s="1650" t="n">
        <v>0.057</v>
      </c>
      <c r="AC272" s="1627">
        <f>ROUND(O272*AB272,3)</f>
        <v/>
      </c>
      <c r="AD272"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272" s="663" t="inlineStr">
        <is>
          <t>делаем ДС</t>
        </is>
      </c>
      <c r="AF272" s="663" t="inlineStr">
        <is>
          <t>QUALITY 1st</t>
        </is>
      </c>
      <c r="AG272" s="663" t="inlineStr">
        <is>
          <t xml:space="preserve">Shin Factory Co.,Ltd. </t>
        </is>
      </c>
    </row>
    <row r="273" hidden="1" ht="30" customFormat="1" customHeight="1" s="437" thickBot="1">
      <c r="A273" s="435" t="n"/>
      <c r="B273" s="829" t="n"/>
      <c r="C273" s="1621" t="n">
        <v>4560401461870</v>
      </c>
      <c r="D273" s="1625" t="n"/>
      <c r="E273" s="435" t="inlineStr">
        <is>
          <t>Quality 1st</t>
        </is>
      </c>
      <c r="F273" s="1690" t="n"/>
      <c r="G273" s="450" t="n"/>
      <c r="H273" s="404" t="inlineStr">
        <is>
          <t>QUALITY 1st DERMA LASER SHOT X SUPER TEATREE100+CICA (15 sheets)</t>
        </is>
      </c>
      <c r="I273" s="404" t="n"/>
      <c r="J273" s="488" t="n"/>
      <c r="K273" s="404" t="inlineStr">
        <is>
          <t>face mask</t>
        </is>
      </c>
      <c r="L273" s="440" t="n"/>
      <c r="M273" s="1442" t="n">
        <v>200</v>
      </c>
      <c r="N273" s="1442" t="n"/>
      <c r="O273" s="553" t="n"/>
      <c r="P273" s="1626" t="n">
        <v>390</v>
      </c>
      <c r="Q273" s="1622">
        <f>O273*P273</f>
        <v/>
      </c>
      <c r="R273" s="554" t="n">
        <v>312</v>
      </c>
      <c r="S273" s="1634">
        <f>O273*R273</f>
        <v/>
      </c>
      <c r="T273" s="1634">
        <f>Q273-S273</f>
        <v/>
      </c>
      <c r="U273" s="808">
        <f>T273/Q273</f>
        <v/>
      </c>
      <c r="V273" s="1140">
        <f>ROUND(0.507*0.208*0.44,3)</f>
        <v/>
      </c>
      <c r="W273" s="444" t="n">
        <v>14</v>
      </c>
      <c r="X273" s="444">
        <f>O273/M273</f>
        <v/>
      </c>
      <c r="Y273" s="444">
        <f>V273*X273</f>
        <v/>
      </c>
      <c r="Z273" s="444">
        <f>W273*X273</f>
        <v/>
      </c>
      <c r="AA273" s="444" t="inlineStr">
        <is>
          <t>120×185×8</t>
        </is>
      </c>
      <c r="AB273" s="1650" t="n">
        <v>0.057</v>
      </c>
      <c r="AC273" s="1627">
        <f>ROUND(O273*AB273,3)</f>
        <v/>
      </c>
      <c r="AD273"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273" s="663" t="inlineStr">
        <is>
          <t>делаем ДС</t>
        </is>
      </c>
      <c r="AF273" s="663" t="inlineStr">
        <is>
          <t>QUALITY 1st</t>
        </is>
      </c>
      <c r="AG273" s="663" t="inlineStr">
        <is>
          <t xml:space="preserve">Shin Factory Co.,Ltd. </t>
        </is>
      </c>
    </row>
    <row r="274" hidden="1" ht="30" customFormat="1" customHeight="1" s="437" thickBot="1">
      <c r="A274" s="1129" t="n"/>
      <c r="B274" s="1129" t="n"/>
      <c r="C274" s="1691" t="n">
        <v>4560401461900</v>
      </c>
      <c r="D274" s="1682" t="n"/>
      <c r="E274" s="435" t="inlineStr">
        <is>
          <t>Quality 1st</t>
        </is>
      </c>
      <c r="F274" s="1692" t="n"/>
      <c r="G274" s="1136" t="n"/>
      <c r="H274" s="404" t="inlineStr">
        <is>
          <t>QUALITY 1st DERMA LASER VISION PAD PRO (10 sheets)</t>
        </is>
      </c>
      <c r="I274" s="1133" t="n"/>
      <c r="J274" s="1134" t="n"/>
      <c r="K274" s="1133" t="inlineStr">
        <is>
          <t>face mask</t>
        </is>
      </c>
      <c r="L274" s="1169" t="n"/>
      <c r="M274" s="1147" t="n">
        <v>60</v>
      </c>
      <c r="N274" s="1147" t="n"/>
      <c r="O274" s="1137" t="n"/>
      <c r="P274" s="1626" t="n">
        <v>650</v>
      </c>
      <c r="Q274" s="1622">
        <f>O274*P274</f>
        <v/>
      </c>
      <c r="R274" s="1139" t="n">
        <v>520</v>
      </c>
      <c r="S274" s="1634">
        <f>O274*R274</f>
        <v/>
      </c>
      <c r="T274" s="1634">
        <f>Q274-S274</f>
        <v/>
      </c>
      <c r="U274" s="808">
        <f>T274/Q274</f>
        <v/>
      </c>
      <c r="V274" s="1140">
        <f>ROUND(0.63*0.145*0.031,3)</f>
        <v/>
      </c>
      <c r="W274" s="1140" t="n">
        <v>8.199999999999999</v>
      </c>
      <c r="X274" s="444">
        <f>O274/M274</f>
        <v/>
      </c>
      <c r="Y274" s="444">
        <f>V274*X274</f>
        <v/>
      </c>
      <c r="Z274" s="444">
        <f>W274*X274</f>
        <v/>
      </c>
      <c r="AA274" s="444" t="inlineStr">
        <is>
          <t>102×123×30</t>
        </is>
      </c>
      <c r="AB274" s="1693" t="n">
        <v>0.119</v>
      </c>
      <c r="AC274" s="1694">
        <f>ROUND(O274*AB274,3)</f>
        <v/>
      </c>
      <c r="AD274"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274" s="663" t="n"/>
      <c r="AF274" s="663" t="inlineStr">
        <is>
          <t>QUALITY 1st</t>
        </is>
      </c>
      <c r="AG274" s="663" t="n"/>
    </row>
    <row r="275" hidden="1" ht="30" customFormat="1" customHeight="1" s="437" thickBot="1">
      <c r="A275" s="1129" t="n"/>
      <c r="B275" s="1129" t="n"/>
      <c r="C275" s="1691" t="n">
        <v>4560401461887</v>
      </c>
      <c r="D275" s="1682" t="n"/>
      <c r="E275" s="435" t="inlineStr">
        <is>
          <t>Quality 1st</t>
        </is>
      </c>
      <c r="F275" s="1692" t="n"/>
      <c r="G275" s="1136" t="n"/>
      <c r="H275" s="404" t="inlineStr">
        <is>
          <t>QUALITY 1st DERMA LASER ERASE VC 50ml</t>
        </is>
      </c>
      <c r="I275" s="1133" t="n"/>
      <c r="J275" s="1134" t="n"/>
      <c r="K275" s="1133" t="inlineStr">
        <is>
          <t>face serum</t>
        </is>
      </c>
      <c r="L275" s="1169" t="n"/>
      <c r="M275" s="1147" t="n">
        <v>60</v>
      </c>
      <c r="N275" s="1147" t="n"/>
      <c r="O275" s="1137" t="n"/>
      <c r="P275" s="1626" t="n">
        <v>1250</v>
      </c>
      <c r="Q275" s="1622">
        <f>O275*P275</f>
        <v/>
      </c>
      <c r="R275" s="1139" t="n">
        <v>1000</v>
      </c>
      <c r="S275" s="1634">
        <f>O275*R275</f>
        <v/>
      </c>
      <c r="T275" s="1634">
        <f>Q275-S275</f>
        <v/>
      </c>
      <c r="U275" s="808">
        <f>T275/Q275</f>
        <v/>
      </c>
      <c r="V275" s="1140">
        <f>ROUND(0.316*0.215*0.199,3)</f>
        <v/>
      </c>
      <c r="W275" s="1140" t="n">
        <v>5.2</v>
      </c>
      <c r="X275" s="444">
        <f>O275/M275</f>
        <v/>
      </c>
      <c r="Y275" s="444">
        <f>V275*X275</f>
        <v/>
      </c>
      <c r="Z275" s="444">
        <f>W275*X275</f>
        <v/>
      </c>
      <c r="AA275" s="444" t="inlineStr">
        <is>
          <t>29×139×29</t>
        </is>
      </c>
      <c r="AB275" s="1693" t="n">
        <v>0.07000000000000001</v>
      </c>
      <c r="AC275" s="1694">
        <f>ROUND(O275*AB275,3)</f>
        <v/>
      </c>
      <c r="AD275"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275" s="663" t="n"/>
      <c r="AF275" s="663" t="inlineStr">
        <is>
          <t>QUALITY 1st</t>
        </is>
      </c>
      <c r="AG275" s="663" t="n"/>
    </row>
    <row r="276" hidden="1" ht="30" customFormat="1" customHeight="1" s="437" thickBot="1">
      <c r="A276" s="435" t="n"/>
      <c r="B276" s="829" t="n"/>
      <c r="C276" s="1621" t="n">
        <v>4560401461467</v>
      </c>
      <c r="D276" s="1625" t="n"/>
      <c r="E276" s="435" t="inlineStr">
        <is>
          <t>Quality 1st</t>
        </is>
      </c>
      <c r="F276" s="1668" t="inlineStr">
        <is>
          <t>QF103</t>
        </is>
      </c>
      <c r="G276" s="450" t="n"/>
      <c r="H276" s="404" t="inlineStr">
        <is>
          <t>QUALITY 1st DERMA LASER VC100 REFRESHING (LOTION) 240ml</t>
        </is>
      </c>
      <c r="I276" s="404" t="inlineStr">
        <is>
          <t>QUALITY 1st DERMA LASER VC100 REFRESHING (LOTION) 240ml</t>
        </is>
      </c>
      <c r="J276" s="488" t="inlineStr">
        <is>
          <t>Освежающий лосьон на основе витамина С VC100 Дерма лазер. QUALITY 1st</t>
        </is>
      </c>
      <c r="K276" s="404" t="inlineStr">
        <is>
          <t>face lotion</t>
        </is>
      </c>
      <c r="L276" s="440" t="n"/>
      <c r="M276" s="1442" t="n">
        <v>30</v>
      </c>
      <c r="N276" s="1442" t="n"/>
      <c r="O276" s="553" t="n"/>
      <c r="P276" s="1626" t="n">
        <v>1031</v>
      </c>
      <c r="Q276" s="1622">
        <f>O276*P276</f>
        <v/>
      </c>
      <c r="R276" s="554" t="n">
        <v>825</v>
      </c>
      <c r="S276" s="1634">
        <f>O276*R276</f>
        <v/>
      </c>
      <c r="T276" s="1634">
        <f>Q276-S276</f>
        <v/>
      </c>
      <c r="U276" s="808">
        <f>T276/Q276</f>
        <v/>
      </c>
      <c r="V276" s="444" t="n">
        <v>0.019</v>
      </c>
      <c r="W276" s="444" t="n">
        <v>8.800000000000001</v>
      </c>
      <c r="X276" s="444">
        <f>O276/M276</f>
        <v/>
      </c>
      <c r="Y276" s="444">
        <f>V276*X276</f>
        <v/>
      </c>
      <c r="Z276" s="444">
        <f>W276*X276</f>
        <v/>
      </c>
      <c r="AA276" s="444" t="inlineStr">
        <is>
          <t>48×193×48</t>
        </is>
      </c>
      <c r="AB276" s="1650" t="n">
        <v>0.28</v>
      </c>
      <c r="AC276" s="1627">
        <f>ROUND(O276*AB276,3)</f>
        <v/>
      </c>
      <c r="AD276" s="673" t="inlineStr">
        <is>
          <t>水、ＤＰＧ、ナイアシンアミド、グリセリン、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6" s="663" t="inlineStr">
        <is>
          <t>ЕАЭС N RU Д-JP.РА04.В.85420/25 от 03.06.2025 действует до 02.06.2030</t>
        </is>
      </c>
      <c r="AF276" s="663" t="inlineStr">
        <is>
          <t>QUALITY 1st</t>
        </is>
      </c>
      <c r="AG276" s="663" t="inlineStr">
        <is>
          <t xml:space="preserve">Shin Factory Co.,Ltd. </t>
        </is>
      </c>
    </row>
    <row r="277" hidden="1" ht="30" customFormat="1" customHeight="1" s="437" thickBot="1">
      <c r="A277" s="435" t="n"/>
      <c r="B277" s="829" t="n"/>
      <c r="C277" s="1621" t="n">
        <v>4560401461474</v>
      </c>
      <c r="D277" s="1625" t="n"/>
      <c r="E277" s="435" t="inlineStr">
        <is>
          <t>Quality 1st</t>
        </is>
      </c>
      <c r="F277" s="1668" t="inlineStr">
        <is>
          <t>QF104</t>
        </is>
      </c>
      <c r="G277" s="450" t="n"/>
      <c r="H277" s="404" t="inlineStr">
        <is>
          <t>QUALITY 1st DERMA LASER VC100 MOISTURE (LOTION) 240ml</t>
        </is>
      </c>
      <c r="I277" s="404" t="inlineStr">
        <is>
          <t>QUALITY 1st DERMA LASER VC100 MOISTURE (LOTION) 240ml</t>
        </is>
      </c>
      <c r="J277" s="488" t="inlineStr">
        <is>
          <t xml:space="preserve">Увлажняющий лосьон  дерма лазер на основе витамина С VC100.  QUALITY 1st </t>
        </is>
      </c>
      <c r="K277" s="404" t="inlineStr">
        <is>
          <t>face lotion</t>
        </is>
      </c>
      <c r="L277" s="440" t="n"/>
      <c r="M277" s="1442" t="n">
        <v>30</v>
      </c>
      <c r="N277" s="1442" t="n"/>
      <c r="O277" s="553" t="n"/>
      <c r="P277" s="1626" t="n">
        <v>1031</v>
      </c>
      <c r="Q277" s="1622">
        <f>O277*P277</f>
        <v/>
      </c>
      <c r="R277" s="554" t="n">
        <v>825</v>
      </c>
      <c r="S277" s="1634">
        <f>O277*R277</f>
        <v/>
      </c>
      <c r="T277" s="1634">
        <f>Q277-S277</f>
        <v/>
      </c>
      <c r="U277" s="808">
        <f>T277/Q277</f>
        <v/>
      </c>
      <c r="V277" s="444" t="n">
        <v>0.019</v>
      </c>
      <c r="W277" s="444" t="n">
        <v>8.9</v>
      </c>
      <c r="X277" s="444">
        <f>O277/M277</f>
        <v/>
      </c>
      <c r="Y277" s="444">
        <f>V277*X277</f>
        <v/>
      </c>
      <c r="Z277" s="444">
        <f>W277*X277</f>
        <v/>
      </c>
      <c r="AA277" s="444" t="inlineStr">
        <is>
          <t>48×193×48</t>
        </is>
      </c>
      <c r="AB277" s="1650" t="n">
        <v>0.28</v>
      </c>
      <c r="AC277" s="1627">
        <f>ROUND(O277*AB277,3)</f>
        <v/>
      </c>
      <c r="AD277" s="673" t="inlineStr">
        <is>
          <t>水、ＤＰＧ、グリセリン、ナイアシンアミド、アスコルビン酸、パルミチン酸アスコルビルリン酸３Ｎａ、リン酸アスコルビルＭｇ、テトラヘキシルデカン酸アスコルビル、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77" s="663" t="inlineStr">
        <is>
          <t>ЕАЭС N RU Д-JP.РА04.В.85420/25 от 03.06.2025 действует до 02.06.2030</t>
        </is>
      </c>
      <c r="AF277" s="663" t="inlineStr">
        <is>
          <t>QUALITY 1st</t>
        </is>
      </c>
      <c r="AG277" s="663" t="inlineStr">
        <is>
          <t xml:space="preserve">Shin Factory Co.,Ltd. </t>
        </is>
      </c>
    </row>
    <row r="278" hidden="1" ht="30" customFormat="1" customHeight="1" s="437" thickBot="1">
      <c r="A278" s="435" t="n"/>
      <c r="B278" s="829" t="n"/>
      <c r="C278" s="1621" t="n">
        <v>4560401461511</v>
      </c>
      <c r="D278" s="1625" t="n"/>
      <c r="E278" s="435" t="inlineStr">
        <is>
          <t>Quality 1st</t>
        </is>
      </c>
      <c r="F278" s="1668" t="inlineStr">
        <is>
          <t>QF105</t>
        </is>
      </c>
      <c r="G278" s="450" t="n"/>
      <c r="H278" s="404" t="inlineStr">
        <is>
          <t>QUALITY 1st DERMA LASER ULTHERA C 30ml</t>
        </is>
      </c>
      <c r="I278" s="404" t="inlineStr">
        <is>
          <t xml:space="preserve"> QUALITY 1st. DERMA LASER ULTHERA C 30ml</t>
        </is>
      </c>
      <c r="J278" s="488" t="inlineStr">
        <is>
          <t xml:space="preserve">Омолаживающая сыворотка Ультера C для сужения пор на основе витамина С и ниацинамида дерма лазер.  QUALITY 1st </t>
        </is>
      </c>
      <c r="K278" s="404" t="inlineStr">
        <is>
          <t>face serum</t>
        </is>
      </c>
      <c r="L278" s="440" t="n"/>
      <c r="M278" s="1442" t="n">
        <v>36</v>
      </c>
      <c r="N278" s="1442" t="n"/>
      <c r="O278" s="553" t="n"/>
      <c r="P278" s="1626" t="n">
        <v>1375</v>
      </c>
      <c r="Q278" s="1622">
        <f>O278*P278</f>
        <v/>
      </c>
      <c r="R278" s="554" t="n">
        <v>1100</v>
      </c>
      <c r="S278" s="1634">
        <f>O278*R278</f>
        <v/>
      </c>
      <c r="T278" s="1634">
        <f>Q278-S278</f>
        <v/>
      </c>
      <c r="U278" s="808">
        <f>T278/Q278</f>
        <v/>
      </c>
      <c r="V278" s="444" t="n">
        <v>0.012</v>
      </c>
      <c r="W278" s="444" t="n">
        <v>3.9</v>
      </c>
      <c r="X278" s="444">
        <f>O278/M278</f>
        <v/>
      </c>
      <c r="Y278" s="444">
        <f>V278*X278</f>
        <v/>
      </c>
      <c r="Z278" s="444">
        <f>W278*X278</f>
        <v/>
      </c>
      <c r="AA278" s="444" t="inlineStr">
        <is>
          <t>38×105×38</t>
        </is>
      </c>
      <c r="AB278" s="1650" t="n">
        <v>0.1</v>
      </c>
      <c r="AC278" s="1627">
        <f>ROUND(O278*AB278,3)</f>
        <v/>
      </c>
      <c r="AD278" s="673" t="inlineStr">
        <is>
          <t>ガラクトミセス培養液、ナイアシンアミド、ＢＧ、ジグリセリン、アスコルビルグルコシド、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クエン酸、クエン酸Ｎａ、エチドロン酸、水、ピロ亜硫酸Ｎａ、ラベンダー油、レモン果皮油、ライム油、レモングラス油、エンピツビャクシン油、ローズマリー葉油</t>
        </is>
      </c>
      <c r="AE278" s="663" t="inlineStr">
        <is>
          <t>ЕАЭС N RU Д-JP.РА04.В.84957/25 от 03.06.2025 действует до 02.06.2030</t>
        </is>
      </c>
      <c r="AF278" s="663" t="inlineStr">
        <is>
          <t>QUALITY 1st</t>
        </is>
      </c>
      <c r="AG278" s="663" t="inlineStr">
        <is>
          <t xml:space="preserve">Shin Factory Co.,Ltd. </t>
        </is>
      </c>
    </row>
    <row r="279" hidden="1" ht="30" customFormat="1" customHeight="1" s="437" thickBot="1">
      <c r="A279" s="435" t="n"/>
      <c r="B279" s="829" t="n"/>
      <c r="C279" s="1621" t="n">
        <v>4560401461528</v>
      </c>
      <c r="D279" s="1625" t="n"/>
      <c r="E279" s="435" t="inlineStr">
        <is>
          <t>Quality 1st</t>
        </is>
      </c>
      <c r="F279" s="1668" t="inlineStr">
        <is>
          <t>QF106</t>
        </is>
      </c>
      <c r="G279" s="450" t="n"/>
      <c r="H279" s="404" t="inlineStr">
        <is>
          <t>QUALITY 1st DERMA LASER VC100 GEL CREAM</t>
        </is>
      </c>
      <c r="I279" s="404" t="inlineStr">
        <is>
          <t>QUALITY 1st DERMA LASER VC100 GEL CREAM</t>
        </is>
      </c>
      <c r="J279" s="488" t="inlineStr">
        <is>
          <t xml:space="preserve">Крем-гель на основе на основе высококонцентрированного ниацинамида, четырех видов витамина С VC100 дерма лазер для сужения пор  QUALITY 1st </t>
        </is>
      </c>
      <c r="K279" s="404" t="inlineStr">
        <is>
          <t>face cream</t>
        </is>
      </c>
      <c r="L279" s="440" t="n"/>
      <c r="M279" s="1442" t="n">
        <v>36</v>
      </c>
      <c r="N279" s="1442" t="n"/>
      <c r="O279" s="553" t="n"/>
      <c r="P279" s="1626" t="n">
        <v>1375</v>
      </c>
      <c r="Q279" s="1622">
        <f>O279*P279</f>
        <v/>
      </c>
      <c r="R279" s="554" t="n">
        <v>1100</v>
      </c>
      <c r="S279" s="1634">
        <f>O279*R279</f>
        <v/>
      </c>
      <c r="T279" s="1634">
        <f>Q279-S279</f>
        <v/>
      </c>
      <c r="U279" s="808">
        <f>T279/Q279</f>
        <v/>
      </c>
      <c r="V279" s="444" t="n">
        <v>0.032</v>
      </c>
      <c r="W279" s="444" t="n">
        <v>5.6</v>
      </c>
      <c r="X279" s="444">
        <f>O279/M279</f>
        <v/>
      </c>
      <c r="Y279" s="444">
        <f>V279*X279</f>
        <v/>
      </c>
      <c r="Z279" s="444">
        <f>W279*X279</f>
        <v/>
      </c>
      <c r="AA279" s="444" t="inlineStr">
        <is>
          <t>73×57×73</t>
        </is>
      </c>
      <c r="AB279" s="1650" t="n">
        <v>0.14</v>
      </c>
      <c r="AC279" s="1627">
        <f>ROUND(O279*AB279,3)</f>
        <v/>
      </c>
      <c r="AD279" s="673" t="inlineStr">
        <is>
          <t>水、ＤＰＧ、グリセリン、ジメチコン、ペンチレングリコール、ポリアクリルアミド、ナイアシンアミド、パルミチン酸アスコルビルリン酸３Ｎａ、テトラヘキシルデカン酸アスコルビル、リン酸アスコルビルMg、アスコルビン酸、ツボクサエキス、セレブロシド、グリチルリチン酸２Ｋ、セラミドＮＰ、ミリスチン酸オクチルドデシル、アルガニアスピノサ核油、加水分解ヒアルロン酸Ｎａ、ヒアルロン酸Ｎａ、スクワラン、水添レシチン、フィトステロールズ、ＢＧ、キハダ樹皮エキス、オウゴン根エキス、イタドリ根エキス、カンゾウ根エキス、チャ葉エキス、ローズマリー葉エキス、カミツレ花エキス、水添ポリイソブテン、ラウレス－７、キサンタンガム、ヒドロキシエチルセルロース、（スチレン／ＶＰ）コポリマー、エチルヘキシルグリセリン、クエン酸、クエン酸Ｎａ、ピロ亜硫酸Ｎａ、ラベンダー油、レモン果皮油、ライム油、レモングラス油、エンピツビャクシン油、ローズマリー葉油</t>
        </is>
      </c>
      <c r="AE279" s="663" t="inlineStr">
        <is>
          <t>ЕАЭС N RU Д-JP.РА04.В.84952/25 от 03.06.2025 действует до 02.06.2030</t>
        </is>
      </c>
      <c r="AF279" s="663" t="inlineStr">
        <is>
          <t>QUALITY 1st</t>
        </is>
      </c>
      <c r="AG279" s="663" t="inlineStr">
        <is>
          <t xml:space="preserve">Shin Factory Co.,Ltd. </t>
        </is>
      </c>
    </row>
    <row r="280" hidden="1" ht="30" customFormat="1" customHeight="1" s="437" thickBot="1">
      <c r="A280" s="435" t="n"/>
      <c r="B280" s="829" t="n"/>
      <c r="C280" s="1621" t="n">
        <v>4560401461535</v>
      </c>
      <c r="D280" s="1625" t="n"/>
      <c r="E280" s="435" t="inlineStr">
        <is>
          <t>Quality 1st</t>
        </is>
      </c>
      <c r="F280" s="1668" t="inlineStr">
        <is>
          <t>QF107</t>
        </is>
      </c>
      <c r="G280" s="450" t="n"/>
      <c r="H280" s="404" t="inlineStr">
        <is>
          <t>QUALITY 1st DERMA LASER ULTHERA R</t>
        </is>
      </c>
      <c r="I280" s="404" t="inlineStr">
        <is>
          <t xml:space="preserve"> QUALITY 1st DERMA LASER ULTHERA R</t>
        </is>
      </c>
      <c r="J280" s="488" t="inlineStr">
        <is>
          <t xml:space="preserve">Антивозростная сыворотка Ультера R на основе ретинола и ниацинамида дерма лазер.  QUALITY 1st  </t>
        </is>
      </c>
      <c r="K280" s="404" t="inlineStr">
        <is>
          <t>face serum</t>
        </is>
      </c>
      <c r="L280" s="440" t="n"/>
      <c r="M280" s="1442" t="n">
        <v>36</v>
      </c>
      <c r="N280" s="1442" t="n"/>
      <c r="O280" s="553" t="n"/>
      <c r="P280" s="1626" t="n">
        <v>1375</v>
      </c>
      <c r="Q280" s="1622">
        <f>O280*P280</f>
        <v/>
      </c>
      <c r="R280" s="554" t="n">
        <v>1100</v>
      </c>
      <c r="S280" s="1634">
        <f>O280*R280</f>
        <v/>
      </c>
      <c r="T280" s="1634">
        <f>Q280-S280</f>
        <v/>
      </c>
      <c r="U280" s="808">
        <f>T280/Q280</f>
        <v/>
      </c>
      <c r="V280" s="444" t="n">
        <v>0.012</v>
      </c>
      <c r="W280" s="444" t="n">
        <v>3.9</v>
      </c>
      <c r="X280" s="444">
        <f>O280/M280</f>
        <v/>
      </c>
      <c r="Y280" s="444">
        <f>V280*X280</f>
        <v/>
      </c>
      <c r="Z280" s="444">
        <f>W280*X280</f>
        <v/>
      </c>
      <c r="AA280" s="444" t="inlineStr">
        <is>
          <t>38×105×38</t>
        </is>
      </c>
      <c r="AB280" s="1650" t="n">
        <v>0.1</v>
      </c>
      <c r="AC280" s="1627">
        <f>ROUND(O280*AB280,3)</f>
        <v/>
      </c>
      <c r="AD280" s="673" t="inlineStr">
        <is>
          <t>ガラクトミセス培養液、ナイアシンアミド、ＢＧ、ジグリセリン、１，２－ヘキサンジオール、レチノール、パルミチン酸レチノール、トコフェロール、スクワラン、セラミドＮＰ、ベタイン、ツボクサエキス、オウゴン根エキス、イタドリ根エキス、カンゾウ根エキス、チャ葉エキス、ローズマリー葉エキス、カミツレ花エキス、トリプロピレングリコール、水添レシチン、フィトステロールズ、ＰＥＧ－６０水添ヒマシ油、エチルヘキシルグリセリン、カルボマー、ヒドロキシエチルセルロース、セテアリルアルコール、ポリソルベート２０、ポリソルベート６０、水酸化Ｎａ、クエン酸、クエン酸Ｎａ、エチドロン酸、水、ピーナッツ油、ラベンダー油、レモン果皮油、ライム油、レモングラス油、エンピツビャクシン</t>
        </is>
      </c>
      <c r="AE280" s="663" t="inlineStr">
        <is>
          <t>ЕАЭС N RU Д-JP.РА04.В.84957/25 от 03.06.2025 действует до 02.06.2030</t>
        </is>
      </c>
      <c r="AF280" s="663" t="inlineStr">
        <is>
          <t>QUALITY 1st</t>
        </is>
      </c>
      <c r="AG280" s="663" t="inlineStr">
        <is>
          <t xml:space="preserve">Shin Factory Co.,Ltd. </t>
        </is>
      </c>
    </row>
    <row r="281" hidden="1" ht="30" customFormat="1" customHeight="1" s="437" thickBot="1">
      <c r="A281" s="435" t="n"/>
      <c r="B281" s="829" t="n"/>
      <c r="C281" s="1621" t="n">
        <v>4560401461542</v>
      </c>
      <c r="D281" s="1625" t="n"/>
      <c r="E281" s="435" t="inlineStr">
        <is>
          <t>Quality 1st</t>
        </is>
      </c>
      <c r="F281" s="1668" t="inlineStr">
        <is>
          <t>QF108</t>
        </is>
      </c>
      <c r="G281" s="450" t="n"/>
      <c r="H281" s="404" t="inlineStr">
        <is>
          <t>QUALITY 1st DERMA LASER R100 GEl CREAM</t>
        </is>
      </c>
      <c r="I281" s="404" t="inlineStr">
        <is>
          <t xml:space="preserve"> QUALITY 1st DERMA LASER R100 GEl CREAM</t>
        </is>
      </c>
      <c r="J281" s="488" t="inlineStr">
        <is>
          <t xml:space="preserve">Антивозростной крем-гель на основе ретинола и ниацинамида дерма лазер. QUALITY 1st  </t>
        </is>
      </c>
      <c r="K281" s="404" t="inlineStr">
        <is>
          <t>face cream</t>
        </is>
      </c>
      <c r="L281" s="440" t="n"/>
      <c r="M281" s="1442" t="n">
        <v>36</v>
      </c>
      <c r="N281" s="1442" t="n"/>
      <c r="O281" s="553" t="n"/>
      <c r="P281" s="1626" t="n">
        <v>1375</v>
      </c>
      <c r="Q281" s="1622">
        <f>O281*P281</f>
        <v/>
      </c>
      <c r="R281" s="554" t="n">
        <v>1100</v>
      </c>
      <c r="S281" s="1634">
        <f>O281*R281</f>
        <v/>
      </c>
      <c r="T281" s="1634">
        <f>Q281-S281</f>
        <v/>
      </c>
      <c r="U281" s="808">
        <f>T281/Q281</f>
        <v/>
      </c>
      <c r="V281" s="444" t="n">
        <v>0.032</v>
      </c>
      <c r="W281" s="444" t="n">
        <v>4.5</v>
      </c>
      <c r="X281" s="444">
        <f>O281/M281</f>
        <v/>
      </c>
      <c r="Y281" s="444">
        <f>V281*X281</f>
        <v/>
      </c>
      <c r="Z281" s="444">
        <f>W281*X281</f>
        <v/>
      </c>
      <c r="AA281" s="444" t="inlineStr">
        <is>
          <t>73×57×73</t>
        </is>
      </c>
      <c r="AB281" s="1650" t="n">
        <v>0.11</v>
      </c>
      <c r="AC281" s="1627">
        <f>ROUND(O281*AB281,3)</f>
        <v/>
      </c>
      <c r="AD281" s="673" t="inlineStr">
        <is>
          <t>水、ＤＰＧ、グリセリン、ミリスチン酸オクチルドデシル、ジメチコン、ペンチレングリコール、ポリアクリルアミド、ナイアシンアミド、セレブロシド、セラミドＮＰ、スクワラン、レチノール、パルミチン酸レチノール、トコフェロール、グリチルリチン酸２Ｋ、アルガニアスピノサ核油、加水分解ヒアルロン酸Ｎａ、ヒアルロン酸Ｎａ、水添レシチン、フィトステロールズ、ＢＧ、ツボクサエキス、オウゴン根エキス、イタドリ根エキス、カンゾウ根エキス、チャ葉エキス、ローズマリー葉エキス、カミツレ花エキス、水添ポリイソブテン、ラウレス－７、セテアリルアルコール、ポリソルベート２０、ポリソルベート６０、キサンタンガム、ヒドロキシエチルセルロース、エチルヘキシルグリセリン、クエン酸、クエン酸Ｎａ、ピーナッツ油、ラベンダー油、レモン果皮油、ライム油、レモングラス油、エンピツビャクシン油、ローズマリー葉油</t>
        </is>
      </c>
      <c r="AE281" s="663" t="inlineStr">
        <is>
          <t>ЕАЭС N RU Д-JP.РА04.В.84952/25 от 03.06.2025 действует до 02.06.2030</t>
        </is>
      </c>
      <c r="AF281" s="663" t="inlineStr">
        <is>
          <t>QUALITY 1st</t>
        </is>
      </c>
      <c r="AG281" s="663" t="inlineStr">
        <is>
          <t xml:space="preserve">Shin Factory Co.,Ltd. </t>
        </is>
      </c>
    </row>
    <row r="282" hidden="1" ht="30" customFormat="1" customHeight="1" s="437" thickBot="1">
      <c r="A282" s="435" t="n"/>
      <c r="B282" s="829" t="n"/>
      <c r="C282" s="1621" t="n">
        <v>4560401461559</v>
      </c>
      <c r="D282" s="1625" t="n"/>
      <c r="E282" s="435" t="inlineStr">
        <is>
          <t>Quality 1st</t>
        </is>
      </c>
      <c r="F282" s="1668" t="inlineStr">
        <is>
          <t>QF109</t>
        </is>
      </c>
      <c r="G282" s="450" t="n"/>
      <c r="H282" s="404" t="inlineStr">
        <is>
          <t>QUALITY 1st DERMA LASER SUPER VC100 (WHITE LOTION)</t>
        </is>
      </c>
      <c r="I282" s="404" t="inlineStr">
        <is>
          <t xml:space="preserve"> QUALITY 1st DERMA LASER SUPER VC100 (WHITE LOTION)</t>
        </is>
      </c>
      <c r="J282" s="488" t="inlineStr">
        <is>
          <t xml:space="preserve">Лосьон выравнивающий цвет кожи лица Дерма лазер VC100. QUALITY 1st </t>
        </is>
      </c>
      <c r="K282" s="404" t="inlineStr">
        <is>
          <t>face serum</t>
        </is>
      </c>
      <c r="L282" s="440" t="n"/>
      <c r="M282" s="1442" t="n">
        <v>30</v>
      </c>
      <c r="N282" s="1442" t="n"/>
      <c r="O282" s="553" t="n"/>
      <c r="P282" s="1626" t="n">
        <v>1031</v>
      </c>
      <c r="Q282" s="1622">
        <f>O282*P282</f>
        <v/>
      </c>
      <c r="R282" s="554" t="n">
        <v>825</v>
      </c>
      <c r="S282" s="1634">
        <f>O282*R282</f>
        <v/>
      </c>
      <c r="T282" s="1634">
        <f>Q282-S282</f>
        <v/>
      </c>
      <c r="U282" s="808">
        <f>T282/Q282</f>
        <v/>
      </c>
      <c r="V282" s="444" t="n">
        <v>0.019</v>
      </c>
      <c r="W282" s="444" t="n">
        <v>8.9</v>
      </c>
      <c r="X282" s="444">
        <f>O282/M282</f>
        <v/>
      </c>
      <c r="Y282" s="444">
        <f>V282*X282</f>
        <v/>
      </c>
      <c r="Z282" s="444">
        <f>W282*X282</f>
        <v/>
      </c>
      <c r="AA282" s="444" t="inlineStr">
        <is>
          <t>48×193×48</t>
        </is>
      </c>
      <c r="AB282" s="1650" t="n">
        <v>0.28</v>
      </c>
      <c r="AC282" s="1627">
        <f>ROUND(O282*AB282,3)</f>
        <v/>
      </c>
      <c r="AD282" s="673" t="inlineStr">
        <is>
          <t>水、ＤＰＧ、ナイアシンアミド、グリセリン、アスコルビン酸、パルミチン酸アスコルビルリン酸３Ｎａ、リン酸アスコルビルＭｇ、３－Ｏ－エチルアスコルビン酸、グリチルリチン酸２Ｋ、ＢＧ、トリプロピレングリコール、水添レシチン、ダイズステロール、セラミド3、キハダ樹皮エキス、ＰＥＧ－６０水添ヒマシ油、キサンタンガム、メントキシプロパンジオール、エチルヘキシルグリセリン、水酸化Ｋ、クエン酸、クエン酸Ｎａ、ピロ亜硫酸Ｎａ、エチドロン酸、ラベンダー油、レモン果皮油、ライム油、レモングラス油、エンピツビャクシン油、ローズマリー葉油</t>
        </is>
      </c>
      <c r="AE282" s="663" t="inlineStr">
        <is>
          <t>ЕАЭС N RU Д-JP.РА04.В.85420/25 от 03.06.2025 действует до 02.06.2030</t>
        </is>
      </c>
      <c r="AF282" s="663" t="inlineStr">
        <is>
          <t>QUALITY 1st</t>
        </is>
      </c>
      <c r="AG282" s="663" t="inlineStr">
        <is>
          <t xml:space="preserve">Shin Factory Co.,Ltd. </t>
        </is>
      </c>
    </row>
    <row r="283" hidden="1" ht="30" customFormat="1" customHeight="1" s="437" thickBot="1">
      <c r="A283" s="435" t="n"/>
      <c r="B283" s="829" t="n"/>
      <c r="C283" s="1621" t="n">
        <v>4560401461566</v>
      </c>
      <c r="D283" s="1625" t="n"/>
      <c r="E283" s="435" t="inlineStr">
        <is>
          <t>Quality 1st</t>
        </is>
      </c>
      <c r="F283" s="1668" t="inlineStr">
        <is>
          <t>QF110</t>
        </is>
      </c>
      <c r="G283" s="450" t="n"/>
      <c r="H283" s="404" t="inlineStr">
        <is>
          <t>QUALITY 1st DERMA LASER ULTHERA CW</t>
        </is>
      </c>
      <c r="I283" s="404" t="inlineStr">
        <is>
          <t>QUALITY 1st DERMA LASER ULTHERA CW</t>
        </is>
      </c>
      <c r="J283" s="488" t="inlineStr">
        <is>
          <t xml:space="preserve">Сыворотка антивозрастная выравнивающая цвет кожи лица Ультера  CW дерма лазер QUALITY 1st  </t>
        </is>
      </c>
      <c r="K283" s="404" t="inlineStr">
        <is>
          <t>face serum</t>
        </is>
      </c>
      <c r="L283" s="440" t="n"/>
      <c r="M283" s="1442" t="n">
        <v>36</v>
      </c>
      <c r="N283" s="1442" t="n"/>
      <c r="O283" s="553" t="n"/>
      <c r="P283" s="1626" t="n">
        <v>1375</v>
      </c>
      <c r="Q283" s="1622">
        <f>O283*P283</f>
        <v/>
      </c>
      <c r="R283" s="554" t="n">
        <v>1100</v>
      </c>
      <c r="S283" s="1634">
        <f>O283*R283</f>
        <v/>
      </c>
      <c r="T283" s="1634">
        <f>Q283-S283</f>
        <v/>
      </c>
      <c r="U283" s="808">
        <f>T283/Q283</f>
        <v/>
      </c>
      <c r="V283" s="444" t="n">
        <v>0.012</v>
      </c>
      <c r="W283" s="444" t="n">
        <v>3.9</v>
      </c>
      <c r="X283" s="444">
        <f>O283/M283</f>
        <v/>
      </c>
      <c r="Y283" s="444">
        <f>V283*X283</f>
        <v/>
      </c>
      <c r="Z283" s="444">
        <f>W283*X283</f>
        <v/>
      </c>
      <c r="AA283" s="444" t="inlineStr">
        <is>
          <t>38×105×38</t>
        </is>
      </c>
      <c r="AB283" s="1650" t="n">
        <v>0.1</v>
      </c>
      <c r="AC283" s="1627">
        <f>ROUND(O283*AB283,3)</f>
        <v/>
      </c>
      <c r="AD283" s="673" t="inlineStr">
        <is>
          <t>ガラクトミセス培養液、ナイアシンアミド、ＢＧ、ジグリセリン、アスコルビルグルコシド、３－Ｏ－エチルアスコルビン酸、アスコルビン酸、パルミチン酸アスコルビルリン酸３Ｎａ、リン酸アスコルビルＭｇ、セラミドＮＰ、ベタイン、ツボクサエキス、オウゴン根エキス、イタドリ根エキス、カンゾウ根エキス、チャ葉エキス、ローズマリー葉エキス、カミツレ花エキス、キハダ樹皮エキス、トリプロピレングリコール、水添レシチン、フィトステロールズ、ＰＥＧ－６０水添ヒマシ油、エチルヘキシルグリセリン、１，２－ヘキサンジオール、水酸化Ｋ
クエン酸、クエン酸Ｎａ、エチドロン酸、水、ピロ亜硫酸Ｎａ、ラベンダー油、レモン果皮油、ライム油、レモングラス油、エンピツビャクシン油、ローズマリー葉油</t>
        </is>
      </c>
      <c r="AE283" s="663" t="inlineStr">
        <is>
          <t>ЕАЭС N RU Д-JP.РА04.В.84957/25 от 03.06.2025 действует до 02.06.2030</t>
        </is>
      </c>
      <c r="AF283" s="663" t="inlineStr">
        <is>
          <t>QUALITY 1st</t>
        </is>
      </c>
      <c r="AG283" s="663" t="inlineStr">
        <is>
          <t xml:space="preserve">Shin Factory Co.,Ltd. </t>
        </is>
      </c>
    </row>
    <row r="284" hidden="1" ht="30" customFormat="1" customHeight="1" s="437" thickBot="1">
      <c r="A284" s="435" t="n"/>
      <c r="B284" s="829" t="n"/>
      <c r="C284" s="1621" t="n">
        <v>4560401461764</v>
      </c>
      <c r="D284" s="1625" t="n"/>
      <c r="E284" s="435" t="inlineStr">
        <is>
          <t>Quality 1st</t>
        </is>
      </c>
      <c r="F284" s="1668" t="inlineStr">
        <is>
          <t>QF111</t>
        </is>
      </c>
      <c r="G284" s="450" t="n"/>
      <c r="H284" s="404" t="inlineStr">
        <is>
          <t>QUALITY 1st DERMA LASER SUPER AZ100 (AC CARE LOTION)</t>
        </is>
      </c>
      <c r="I284" s="404" t="inlineStr">
        <is>
          <t>QUALITY 1st DERMA LASER SUPER AZ100 (AC CARE LOTION)</t>
        </is>
      </c>
      <c r="J284" s="488" t="inlineStr">
        <is>
          <t xml:space="preserve">Лосьон увлажняющий на основе азелаиновой кислоты для чувствительной кожи Дерма лазер супер AZ100 QUALITY 1st </t>
        </is>
      </c>
      <c r="K284" s="404" t="inlineStr">
        <is>
          <t>face lotion</t>
        </is>
      </c>
      <c r="L284" s="440" t="n"/>
      <c r="M284" s="1442" t="n">
        <v>30</v>
      </c>
      <c r="N284" s="1442" t="n"/>
      <c r="O284" s="553" t="n"/>
      <c r="P284" s="1626" t="n">
        <v>1031</v>
      </c>
      <c r="Q284" s="1622">
        <f>O284*P284</f>
        <v/>
      </c>
      <c r="R284" s="554" t="n">
        <v>825</v>
      </c>
      <c r="S284" s="1634">
        <f>O284*R284</f>
        <v/>
      </c>
      <c r="T284" s="1634">
        <f>Q284-S284</f>
        <v/>
      </c>
      <c r="U284" s="808">
        <f>T284/Q284</f>
        <v/>
      </c>
      <c r="V284" s="444" t="n">
        <v>0.019</v>
      </c>
      <c r="W284" s="444" t="n">
        <v>8.9</v>
      </c>
      <c r="X284" s="444">
        <f>O284/M284</f>
        <v/>
      </c>
      <c r="Y284" s="444">
        <f>V284*X284</f>
        <v/>
      </c>
      <c r="Z284" s="444">
        <f>W284*X284</f>
        <v/>
      </c>
      <c r="AA284" s="444" t="inlineStr">
        <is>
          <t>48×193×48</t>
        </is>
      </c>
      <c r="AB284" s="1650" t="n">
        <v>0.28</v>
      </c>
      <c r="AC284" s="1627">
        <f>ROUND(O284*AB284,3)</f>
        <v/>
      </c>
      <c r="AD284" s="673" t="inlineStr">
        <is>
          <t>水,ＤＰＧ,ジグリセリン,ナイアシンアミド,アゼライン酸,グリチルリチン酸２Ｋ,トリプロピレングリコール,水添レシチン,ダイズステロール,セラミド3,ＰＥＧ－６０水添ヒマシ油,キサンタンガム,メントキシプロパンジオール,エチルヘキシルグリセリン,ホウケイ酸（Ｃａ／Ｎａ）,酸化銀,クエン酸,クエン酸Ｎａ,ラベンダー油,レモン果皮油,ライム油,レモングラス油,エンピツビャクシン油,ローズマリー葉油</t>
        </is>
      </c>
      <c r="AE284" s="663" t="inlineStr">
        <is>
          <t>ЕАЭС N RU Д-JP.РА04.В.85420/25 от 03.06.2025 действует до 02.06.2030</t>
        </is>
      </c>
      <c r="AF284" s="663" t="inlineStr">
        <is>
          <t>QUALITY 1st</t>
        </is>
      </c>
      <c r="AG284" s="663" t="inlineStr">
        <is>
          <t xml:space="preserve">Shin Factory Co.,Ltd. </t>
        </is>
      </c>
    </row>
    <row r="285" hidden="1" ht="30" customFormat="1" customHeight="1" s="437" thickBot="1">
      <c r="A285" s="435" t="n"/>
      <c r="B285" s="829" t="n"/>
      <c r="C285" s="1621" t="n">
        <v>4560401461757</v>
      </c>
      <c r="D285" s="1625" t="n"/>
      <c r="E285" s="435" t="inlineStr">
        <is>
          <t>Quality 1st</t>
        </is>
      </c>
      <c r="F285" s="1668" t="inlineStr">
        <is>
          <t>QF112</t>
        </is>
      </c>
      <c r="G285" s="450" t="n"/>
      <c r="H285" s="404" t="inlineStr">
        <is>
          <t>QUALITY 1st DERMA LASER ULTHERA AZ</t>
        </is>
      </c>
      <c r="I285" s="404" t="inlineStr">
        <is>
          <t>QUALITY 1st DERMA LASER ULTHERA AZ</t>
        </is>
      </c>
      <c r="J285" s="488" t="inlineStr">
        <is>
          <t xml:space="preserve">Сыворотка для жирной кожи на основе азелаиновой кислоты Ультера  AZ дерма лазер QUALITY 1st </t>
        </is>
      </c>
      <c r="K285" s="404" t="inlineStr">
        <is>
          <t>face serum</t>
        </is>
      </c>
      <c r="L285" s="440" t="n"/>
      <c r="M285" s="1442" t="n">
        <v>36</v>
      </c>
      <c r="N285" s="1442" t="n"/>
      <c r="O285" s="553" t="n"/>
      <c r="P285" s="1626" t="n">
        <v>1375</v>
      </c>
      <c r="Q285" s="1622">
        <f>O285*P285</f>
        <v/>
      </c>
      <c r="R285" s="554" t="n">
        <v>1100</v>
      </c>
      <c r="S285" s="1634">
        <f>O285*R285</f>
        <v/>
      </c>
      <c r="T285" s="1634">
        <f>Q285-S285</f>
        <v/>
      </c>
      <c r="U285" s="808">
        <f>T285/Q285</f>
        <v/>
      </c>
      <c r="V285" s="444" t="n">
        <v>0.012</v>
      </c>
      <c r="W285" s="444" t="n">
        <v>3.9</v>
      </c>
      <c r="X285" s="444">
        <f>O285/M285</f>
        <v/>
      </c>
      <c r="Y285" s="444">
        <f>V285*X285</f>
        <v/>
      </c>
      <c r="Z285" s="444">
        <f>W285*X285</f>
        <v/>
      </c>
      <c r="AA285" s="444" t="inlineStr">
        <is>
          <t>38×105×38</t>
        </is>
      </c>
      <c r="AB285" s="1650" t="n">
        <v>0.1</v>
      </c>
      <c r="AC285" s="1627">
        <f>ROUND(O285*AB285,3)</f>
        <v/>
      </c>
      <c r="AD285" s="673" t="inlineStr">
        <is>
          <t>ガラクトミセス培養液, BG, ナイア シンアミド、ジグリセリン, アゼライン酸、グリチルリチン酸2K, ティーツリー葉油、セラミドN P,ツボクサエキス、オウゴン根エキス、イタドリ 根エキス、カンゾウ根エキス、チャ葉エキス、 ローズマリー葉エキス、カミツレ花エキス、トリ プロピレングリコール、水添レシチン、フィトステロールズ, PEG-60水添ヒマシ油、エチル ヘキシルグリセリン,1,2-ヘキサンジオー ル,ホウケイ酸(Ca/Na)、酸化銀、クエン酸、 クエン酸Na、水、ラベンダー油、レモン果皮油、 ライム油、レモングラス油、エンピツビャクシン 油、ローズマリー葉油</t>
        </is>
      </c>
      <c r="AE285" s="663" t="inlineStr">
        <is>
          <t>ЕАЭС N RU Д-JP.РА04.В.84957/25 от 03.06.2025 действует до 02.06.2030</t>
        </is>
      </c>
      <c r="AF285" s="663" t="inlineStr">
        <is>
          <t>QUALITY 1st</t>
        </is>
      </c>
      <c r="AG285" s="663" t="inlineStr">
        <is>
          <t xml:space="preserve">Shin Factory Co.,Ltd. </t>
        </is>
      </c>
    </row>
    <row r="286" hidden="1" ht="30" customFormat="1" customHeight="1" s="437" thickBot="1">
      <c r="A286" s="1129" t="n"/>
      <c r="B286" s="1129" t="n"/>
      <c r="C286" s="1691" t="inlineStr">
        <is>
          <t>4560401461689</t>
        </is>
      </c>
      <c r="D286" s="1682" t="n"/>
      <c r="E286" s="435" t="inlineStr">
        <is>
          <t>Quality 1st</t>
        </is>
      </c>
      <c r="F286" s="1695" t="inlineStr">
        <is>
          <t>QF117</t>
        </is>
      </c>
      <c r="G286" s="1136" t="n"/>
      <c r="H286" s="1133" t="inlineStr">
        <is>
          <t>QUALITY 1st DERMA LASER SPECTER VCMAX MOISTURE 240ml</t>
        </is>
      </c>
      <c r="I286" s="1133" t="inlineStr">
        <is>
          <t>QUALITY 1st DERMA LASER SPECTER VCMAX MOISTURE</t>
        </is>
      </c>
      <c r="J286" s="1134" t="inlineStr">
        <is>
          <t>Ультраувлажняющий лосьон с повышенным содержанием витамина С и ниацинамидом QUALITY 1st дер-ма лазер Спектер</t>
        </is>
      </c>
      <c r="K286" s="1133" t="inlineStr">
        <is>
          <t>face lotion</t>
        </is>
      </c>
      <c r="L286" s="1169" t="n"/>
      <c r="M286" s="1147" t="n">
        <v>30</v>
      </c>
      <c r="N286" s="1147" t="n"/>
      <c r="O286" s="1137" t="n"/>
      <c r="P286" s="1683" t="n">
        <v>1250</v>
      </c>
      <c r="Q286" s="1622">
        <f>O286*P286</f>
        <v/>
      </c>
      <c r="R286" s="1139" t="n">
        <v>1000</v>
      </c>
      <c r="S286" s="1634">
        <f>O286*R286</f>
        <v/>
      </c>
      <c r="T286" s="1634">
        <f>Q286-S286</f>
        <v/>
      </c>
      <c r="U286" s="808">
        <f>T286/Q286</f>
        <v/>
      </c>
      <c r="V286" s="1140">
        <f>ROUND(0.49*0.205*0.16,3)</f>
        <v/>
      </c>
      <c r="W286" s="1140" t="n">
        <v>8.800000000000001</v>
      </c>
      <c r="X286" s="444">
        <f>O286/M286</f>
        <v/>
      </c>
      <c r="Y286" s="444">
        <f>V286*X286</f>
        <v/>
      </c>
      <c r="Z286" s="444">
        <f>W286*X286</f>
        <v/>
      </c>
      <c r="AA286" s="444" t="inlineStr">
        <is>
          <t>48×193×48</t>
        </is>
      </c>
      <c r="AB286" s="1693" t="n">
        <v>0.28</v>
      </c>
      <c r="AC286" s="1694">
        <f>ROUND(O286*AB286,3)</f>
        <v/>
      </c>
      <c r="AD286"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286" s="663" t="inlineStr">
        <is>
          <t>письмо № 525/25 от 25.07.2025 г.</t>
        </is>
      </c>
      <c r="AF286" s="663" t="inlineStr">
        <is>
          <t>QUALITY 1st</t>
        </is>
      </c>
      <c r="AG286" s="663" t="inlineStr">
        <is>
          <t>Kowa Co., Ltd.</t>
        </is>
      </c>
    </row>
    <row r="287" hidden="1" ht="30" customFormat="1" customHeight="1" s="437" thickBot="1">
      <c r="A287" s="1129" t="n"/>
      <c r="B287" s="1129" t="n"/>
      <c r="C287" s="1691" t="inlineStr">
        <is>
          <t>4560401461696</t>
        </is>
      </c>
      <c r="D287" s="1682" t="n"/>
      <c r="E287" s="435" t="inlineStr">
        <is>
          <t>Quality 1st</t>
        </is>
      </c>
      <c r="F287" s="1695" t="inlineStr">
        <is>
          <t>QF118</t>
        </is>
      </c>
      <c r="G287" s="1136" t="n"/>
      <c r="H287" s="1133" t="inlineStr">
        <is>
          <t>QUALITY 1st DERMA LASER SPECTER VCMAX REFRESHING&amp;T 240ml</t>
        </is>
      </c>
      <c r="I287" s="1133" t="inlineStr">
        <is>
          <t>QUALITY 1st DERMA LASER SPECTER VCMAX REFRESHING&amp;T</t>
        </is>
      </c>
      <c r="J287" s="1134" t="inlineStr">
        <is>
          <t>Освежающий лосьон с высококонцентрированным со-держанием витамина С и ниацинамидом для проблемной кожи лица QUALITY 1st дерма лазер</t>
        </is>
      </c>
      <c r="K287" s="1133" t="inlineStr">
        <is>
          <t>face lotion</t>
        </is>
      </c>
      <c r="L287" s="1169" t="n"/>
      <c r="M287" s="1147" t="n">
        <v>30</v>
      </c>
      <c r="N287" s="1147" t="n"/>
      <c r="O287" s="1137" t="n"/>
      <c r="P287" s="1683" t="n">
        <v>1250</v>
      </c>
      <c r="Q287" s="1622">
        <f>O287*P287</f>
        <v/>
      </c>
      <c r="R287" s="1139" t="n">
        <v>1000</v>
      </c>
      <c r="S287" s="1634">
        <f>O287*R287</f>
        <v/>
      </c>
      <c r="T287" s="1634">
        <f>Q287-S287</f>
        <v/>
      </c>
      <c r="U287" s="808">
        <f>T287/Q287</f>
        <v/>
      </c>
      <c r="V287" s="1140">
        <f>ROUND(0.49*0.205*0.16,3)</f>
        <v/>
      </c>
      <c r="W287" s="1140" t="n">
        <v>8.800000000000001</v>
      </c>
      <c r="X287" s="444">
        <f>O287/M287</f>
        <v/>
      </c>
      <c r="Y287" s="444">
        <f>V287*X287</f>
        <v/>
      </c>
      <c r="Z287" s="444">
        <f>W287*X287</f>
        <v/>
      </c>
      <c r="AA287" s="444" t="inlineStr">
        <is>
          <t>48×193×48</t>
        </is>
      </c>
      <c r="AB287" s="1693" t="n">
        <v>0.28</v>
      </c>
      <c r="AC287" s="1694">
        <f>ROUND(O287*AB287,3)</f>
        <v/>
      </c>
      <c r="AD287"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287" s="663" t="inlineStr">
        <is>
          <t>письмо № 525/25 от 25.07.2025 г.</t>
        </is>
      </c>
      <c r="AF287" s="663" t="inlineStr">
        <is>
          <t>QUALITY 1st</t>
        </is>
      </c>
      <c r="AG287" s="663" t="inlineStr">
        <is>
          <t>Kowa Co., Ltd.</t>
        </is>
      </c>
    </row>
    <row r="288" hidden="1" ht="30" customFormat="1" customHeight="1" s="437" thickBot="1">
      <c r="A288" s="1129" t="n"/>
      <c r="B288" s="1129" t="n"/>
      <c r="C288" s="1691" t="inlineStr">
        <is>
          <t>4560401461702</t>
        </is>
      </c>
      <c r="D288" s="1682" t="n"/>
      <c r="E288" s="435" t="inlineStr">
        <is>
          <t>Quality 1st</t>
        </is>
      </c>
      <c r="F288" s="1695" t="inlineStr">
        <is>
          <t>QF119</t>
        </is>
      </c>
      <c r="G288" s="1136" t="n"/>
      <c r="H288" s="1133" t="inlineStr">
        <is>
          <t>QUALITY 1st DERMA LASER SPECTER ULTHERA CMAX 30ml</t>
        </is>
      </c>
      <c r="I288" s="1133" t="inlineStr">
        <is>
          <t>QUALITY 1st DERMA LASER SPECTER ULTHERA CMAX</t>
        </is>
      </c>
      <c r="J288" s="1134" t="inlineStr">
        <is>
          <t>Сыворотка с повышенным содержанием витамина С и ниацинамидом Ультера QUALITY 1st дерма лазер Спектер</t>
        </is>
      </c>
      <c r="K288" s="1133" t="inlineStr">
        <is>
          <t>face serum</t>
        </is>
      </c>
      <c r="L288" s="1169" t="n"/>
      <c r="M288" s="1147" t="n">
        <v>36</v>
      </c>
      <c r="N288" s="1147" t="n"/>
      <c r="O288" s="1137" t="n"/>
      <c r="P288" s="1683" t="n">
        <v>2250</v>
      </c>
      <c r="Q288" s="1622">
        <f>O288*P288</f>
        <v/>
      </c>
      <c r="R288" s="1139" t="n">
        <v>1800</v>
      </c>
      <c r="S288" s="1634">
        <f>O288*R288</f>
        <v/>
      </c>
      <c r="T288" s="1634">
        <f>Q288-S288</f>
        <v/>
      </c>
      <c r="U288" s="808">
        <f>T288/Q288</f>
        <v/>
      </c>
      <c r="V288" s="1140">
        <f>ROUND(0.36*0.185*0.175,3)</f>
        <v/>
      </c>
      <c r="W288" s="1140" t="n">
        <v>3.9</v>
      </c>
      <c r="X288" s="444">
        <f>O288/M288</f>
        <v/>
      </c>
      <c r="Y288" s="444">
        <f>V288*X288</f>
        <v/>
      </c>
      <c r="Z288" s="444">
        <f>W288*X288</f>
        <v/>
      </c>
      <c r="AA288" s="444" t="inlineStr">
        <is>
          <t>38×105×38</t>
        </is>
      </c>
      <c r="AB288" s="1693" t="n">
        <v>0.1</v>
      </c>
      <c r="AC288" s="1694">
        <f>ROUND(O288*AB288,3)</f>
        <v/>
      </c>
      <c r="AD288"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288" s="663" t="inlineStr">
        <is>
          <t>письмо № 525/25 от 25.07.2025 г.</t>
        </is>
      </c>
      <c r="AF288" s="663" t="inlineStr">
        <is>
          <t>QUALITY 1st</t>
        </is>
      </c>
      <c r="AG288" s="663" t="inlineStr">
        <is>
          <t>Kowa Co., Ltd.</t>
        </is>
      </c>
    </row>
    <row r="289" hidden="1" ht="30" customFormat="1" customHeight="1" s="437" thickBot="1">
      <c r="A289" s="1129" t="n"/>
      <c r="B289" s="1129" t="n"/>
      <c r="C289" s="1691" t="inlineStr">
        <is>
          <t>4560401461719</t>
        </is>
      </c>
      <c r="D289" s="1682" t="n"/>
      <c r="E289" s="435" t="inlineStr">
        <is>
          <t>Quality 1st</t>
        </is>
      </c>
      <c r="F289" s="1695" t="inlineStr">
        <is>
          <t>QF120</t>
        </is>
      </c>
      <c r="G289" s="1136" t="n"/>
      <c r="H289" s="1133" t="inlineStr">
        <is>
          <t>QUALITY 1st DERMA LASER SPECTER ULTHERA RNMAX 30ml</t>
        </is>
      </c>
      <c r="I289" s="1133" t="inlineStr">
        <is>
          <t xml:space="preserve">QUALITY 1st DERMA LASER SPECTER ULTHERA RNMAX </t>
        </is>
      </c>
      <c r="J289" s="1134" t="inlineStr">
        <is>
          <t>Антивозрастная ночная сыворотка с ретинолом и ниацинамидом Ультера QUALITY 1st Дерма Лазер Спектер</t>
        </is>
      </c>
      <c r="K289" s="1133" t="inlineStr">
        <is>
          <t>face serum</t>
        </is>
      </c>
      <c r="L289" s="1169" t="n"/>
      <c r="M289" s="1147" t="n">
        <v>36</v>
      </c>
      <c r="N289" s="1147" t="n"/>
      <c r="O289" s="1137" t="n"/>
      <c r="P289" s="1683" t="n">
        <v>2250</v>
      </c>
      <c r="Q289" s="1622">
        <f>O289*P289</f>
        <v/>
      </c>
      <c r="R289" s="1139" t="n">
        <v>1800</v>
      </c>
      <c r="S289" s="1634">
        <f>O289*R289</f>
        <v/>
      </c>
      <c r="T289" s="1634">
        <f>Q289-S289</f>
        <v/>
      </c>
      <c r="U289" s="808">
        <f>T289/Q289</f>
        <v/>
      </c>
      <c r="V289" s="1140">
        <f>ROUND(0.36*0.185*0.175,3)</f>
        <v/>
      </c>
      <c r="W289" s="1140" t="n">
        <v>3.9</v>
      </c>
      <c r="X289" s="444">
        <f>O289/M289</f>
        <v/>
      </c>
      <c r="Y289" s="444">
        <f>V289*X289</f>
        <v/>
      </c>
      <c r="Z289" s="444">
        <f>W289*X289</f>
        <v/>
      </c>
      <c r="AA289" s="444" t="inlineStr">
        <is>
          <t>38×105×38</t>
        </is>
      </c>
      <c r="AB289" s="1693" t="n">
        <v>0.1</v>
      </c>
      <c r="AC289" s="1694">
        <f>ROUND(O289*AB289,3)</f>
        <v/>
      </c>
      <c r="AD289"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289" s="663" t="inlineStr">
        <is>
          <t>письмо № 525/25 от 25.07.2025 г.</t>
        </is>
      </c>
      <c r="AF289" s="663" t="inlineStr">
        <is>
          <t>QUALITY 1st</t>
        </is>
      </c>
      <c r="AG289" s="663" t="inlineStr">
        <is>
          <t>Kowa Co., Ltd.</t>
        </is>
      </c>
    </row>
    <row r="290" hidden="1" ht="30" customFormat="1" customHeight="1" s="437" thickBot="1">
      <c r="A290" s="1129" t="n"/>
      <c r="B290" s="1129" t="n"/>
      <c r="C290" s="1691" t="inlineStr">
        <is>
          <t>4560401461726</t>
        </is>
      </c>
      <c r="D290" s="1682" t="n"/>
      <c r="E290" s="435" t="inlineStr">
        <is>
          <t>Quality 1st</t>
        </is>
      </c>
      <c r="F290" s="1695" t="inlineStr">
        <is>
          <t>QF121</t>
        </is>
      </c>
      <c r="G290" s="1136" t="n"/>
      <c r="H290" s="1133" t="inlineStr">
        <is>
          <t>QUALITY 1st DERMA LASER SPECTER CERAMIDE CREAM 70g</t>
        </is>
      </c>
      <c r="I290" s="1133" t="inlineStr">
        <is>
          <t>QUALITY 1st DERMA LASER SPECTER CERAMIDE CREAM</t>
        </is>
      </c>
      <c r="J290" s="1134" t="inlineStr">
        <is>
          <t>Питательный крем для лица с керамидами QUALITY 1st Дерма Лазер Спектер</t>
        </is>
      </c>
      <c r="K290" s="1133" t="inlineStr">
        <is>
          <t>face cream</t>
        </is>
      </c>
      <c r="L290" s="1169" t="n"/>
      <c r="M290" s="1147" t="n">
        <v>36</v>
      </c>
      <c r="N290" s="1147" t="n"/>
      <c r="O290" s="1137" t="n"/>
      <c r="P290" s="1683" t="n">
        <v>1688</v>
      </c>
      <c r="Q290" s="1622">
        <f>O290*P290</f>
        <v/>
      </c>
      <c r="R290" s="1139" t="n">
        <v>1350</v>
      </c>
      <c r="S290" s="1634">
        <f>O290*R290</f>
        <v/>
      </c>
      <c r="T290" s="1634">
        <f>Q290-S290</f>
        <v/>
      </c>
      <c r="U290" s="808">
        <f>T290/Q290</f>
        <v/>
      </c>
      <c r="V290" s="1140">
        <f>ROUND(0.68*0.145*0.31,3)</f>
        <v/>
      </c>
      <c r="W290" s="1140" t="n">
        <v>5.22</v>
      </c>
      <c r="X290" s="444">
        <f>O290/M290</f>
        <v/>
      </c>
      <c r="Y290" s="444">
        <f>V290*X290</f>
        <v/>
      </c>
      <c r="Z290" s="444">
        <f>W290*X290</f>
        <v/>
      </c>
      <c r="AA290" s="444" t="inlineStr">
        <is>
          <t>73×57×73</t>
        </is>
      </c>
      <c r="AB290" s="1693" t="n">
        <v>0.13</v>
      </c>
      <c r="AC290" s="1694">
        <f>ROUND(O290*AB290,3)</f>
        <v/>
      </c>
      <c r="AD290"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290" s="663" t="inlineStr">
        <is>
          <t>письмо № 525/25 от 25.07.2025 г.</t>
        </is>
      </c>
      <c r="AF290" s="663" t="inlineStr">
        <is>
          <t>QUALITY 1st</t>
        </is>
      </c>
      <c r="AG290" s="663" t="inlineStr">
        <is>
          <t>Kowa Co., Ltd.</t>
        </is>
      </c>
    </row>
    <row r="291" hidden="1" ht="30" customFormat="1" customHeight="1" s="437" thickBot="1">
      <c r="A291" s="1129" t="n"/>
      <c r="B291" s="1129" t="n"/>
      <c r="C291" s="1691" t="inlineStr">
        <is>
          <t>4560401461849</t>
        </is>
      </c>
      <c r="D291" s="1682" t="n"/>
      <c r="E291" s="435" t="inlineStr">
        <is>
          <t>Quality 1st</t>
        </is>
      </c>
      <c r="F291" s="1695" t="inlineStr">
        <is>
          <t>QF122</t>
        </is>
      </c>
      <c r="G291" s="1136" t="n"/>
      <c r="H291" s="1133" t="inlineStr">
        <is>
          <t>QUALITY 1st DERMA LASER SPECTER  ULTHERA PEEL SOAP 80g</t>
        </is>
      </c>
      <c r="I291" s="1133" t="inlineStr">
        <is>
          <t>QUALITY 1st DERMA LASER SPECTER ULTHERA PEEL SOAP</t>
        </is>
      </c>
      <c r="J291" s="1134" t="inlineStr">
        <is>
          <t>Твёрдое увлажняющее мыло с лифтинговым эффектом для кожи лица QUALITY 1st дерма лазер Спектер</t>
        </is>
      </c>
      <c r="K291" s="1133" t="inlineStr">
        <is>
          <t>face soap</t>
        </is>
      </c>
      <c r="L291" s="1169" t="n"/>
      <c r="M291" s="1147" t="n">
        <v>36</v>
      </c>
      <c r="N291" s="1147" t="n"/>
      <c r="O291" s="1137" t="n"/>
      <c r="P291" s="1683" t="n">
        <v>1125</v>
      </c>
      <c r="Q291" s="1622">
        <f>O291*P291</f>
        <v/>
      </c>
      <c r="R291" s="1139" t="n">
        <v>900</v>
      </c>
      <c r="S291" s="1634">
        <f>O291*R291</f>
        <v/>
      </c>
      <c r="T291" s="1634">
        <f>Q291-S291</f>
        <v/>
      </c>
      <c r="U291" s="808">
        <f>T291/Q291</f>
        <v/>
      </c>
      <c r="V291" s="1140">
        <f>ROUND(0.639*0.26*0.436,3)</f>
        <v/>
      </c>
      <c r="W291" s="1140" t="n">
        <v>19.5</v>
      </c>
      <c r="X291" s="444">
        <f>O291/M291</f>
        <v/>
      </c>
      <c r="Y291" s="444">
        <f>V291*X291</f>
        <v/>
      </c>
      <c r="Z291" s="444">
        <f>W291*X291</f>
        <v/>
      </c>
      <c r="AA291" s="444" t="inlineStr">
        <is>
          <t>73×72×22</t>
        </is>
      </c>
      <c r="AB291" s="1693" t="n">
        <v>0.095</v>
      </c>
      <c r="AC291" s="1694">
        <f>ROUND(O291*AB291,3)</f>
        <v/>
      </c>
      <c r="AD291"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291" s="663" t="inlineStr">
        <is>
          <t>письмо № 526/25 от 25.07.2025 г.</t>
        </is>
      </c>
      <c r="AF291" s="663" t="inlineStr">
        <is>
          <t>QUALITY 1st</t>
        </is>
      </c>
      <c r="AG291" s="663" t="inlineStr">
        <is>
          <t>Mikuni Chemical Industry Co., Ltd.</t>
        </is>
      </c>
    </row>
    <row r="292" hidden="1" ht="30" customFormat="1" customHeight="1" s="437" thickBot="1">
      <c r="A292" s="1129" t="n"/>
      <c r="B292" s="1129" t="n"/>
      <c r="C292" s="1691" t="inlineStr">
        <is>
          <t>4560401461856</t>
        </is>
      </c>
      <c r="D292" s="1682" t="n"/>
      <c r="E292" s="435" t="inlineStr">
        <is>
          <t>Quality 1st</t>
        </is>
      </c>
      <c r="F292" s="1695" t="inlineStr">
        <is>
          <t>QF123</t>
        </is>
      </c>
      <c r="G292" s="1136" t="n"/>
      <c r="H292" s="1133" t="inlineStr">
        <is>
          <t>QUALITY 1st DERMA LASER SPECTER  VCMAX Z 7sheets</t>
        </is>
      </c>
      <c r="I292" s="1133" t="inlineStr">
        <is>
          <t>QUALITY 1st DERMA LASER SPECTER VCMAX Z</t>
        </is>
      </c>
      <c r="J292" s="1134" t="inlineStr">
        <is>
          <t>Маска на основе 15 видов Витамина С, ниацинамидом и глутатионом, выравнивающая цвет кожи лица QUALITY 1st дерма лазер Спектер</t>
        </is>
      </c>
      <c r="K292" s="1133" t="inlineStr">
        <is>
          <t>face mask</t>
        </is>
      </c>
      <c r="L292" s="1169" t="n"/>
      <c r="M292" s="1147" t="n">
        <v>64</v>
      </c>
      <c r="N292" s="1147" t="n"/>
      <c r="O292" s="1137" t="n"/>
      <c r="P292" s="1683" t="n">
        <v>750</v>
      </c>
      <c r="Q292" s="1622">
        <f>O292*P292</f>
        <v/>
      </c>
      <c r="R292" s="1139" t="n">
        <v>600</v>
      </c>
      <c r="S292" s="1634">
        <f>O292*R292</f>
        <v/>
      </c>
      <c r="T292" s="1634">
        <f>Q292-S292</f>
        <v/>
      </c>
      <c r="U292" s="808">
        <f>T292/Q292</f>
        <v/>
      </c>
      <c r="V292" s="1140">
        <f>ROUND(0.301*0.125*0.227,3)</f>
        <v/>
      </c>
      <c r="W292" s="1140" t="n">
        <v>3.6</v>
      </c>
      <c r="X292" s="444">
        <f>O292/M292</f>
        <v/>
      </c>
      <c r="Y292" s="444">
        <f>V292*X292</f>
        <v/>
      </c>
      <c r="Z292" s="444">
        <f>W292*X292</f>
        <v/>
      </c>
      <c r="AA292" s="444" t="inlineStr">
        <is>
          <t>155×210×25</t>
        </is>
      </c>
      <c r="AB292" s="1693" t="n">
        <v>0.262</v>
      </c>
      <c r="AC292" s="1694">
        <f>ROUND(O292*AB292,3)</f>
        <v/>
      </c>
      <c r="AD292"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292" s="663" t="inlineStr">
        <is>
          <t>письмо № 528/25 от 25.07.2025 г.</t>
        </is>
      </c>
      <c r="AF292" s="663" t="inlineStr">
        <is>
          <t>QUALITY 1st</t>
        </is>
      </c>
      <c r="AG292" s="663" t="inlineStr">
        <is>
          <t xml:space="preserve">Shin Factory Co.,Ltd. </t>
        </is>
      </c>
    </row>
    <row r="293" hidden="1" ht="20.1" customFormat="1" customHeight="1" s="437" thickBot="1">
      <c r="A293" s="1442" t="n"/>
      <c r="B293" s="822" t="n"/>
      <c r="C293" s="1625" t="n"/>
      <c r="D293" s="1625" t="n"/>
      <c r="E293" s="435" t="inlineStr">
        <is>
          <t>CHANSON</t>
        </is>
      </c>
      <c r="F293" s="435" t="n">
        <v>2243</v>
      </c>
      <c r="G293" s="450" t="n"/>
      <c r="H293" s="1154" t="inlineStr">
        <is>
          <t>《CHANSON》U'll SHAMPOO 550ml</t>
        </is>
      </c>
      <c r="I293" s="404" t="inlineStr">
        <is>
          <t>U'll SHAMPOO</t>
        </is>
      </c>
      <c r="J293" s="488" t="n"/>
      <c r="K293" s="404" t="inlineStr">
        <is>
          <t>hair shampoo</t>
        </is>
      </c>
      <c r="L293" s="440" t="n"/>
      <c r="M293" s="1442" t="n">
        <v>6</v>
      </c>
      <c r="N293" s="1442" t="n">
        <v>6</v>
      </c>
      <c r="O293" s="898" t="n"/>
      <c r="P293" s="1626" t="n">
        <v>897</v>
      </c>
      <c r="Q293" s="1622">
        <f>O293*P293</f>
        <v/>
      </c>
      <c r="R293" s="554" t="n">
        <v>700</v>
      </c>
      <c r="S293" s="1634">
        <f>O293*R293</f>
        <v/>
      </c>
      <c r="T293" s="1634">
        <f>Q293-S293</f>
        <v/>
      </c>
      <c r="U293" s="808">
        <f>T293/Q293</f>
        <v/>
      </c>
      <c r="V293" s="444" t="n"/>
      <c r="W293" s="444" t="n"/>
      <c r="X293" s="444">
        <f>O293/M293</f>
        <v/>
      </c>
      <c r="Y293" s="444">
        <f>V293*X293</f>
        <v/>
      </c>
      <c r="Z293" s="444">
        <f>W293*X293</f>
        <v/>
      </c>
      <c r="AA293" s="444" t="n"/>
      <c r="AB293" s="1696" t="n">
        <v>0.652</v>
      </c>
      <c r="AC293" s="1627">
        <f>ROUND(O293*AB293,3)</f>
        <v/>
      </c>
      <c r="AD293" s="1155" t="inlineStr">
        <is>
          <t>水、オレフィン（Ｃ１４－１６）スルホン酸Ｎａ、コカミドＤＥＡ、コカミドプロピルベタイン、ソルビトール、ラウラミノプロピオン酸Ｎａ、香料、ラベンダー花エキス、ブドウ葉エキス、エゴマ葉エキス、酵母発酵エキス、カキタンニン、エクトイン、クエン酸トリエチル、（カプロイル／ラウロイル）ラクチレートＮａ、グアーヒドロキシプロピルトリモニウムクロリド、ココイルグルタミン酸ＴＥＡ、クエン酸、エチドロン酸４Ｎａ、ポリリシン、ＢＧ、塩化Ｎａ、安息香酸Ｎａ、炭酸水素Ｎａ、炭酸Ｎａ、硫酸Ｎａ、クロラミンＴ、フェノキシエタノール、メチルパラベン</t>
        </is>
      </c>
      <c r="AE293" s="663" t="inlineStr">
        <is>
          <t>письмо № 524/25 от 25.07.2025 г.</t>
        </is>
      </c>
      <c r="AF293" s="663" t="inlineStr">
        <is>
          <t>Chanson Cosmetics</t>
        </is>
      </c>
      <c r="AG293" s="663" t="inlineStr">
        <is>
          <t>Chanson Cosmetics Inc.</t>
        </is>
      </c>
    </row>
    <row r="294" hidden="1" ht="20.1" customFormat="1" customHeight="1" s="437" thickBot="1">
      <c r="A294" s="435" t="n"/>
      <c r="B294" s="829" t="n"/>
      <c r="C294" s="1663" t="n"/>
      <c r="D294" s="1663" t="n"/>
      <c r="E294" s="435" t="inlineStr">
        <is>
          <t>CHANSON</t>
        </is>
      </c>
      <c r="F294" s="435" t="n">
        <v>2244</v>
      </c>
      <c r="G294" s="450" t="n"/>
      <c r="H294" s="1154" t="inlineStr">
        <is>
          <t>《CHANSON》U'll  CONDITIONER 550ml</t>
        </is>
      </c>
      <c r="I294" s="404" t="inlineStr">
        <is>
          <t>U'll CONDITIONER</t>
        </is>
      </c>
      <c r="J294" s="488" t="n"/>
      <c r="K294" s="404" t="inlineStr">
        <is>
          <t>hair conditioner</t>
        </is>
      </c>
      <c r="L294" s="440" t="n"/>
      <c r="M294" s="1442" t="n">
        <v>6</v>
      </c>
      <c r="N294" s="1442" t="n">
        <v>6</v>
      </c>
      <c r="O294" s="898" t="n"/>
      <c r="P294" s="1626" t="n">
        <v>897</v>
      </c>
      <c r="Q294" s="1622">
        <f>O294*P294</f>
        <v/>
      </c>
      <c r="R294" s="554" t="n">
        <v>700</v>
      </c>
      <c r="S294" s="1634">
        <f>O294*R294</f>
        <v/>
      </c>
      <c r="T294" s="1634">
        <f>Q294-S294</f>
        <v/>
      </c>
      <c r="U294" s="808">
        <f>T294/Q294</f>
        <v/>
      </c>
      <c r="V294" s="444" t="n"/>
      <c r="W294" s="444" t="n"/>
      <c r="X294" s="444" t="n"/>
      <c r="Y294" s="444" t="n"/>
      <c r="Z294" s="444" t="n"/>
      <c r="AA294" s="444" t="n"/>
      <c r="AB294" s="713" t="n">
        <v>0.631</v>
      </c>
      <c r="AC294" s="1442">
        <f>O294*AB294</f>
        <v/>
      </c>
      <c r="AD294" s="1155" t="inlineStr">
        <is>
          <t>水、ジメチコン、ジステアリン酸グリコール、セタノール、グリセリン、ステアルトリモニウムクロリド、香料、ラベンダー花エキス、ブドウ葉エキス、エゴマ葉エキス、酵母発酵エキス、カキタンニン、エクトイン、クエン酸トリエチル、（カプロイル／ラウロイル）ラクチレートＮａ、（エチルヘキサン酸／ステアリン酸／アジピン酸）グリセリル、グアーヒドロキシプロピルトリモニウムクロリド、イソプロパノール、ステアリルアルコール、オクチルドデカノール、ポリシリコーン－２９、アモジメチコン、ポリリシン、ＢＧ、ＤＰＧ、グリコール酸、乳酸、炭酸水素Ｎａ、炭酸Ｎａ、硫酸Ｎａ、クロラミンＴ、フェノキシエタノール、メチルパラベン</t>
        </is>
      </c>
      <c r="AE294" s="663" t="inlineStr">
        <is>
          <t>письмо № 524/25 от 25.07.2025 г.</t>
        </is>
      </c>
      <c r="AF294" s="663" t="inlineStr">
        <is>
          <t>Chanson Cosmetics</t>
        </is>
      </c>
      <c r="AG294" s="663" t="inlineStr">
        <is>
          <t>Chanson Cosmetics Inc.</t>
        </is>
      </c>
    </row>
    <row r="295" hidden="1" ht="20.1" customFormat="1" customHeight="1" s="437" thickBot="1">
      <c r="A295" s="435" t="n"/>
      <c r="B295" s="829" t="n"/>
      <c r="C295" s="1663" t="n"/>
      <c r="D295" s="1663" t="n"/>
      <c r="E295" s="435" t="inlineStr">
        <is>
          <t>CHANSON</t>
        </is>
      </c>
      <c r="F295" s="435" t="inlineStr">
        <is>
          <t>AL03</t>
        </is>
      </c>
      <c r="G295" s="450" t="n"/>
      <c r="H295" s="1154" t="inlineStr">
        <is>
          <t xml:space="preserve">《CHANSON》AROMA LEAF TREATMENT </t>
        </is>
      </c>
      <c r="I295" s="404" t="inlineStr">
        <is>
          <t>AROMA LEAF TREATMENT</t>
        </is>
      </c>
      <c r="J295" s="488" t="inlineStr">
        <is>
          <t>Восстанавливающий кондиционер для волос Арома Лиф</t>
        </is>
      </c>
      <c r="K295" s="404" t="inlineStr">
        <is>
          <t>hair treatment</t>
        </is>
      </c>
      <c r="L295" s="440" t="n"/>
      <c r="M295" s="1442" t="n">
        <v>6</v>
      </c>
      <c r="N295" s="1442" t="n">
        <v>6</v>
      </c>
      <c r="O295" s="898" t="n"/>
      <c r="P295" s="1626" t="n">
        <v>808</v>
      </c>
      <c r="Q295" s="1622">
        <f>O295*P295</f>
        <v/>
      </c>
      <c r="R295" s="554" t="n">
        <v>630</v>
      </c>
      <c r="S295" s="1634">
        <f>O295*R295</f>
        <v/>
      </c>
      <c r="T295" s="1634">
        <f>Q295-S295</f>
        <v/>
      </c>
      <c r="U295" s="808">
        <f>T295/Q295</f>
        <v/>
      </c>
      <c r="V295" s="444" t="n"/>
      <c r="W295" s="444" t="n"/>
      <c r="X295" s="444" t="n"/>
      <c r="Y295" s="444" t="n"/>
      <c r="Z295" s="444" t="n"/>
      <c r="AA295" s="444" t="n"/>
      <c r="AB295" s="713" t="n"/>
      <c r="AC295" s="1624">
        <f>ROUND(O295*AB295,3)</f>
        <v/>
      </c>
      <c r="AD295" s="673" t="inlineStr">
        <is>
          <t>水、ジメチコン、グリセリン、セタノール、ソルビトール、ジステアロイルエチルジモニウムクロリド、ステアリルアルコール、香料、セテアリルアルコール、カミツレ花エキス、ラベンダー花エキス、ローズマリー葉エキス、チャ花エキス、ベニバナ花エキス、ヤグルマギク花エキス、サトザクラ花エキス、ツバキ花エキス、オレンジ油、月見草油、メドウフォーム油、カニナバラ果実エキス、加水分解シルク、イソアルキル（Ｃ１０－４０）アミドプロピルエチルジモニウムエトサルフェート（羊毛）、ベヘントリモニウムメトサルフェート、ラウロイルグルタミン酸ジ（フィトステリル／オクチルドデシル）、フラーレン、γ－ドコサラクトン、グアーヒドロキシプロピルトリモニウムクロリド、オクチルドデカノール、ＢＧ、エチルヘキサン酸セチル、シクロヘキサン－１，４－ジカルボン酸ビスエトキシジグリコール、トリ（カプリル酸／カプリン酸）グリセリル、ジイソステアリン酸ポリグリセリル－２、ラウリン酸ポリグリセリル－１０、ラウリン酸ポリグリセリル－４、アスコルビン酸、リンゴ酸、メチルパラベン</t>
        </is>
      </c>
      <c r="AE295" s="663" t="inlineStr">
        <is>
          <t>ЕАЭС N RU Д-JP.АБ47.В.08830/20 от 09.09.2020 действует до 08.09.2025</t>
        </is>
      </c>
      <c r="AF295" s="663" t="inlineStr">
        <is>
          <t>Chanson Cosmetics</t>
        </is>
      </c>
      <c r="AG295" s="663" t="inlineStr">
        <is>
          <t>Chanson Cosmetics Inc.</t>
        </is>
      </c>
    </row>
    <row r="296" hidden="1" ht="20.1" customFormat="1" customHeight="1" s="437" thickBot="1">
      <c r="A296" s="435" t="n"/>
      <c r="B296" s="829" t="n"/>
      <c r="C296" s="1663" t="n"/>
      <c r="D296" s="1663" t="n"/>
      <c r="E296" s="435" t="inlineStr">
        <is>
          <t>CHANSON</t>
        </is>
      </c>
      <c r="F296" s="435" t="inlineStr">
        <is>
          <t>AL04</t>
        </is>
      </c>
      <c r="G296" s="450" t="inlineStr">
        <is>
          <t>シャンソン　アロマリーフ　ヘアエッセンス</t>
        </is>
      </c>
      <c r="H296" s="404" t="inlineStr">
        <is>
          <t xml:space="preserve">《CHANSON》AROMA LEAF   HAIR ESSENCE </t>
        </is>
      </c>
      <c r="I296" s="404" t="inlineStr">
        <is>
          <t>AROMA LEAF HAIR ESSENCE</t>
        </is>
      </c>
      <c r="J296" s="488" t="inlineStr">
        <is>
          <t>Эссенция для волос восстанавливающая Арома Лиф</t>
        </is>
      </c>
      <c r="K296" s="404" t="inlineStr">
        <is>
          <t>hair essense</t>
        </is>
      </c>
      <c r="L296" s="440" t="n"/>
      <c r="M296" s="1442" t="n">
        <v>6</v>
      </c>
      <c r="N296" s="1442" t="n">
        <v>6</v>
      </c>
      <c r="O296" s="898" t="n"/>
      <c r="P296" s="1626" t="n">
        <v>1032</v>
      </c>
      <c r="Q296" s="1622">
        <f>O296*P296</f>
        <v/>
      </c>
      <c r="R296" s="554" t="n">
        <v>805</v>
      </c>
      <c r="S296" s="1634">
        <f>O296*R296</f>
        <v/>
      </c>
      <c r="T296" s="1634">
        <f>Q296-S296</f>
        <v/>
      </c>
      <c r="U296" s="808">
        <f>T296/Q296</f>
        <v/>
      </c>
      <c r="V296" s="444" t="n"/>
      <c r="W296" s="444" t="n"/>
      <c r="X296" s="444" t="n"/>
      <c r="Y296" s="444" t="n"/>
      <c r="Z296" s="444" t="n"/>
      <c r="AA296" s="444" t="n"/>
      <c r="AB296" s="1697" t="n">
        <v>0.08799999999999999</v>
      </c>
      <c r="AC296" s="1624">
        <f>ROUND(O296*AB296,3)</f>
        <v/>
      </c>
      <c r="AD296" s="1440" t="inlineStr">
        <is>
          <t>シクロペンタシロキサン、ジメチコン、トリ（カプリル酸／カプリン酸）グリセリル、ジメチコノール、香料、マカデミア種子油、ホホバ種子油、オリーブ果実油、ラベンダー油、ローズマリー葉油、ローマカミツレ花油、メドウフォーム油、カニナバラ果実油、コメ胚芽油、ヘーゼルナッツ種子油、シア脂油、アボカド油、アーモンド油、ツバキ種子油、ブドウ種子油、月見草油、オレンジ油、フラーレン、γ－ドコサラクトン、スクワラン、ラウロイルグルタミン酸ジ（フィトステリル／オクチルドデシル）、（ジメチコン／ビニルジメチコン）クロスポリマー、エチルへキサン酸セチル、シクロヘキサン－１，４－ジカルボン酸ビスエトキシジグリコール、グリセリン、ＢＧ、水、ラウリン酸ポリグリセリル－１０、ラウリン酸ポリグリセリル－４、ジイソステアリン酸ポリグリセリル－２</t>
        </is>
      </c>
      <c r="AE296" s="680" t="inlineStr">
        <is>
          <t>ЕАЭС N RU Д-JP.РА02.В.24525/21 от 01.11.2021 действует до 31.10.2026</t>
        </is>
      </c>
      <c r="AF296" s="663" t="inlineStr">
        <is>
          <t>Chanson Cosmetics</t>
        </is>
      </c>
      <c r="AG296" s="663" t="inlineStr">
        <is>
          <t>Chanson Cosmetics Inc.</t>
        </is>
      </c>
    </row>
    <row r="297" hidden="1" ht="20.1" customFormat="1" customHeight="1" s="437" thickBot="1">
      <c r="A297" s="1442" t="n"/>
      <c r="B297" s="822" t="n"/>
      <c r="C297" s="1663" t="n"/>
      <c r="D297" s="1663" t="n"/>
      <c r="E297" s="435" t="inlineStr">
        <is>
          <t>CHANSON</t>
        </is>
      </c>
      <c r="F297" s="435" t="n">
        <v>2245</v>
      </c>
      <c r="G297" s="450" t="n"/>
      <c r="H297" s="1154" t="inlineStr">
        <is>
          <t>《CHANSON》U'll BODY SOAP 550ｍｌ</t>
        </is>
      </c>
      <c r="I297" s="404" t="inlineStr">
        <is>
          <t>U'll BODY SOAP</t>
        </is>
      </c>
      <c r="J297" s="488" t="n"/>
      <c r="K297" s="404" t="inlineStr">
        <is>
          <t>body soap</t>
        </is>
      </c>
      <c r="L297" s="440" t="n"/>
      <c r="M297" s="1442" t="n">
        <v>6</v>
      </c>
      <c r="N297" s="1442" t="n">
        <v>6</v>
      </c>
      <c r="O297" s="898" t="n"/>
      <c r="P297" s="1626" t="n">
        <v>897</v>
      </c>
      <c r="Q297" s="1622">
        <f>O297*P297</f>
        <v/>
      </c>
      <c r="R297" s="554" t="n">
        <v>700</v>
      </c>
      <c r="S297" s="1634">
        <f>O297*R297</f>
        <v/>
      </c>
      <c r="T297" s="1634">
        <f>Q297-S297</f>
        <v/>
      </c>
      <c r="U297" s="808">
        <f>T297/Q297</f>
        <v/>
      </c>
      <c r="V297" s="444" t="n"/>
      <c r="W297" s="444" t="n"/>
      <c r="X297" s="444" t="n"/>
      <c r="Y297" s="444">
        <f>V297*X297</f>
        <v/>
      </c>
      <c r="Z297" s="444">
        <f>W297*X297</f>
        <v/>
      </c>
      <c r="AA297" s="444" t="n"/>
      <c r="AB297" s="1696" t="n">
        <v>0.639</v>
      </c>
      <c r="AC297" s="1627">
        <f>ROUND(O297*AB297,3)</f>
        <v/>
      </c>
      <c r="AD297" s="1440" t="inlineStr">
        <is>
          <t>水、ソルビトール、カリ石ケン素地、ココアンホ酢酸Ｎａ、コカミドＤＥＡ、塩化Ｎａ、香料、ラベンダー花エキス、ブドウ葉エキス、エゴマ葉エキス、酵母発酵エキス、カキタンニン、エクトイン、クエン酸トリエチル、（カプロイル／ラウロイル）ラクチレートＮａ、α－グルカンオリゴサッカリド、ＢＧ、エチドロン酸４Ｎａ、ポリリシン、炭酸水素Ｎａ、炭酸Ｎａ、硫酸Ｎａ、クロラミンＴ、フェノキシエタノール</t>
        </is>
      </c>
      <c r="AE297" s="1198" t="inlineStr">
        <is>
          <t>письмо № 524/25 от 25.07.2025 г.</t>
        </is>
      </c>
      <c r="AF297" s="1222" t="inlineStr">
        <is>
          <t>Chanson Cosmetics</t>
        </is>
      </c>
      <c r="AG297" s="1222" t="inlineStr">
        <is>
          <t>Chanson Cosmetics Inc.</t>
        </is>
      </c>
    </row>
    <row r="298" hidden="1" ht="20.1" customFormat="1" customHeight="1" s="437" thickBot="1">
      <c r="A298" s="435" t="n"/>
      <c r="B298" s="829" t="n"/>
      <c r="C298" s="1663" t="n"/>
      <c r="D298" s="1663" t="n"/>
      <c r="E298" s="435" t="inlineStr">
        <is>
          <t>CHANSON</t>
        </is>
      </c>
      <c r="F298" s="435" t="n">
        <v>2240</v>
      </c>
      <c r="G298" s="450" t="inlineStr">
        <is>
          <t>シャンソン　オーガトゥールヘアシャンプー</t>
        </is>
      </c>
      <c r="H298" s="404" t="inlineStr">
        <is>
          <t>《CHANSON》ORGATUR SHAMPOO</t>
        </is>
      </c>
      <c r="I298" s="404" t="inlineStr">
        <is>
          <t>Orgatur Shampoo</t>
        </is>
      </c>
      <c r="J298" s="488" t="inlineStr">
        <is>
          <t>Шампунь «Оргатюр»</t>
        </is>
      </c>
      <c r="K298" s="404" t="inlineStr">
        <is>
          <t>hair shampoo</t>
        </is>
      </c>
      <c r="L298" s="440" t="n"/>
      <c r="M298" s="1442" t="n">
        <v>6</v>
      </c>
      <c r="N298" s="1442" t="n">
        <v>6</v>
      </c>
      <c r="O298" s="898" t="n"/>
      <c r="P298" s="1626" t="n">
        <v>1269</v>
      </c>
      <c r="Q298" s="1622">
        <f>O298*P298</f>
        <v/>
      </c>
      <c r="R298" s="554" t="n">
        <v>990</v>
      </c>
      <c r="S298" s="1634">
        <f>O298*R298</f>
        <v/>
      </c>
      <c r="T298" s="1634">
        <f>Q298-S298</f>
        <v/>
      </c>
      <c r="U298" s="808">
        <f>T298/Q298</f>
        <v/>
      </c>
      <c r="V298" s="444" t="n"/>
      <c r="W298" s="444" t="n"/>
      <c r="X298" s="444" t="n"/>
      <c r="Y298" s="444" t="n"/>
      <c r="Z298" s="444" t="n"/>
      <c r="AA298" s="444" t="n"/>
      <c r="AB298" s="713" t="n">
        <v>0.606</v>
      </c>
      <c r="AC298" s="1624">
        <f>ROUND(O298*AB298,3)</f>
        <v/>
      </c>
      <c r="AD298" s="1440" t="inlineStr">
        <is>
          <t>水、ココイルグルタミン酸２Ｎａ、コカミドＤＥＡ、ラウラミドプロピルベタイン、コカミドプロピルベタイン、ココイルグルタミン酸Ｎａ、ラウラミノプロピオン酸Ｎａ、ラベンダー水、カミツレ水、イランイラン花油、ニオイテンジクアオイ油、ユーカリ葉油、オレンジ油、ダマスクバラ花油、ローズマリー葉油、オニサルビア油、ティーツリー葉油、グリセリン、ポリクオタニウム－１０、ポリクオタニウム－３９、塩化Ｎａ、クエン酸、エチドロン酸４Ｎａ、ベンジルアルコール、デヒドロ酢酸Ｎａ、安息香酸Ｎａ、デヒドロ酢酸、香料</t>
        </is>
      </c>
      <c r="AE298" s="663" t="inlineStr">
        <is>
          <t>ЕАЭС N RU Д-JP.АБ47.В.08824/20 от 09.09.2020 действует до 08.09.2025</t>
        </is>
      </c>
      <c r="AF298" s="663" t="inlineStr">
        <is>
          <t>Chanson Cosmetics</t>
        </is>
      </c>
      <c r="AG298" s="663" t="inlineStr">
        <is>
          <t>Chanson Cosmetics Inc.</t>
        </is>
      </c>
    </row>
    <row r="299" hidden="1" ht="20.1" customFormat="1" customHeight="1" s="437" thickBot="1">
      <c r="A299" s="435" t="n"/>
      <c r="B299" s="829" t="n"/>
      <c r="C299" s="1663" t="n"/>
      <c r="D299" s="1663" t="n"/>
      <c r="E299" s="435" t="inlineStr">
        <is>
          <t>CHANSON</t>
        </is>
      </c>
      <c r="F299" s="435" t="n">
        <v>2241</v>
      </c>
      <c r="G299" s="450" t="n"/>
      <c r="H299" s="440" t="inlineStr">
        <is>
          <t>《CHANSON》ORGATUR CONDITIONER</t>
        </is>
      </c>
      <c r="I299" s="440" t="inlineStr">
        <is>
          <t>Orgatur Conditioner</t>
        </is>
      </c>
      <c r="J299" s="693" t="inlineStr">
        <is>
          <t>Кондиционер «Оргатюр»</t>
        </is>
      </c>
      <c r="K299" s="440" t="inlineStr">
        <is>
          <t>hair conditioner</t>
        </is>
      </c>
      <c r="L299" s="440" t="n"/>
      <c r="M299" s="1442" t="n">
        <v>6</v>
      </c>
      <c r="N299" s="1442" t="n">
        <v>6</v>
      </c>
      <c r="O299" s="898" t="n"/>
      <c r="P299" s="1626" t="n">
        <v>1269</v>
      </c>
      <c r="Q299" s="1622">
        <f>O299*P299</f>
        <v/>
      </c>
      <c r="R299" s="554" t="n">
        <v>990</v>
      </c>
      <c r="S299" s="1634">
        <f>O299*R299</f>
        <v/>
      </c>
      <c r="T299" s="1634">
        <f>Q299-S299</f>
        <v/>
      </c>
      <c r="U299" s="808">
        <f>T299/Q299</f>
        <v/>
      </c>
      <c r="V299" s="444" t="n"/>
      <c r="W299" s="444" t="n"/>
      <c r="X299" s="444" t="n"/>
      <c r="Y299" s="444" t="n"/>
      <c r="Z299" s="444" t="n"/>
      <c r="AA299" s="444" t="n"/>
      <c r="AB299" s="713" t="n">
        <v>0.591</v>
      </c>
      <c r="AC299" s="1624">
        <f>ROUND(O299*AB299,3)</f>
        <v/>
      </c>
      <c r="AD299" s="1440" t="inlineStr">
        <is>
          <t>水、グリセリン、セタノール、ヒドロキシエチルセルロース、イソステアリン酸イソステアリル、ステアリルアルコール、ベヘントリモニウムクロリド、ステアルトリモニウムクロリド、ラベンダー水、カミツレ水、イランイラン花油、ニオイテンジクアオイ油、ユーカリ葉油、オレンジ油、ダマスクバラ花油、ローズマリー葉油、オニサルビア油、ティーツリー葉油、セテアラミドエチルジエトニウムサクシノイル加水分解エンドウタンパク、イソプロパノール、トリ（カプリル酸／カプリン酸）グリセリル、ダイマージリノール酸ダイマージリノレイル、ポリクオタニウム－７、ジアルキル（Ｃ１２－１８）ジモニウムクロリド、水酸化Ｋ、ベンジルアルコール、デヒドロ酢酸、香料</t>
        </is>
      </c>
      <c r="AE299" s="663" t="inlineStr">
        <is>
          <t>ЕАЭС N RU Д-JP.АБ47.В.08830/20 от 09.09.2020 действует до 08.09.2025</t>
        </is>
      </c>
      <c r="AF299" s="663" t="inlineStr">
        <is>
          <t>Chanson Cosmetics</t>
        </is>
      </c>
      <c r="AG299" s="663" t="inlineStr">
        <is>
          <t>Chanson Cosmetics Inc.</t>
        </is>
      </c>
    </row>
    <row r="300" hidden="1" ht="20.1" customFormat="1" customHeight="1" s="437" thickBot="1">
      <c r="A300" s="1442" t="n"/>
      <c r="B300" s="822" t="n"/>
      <c r="C300" s="1663" t="n">
        <v>20990000</v>
      </c>
      <c r="D300" s="1663" t="n"/>
      <c r="E300" s="435" t="inlineStr">
        <is>
          <t>CHANSON</t>
        </is>
      </c>
      <c r="F300" s="435" t="n">
        <v>2099</v>
      </c>
      <c r="G300" s="450" t="n"/>
      <c r="H300" s="440" t="inlineStr">
        <is>
          <t>《CHANSON》CHARCOAL SHAMPOO</t>
        </is>
      </c>
      <c r="I300" s="440" t="inlineStr">
        <is>
          <t>CHARCOAL SHAMPOO</t>
        </is>
      </c>
      <c r="J300" s="693" t="inlineStr">
        <is>
          <t>Укрепляющий шампунь на основе угля и глины</t>
        </is>
      </c>
      <c r="K300" s="440" t="inlineStr">
        <is>
          <t>hair shampoo</t>
        </is>
      </c>
      <c r="L300" s="440" t="n"/>
      <c r="M300" s="1442" t="n">
        <v>6</v>
      </c>
      <c r="N300" s="1442" t="n">
        <v>6</v>
      </c>
      <c r="O300" s="898" t="n"/>
      <c r="P300" s="1626" t="n">
        <v>897</v>
      </c>
      <c r="Q300" s="1622">
        <f>O300*P300</f>
        <v/>
      </c>
      <c r="R300" s="554" t="n">
        <v>700</v>
      </c>
      <c r="S300" s="1634">
        <f>O300*R300</f>
        <v/>
      </c>
      <c r="T300" s="1634">
        <f>Q300-S300</f>
        <v/>
      </c>
      <c r="U300" s="808">
        <f>T300/Q300</f>
        <v/>
      </c>
      <c r="V300" s="444" t="n"/>
      <c r="W300" s="444" t="n"/>
      <c r="X300" s="444" t="n"/>
      <c r="Y300" s="444" t="n"/>
      <c r="Z300" s="444" t="n"/>
      <c r="AA300" s="444" t="n"/>
      <c r="AB300" s="1697" t="n">
        <v>0.297</v>
      </c>
      <c r="AC300" s="1624">
        <f>ROUND(O300*AB300,3)</f>
        <v/>
      </c>
      <c r="AD300" s="1440" t="inlineStr">
        <is>
          <t>水、オレフィン（Ｃ１４－１６）スルホン酸Ｎａ、コカミドＤＥＡ、コカミドプロピルベタイン、ソルビトール、ラウラミノプロピオン酸Ｎａ、ココイルグルタミン酸ＴＥＡ、ココイルサルコシンＮａ、グリセリン、塩化Ｎａ、ステアリン酸ポリグリセリル－１０、炭、海シルト、アロエベラ葉エキス、カミツレ花エキス、ハッカ油、メントール、ラベンダー油、安息香酸Ｎａ、ピロクトンオラミン、ポリクオタニウム－７、グアーヒドロキシプロピルトリモニウムクロリド、ステアリン酸亜鉛、ＥＤＴＡ－２Ｎａ、マイカ、酸化チタン、エチドロン酸４Ｎａ、ＢＧ、クエン酸、フェノキシエタノール、メチルパラベン</t>
        </is>
      </c>
      <c r="AE300" s="663" t="inlineStr">
        <is>
          <t>ЕАЭС N RU Д-JP.АБ47.В.08824/20 от 09.09.2020 действует до 08.09.2025</t>
        </is>
      </c>
      <c r="AF300" s="663" t="inlineStr">
        <is>
          <t>Chanson Cosmetics</t>
        </is>
      </c>
      <c r="AG300" s="663" t="inlineStr">
        <is>
          <t>Chanson Cosmetics Inc.</t>
        </is>
      </c>
    </row>
    <row r="301" hidden="1" ht="20.1" customFormat="1" customHeight="1" s="437" thickBot="1">
      <c r="A301" s="435" t="n"/>
      <c r="B301" s="829" t="n"/>
      <c r="C301" s="1663" t="n"/>
      <c r="D301" s="1663" t="n"/>
      <c r="E301" s="435" t="inlineStr">
        <is>
          <t>CHANSON</t>
        </is>
      </c>
      <c r="F301" s="435" t="n">
        <v>2117</v>
      </c>
      <c r="G301" s="450" t="n"/>
      <c r="H301" s="440" t="inlineStr">
        <is>
          <t>《CHANSON》MOHATSURYO</t>
        </is>
      </c>
      <c r="I301" s="440" t="inlineStr">
        <is>
          <t>MOHATSURYO</t>
        </is>
      </c>
      <c r="J301" s="693" t="inlineStr">
        <is>
          <t>Эссенция для роста волос</t>
        </is>
      </c>
      <c r="K301" s="440" t="inlineStr">
        <is>
          <t>hair essense</t>
        </is>
      </c>
      <c r="L301" s="440" t="n"/>
      <c r="M301" s="1442" t="n">
        <v>6</v>
      </c>
      <c r="N301" s="1442" t="n">
        <v>6</v>
      </c>
      <c r="O301" s="898" t="n"/>
      <c r="P301" s="1626" t="n">
        <v>2051</v>
      </c>
      <c r="Q301" s="1622">
        <f>O301*P301</f>
        <v/>
      </c>
      <c r="R301" s="554" t="n">
        <v>1600</v>
      </c>
      <c r="S301" s="1634">
        <f>O301*R301</f>
        <v/>
      </c>
      <c r="T301" s="1634">
        <f>Q301-S301</f>
        <v/>
      </c>
      <c r="U301" s="808">
        <f>T301/Q301</f>
        <v/>
      </c>
      <c r="V301" s="444" t="n"/>
      <c r="W301" s="444" t="n"/>
      <c r="X301" s="444" t="n"/>
      <c r="Y301" s="444" t="n"/>
      <c r="Z301" s="444" t="n"/>
      <c r="AA301" s="444" t="n"/>
      <c r="AB301" s="1696" t="n">
        <v>0.166</v>
      </c>
      <c r="AC301" s="1627">
        <f>ROUND(O301*AB301,3)</f>
        <v/>
      </c>
      <c r="AD301" s="1440" t="inlineStr">
        <is>
          <t>ＨＣｌピリドキシン＊、安息香酸＊、エチニルエストラジオール＊、β－グリチルレチン酸＊、センブリエキス＊、タマサキツヅラフジアルカロイド＊、エタノール、水、ＢＧ、濃グリセリン、３－メチル－１,３－ブタンジオール、ＰＥＧ４０００、ジオウエキス、メントール、香料、ヒドロキシプロピルキトサン液、セリン、クエン酸Ｎａ、酵母エキス－３、キナエキス、牡丹エキス、海藻エキス－１、ビワ葉エキス、アスパラガスエキス、ヒキオコシエキス－１、水酸化大豆リン脂質、冬虫夏草エキス、シナノキエキス</t>
        </is>
      </c>
      <c r="AE301" s="663" t="inlineStr">
        <is>
          <t>ЕАЭС N RU Д-JP.РА02.В.24525/21 от 01.11.2021 действует до 31.10.2026</t>
        </is>
      </c>
      <c r="AF301" s="663" t="inlineStr">
        <is>
          <t>Chanson Cosmetics</t>
        </is>
      </c>
      <c r="AG301" s="663" t="inlineStr">
        <is>
          <t>Chanson Cosmetics Inc.</t>
        </is>
      </c>
    </row>
    <row r="302" hidden="1" ht="20.1" customFormat="1" customHeight="1" s="437" thickBot="1">
      <c r="A302" s="435" t="n"/>
      <c r="B302" s="829" t="n"/>
      <c r="C302" s="1663" t="n"/>
      <c r="D302" s="1663" t="n"/>
      <c r="E302" s="435" t="inlineStr">
        <is>
          <t>CHANSON</t>
        </is>
      </c>
      <c r="F302" s="435" t="n">
        <v>2118</v>
      </c>
      <c r="G302" s="450" t="n"/>
      <c r="H302" s="440" t="inlineStr">
        <is>
          <t>《CHANSON》NANO MASSAGE W</t>
        </is>
      </c>
      <c r="I302" s="440" t="inlineStr">
        <is>
          <t>Nano White Massage</t>
        </is>
      </c>
      <c r="J302" s="693" t="inlineStr">
        <is>
          <t>Массажный крем Нано Вайт</t>
        </is>
      </c>
      <c r="K302" s="440" t="inlineStr">
        <is>
          <t>face cream</t>
        </is>
      </c>
      <c r="L302" s="440" t="n"/>
      <c r="M302" s="1442" t="n">
        <v>6</v>
      </c>
      <c r="N302" s="1442" t="n">
        <v>6</v>
      </c>
      <c r="O302" s="898" t="n"/>
      <c r="P302" s="1626" t="n">
        <v>4103</v>
      </c>
      <c r="Q302" s="1622">
        <f>O302*P302</f>
        <v/>
      </c>
      <c r="R302" s="554" t="n">
        <v>3200</v>
      </c>
      <c r="S302" s="1634">
        <f>O302*R302</f>
        <v/>
      </c>
      <c r="T302" s="1634">
        <f>Q302-S302</f>
        <v/>
      </c>
      <c r="U302" s="808">
        <f>T302/Q302</f>
        <v/>
      </c>
      <c r="V302" s="444" t="n"/>
      <c r="W302" s="444" t="n"/>
      <c r="X302" s="444" t="n"/>
      <c r="Y302" s="444" t="n"/>
      <c r="Z302" s="444" t="n"/>
      <c r="AA302" s="444" t="n"/>
      <c r="AB302" s="713" t="n">
        <v>0</v>
      </c>
      <c r="AC302" s="1624">
        <f>ROUND(O302*AB302,3)</f>
        <v/>
      </c>
      <c r="AD302" s="1440" t="inlineStr">
        <is>
          <t>γ－オリザノール＊、酢酸トコフェロール＊、ブタプラセンタエキス－１＊、水、流動パラフィン、ワセリン、ＢＧ、ベヘニルアルコール、濃グリセリン、トリ（カプリル・カプリン酸）グリセリル、スクワラン、イソステアリン酸フィトステリル、ステアリン酸ポリグリセリル、マイクロクリスタリンワックス、酵母エキス－１、リン酸Ｌ－アスコルビルマグネシウム、サクラ葉抽出液、米発酵液、人参エキス、酵母エキス－３、米糠抽出物水解液Ａ、酵母エキス－４、タイソウエキス、甘草フラボノイド、オウゴンエキス、クリサンテルムインディクム抽出液、桑エキス、Ｌ－エルゴチオネイン液、ヘキサデシロキシＰＧヒドロキシエチルヘキサデカナミド、ラウロイルグルタミン酸ジ（フィトステリル・オクチルドデシル）、フィトステロール、コレステロール、ステアロイルフィトスフィンゴシン、ステアロイルグルタミン酸Ｎａ、ヤシ油脂肪酸アシルグルタミン酸ＴＥＡ液、イソステアリン酸ポリグリセリル、親油型ステアリン酸グリセリル、ショ糖脂肪酸エステル、水添大豆リン脂質、エタノール、パラベン、フェノキシエタノール、香料</t>
        </is>
      </c>
      <c r="AE302" s="663" t="inlineStr">
        <is>
          <t>ЕАЭС N RU Д-JP.НВ32.В.03964/20 от 14.02.2020 действует до 13.02.2025</t>
        </is>
      </c>
      <c r="AF302" s="663" t="inlineStr">
        <is>
          <t>Chanson Cosmetics</t>
        </is>
      </c>
      <c r="AG302" s="663" t="inlineStr">
        <is>
          <t>Chanson Cosmetics Inc.</t>
        </is>
      </c>
    </row>
    <row r="303" hidden="1" ht="20.1" customFormat="1" customHeight="1" s="437" thickBot="1">
      <c r="A303" s="435" t="n"/>
      <c r="B303" s="829" t="n"/>
      <c r="C303" s="1663" t="n"/>
      <c r="D303" s="1663" t="n"/>
      <c r="E303" s="435" t="inlineStr">
        <is>
          <t>CHANSON</t>
        </is>
      </c>
      <c r="F303" s="435" t="n">
        <v>2043</v>
      </c>
      <c r="G303" s="450" t="n"/>
      <c r="H303" s="440" t="inlineStr">
        <is>
          <t>《CHANSON》LIFT MASSAGE</t>
        </is>
      </c>
      <c r="I303" s="440" t="inlineStr">
        <is>
          <t>Lift Massage</t>
        </is>
      </c>
      <c r="J303" s="693" t="inlineStr">
        <is>
          <t>Лифтинговый массажный крем</t>
        </is>
      </c>
      <c r="K303" s="440" t="inlineStr">
        <is>
          <t>massage cream</t>
        </is>
      </c>
      <c r="L303" s="440" t="n"/>
      <c r="M303" s="1442" t="n">
        <v>6</v>
      </c>
      <c r="N303" s="1442" t="n">
        <v>6</v>
      </c>
      <c r="O303" s="898" t="n"/>
      <c r="P303" s="1626" t="n">
        <v>2051</v>
      </c>
      <c r="Q303" s="1622">
        <f>O303*P303</f>
        <v/>
      </c>
      <c r="R303" s="554" t="n">
        <v>1600</v>
      </c>
      <c r="S303" s="1634">
        <f>O303*R303</f>
        <v/>
      </c>
      <c r="T303" s="1634">
        <f>Q303-S303</f>
        <v/>
      </c>
      <c r="U303" s="808">
        <f>T303/Q303</f>
        <v/>
      </c>
      <c r="V303" s="444" t="n"/>
      <c r="W303" s="444" t="n"/>
      <c r="X303" s="444" t="n"/>
      <c r="Y303" s="444" t="n"/>
      <c r="Z303" s="444" t="n"/>
      <c r="AA303" s="444" t="n"/>
      <c r="AB303" s="713" t="n">
        <v>0.188</v>
      </c>
      <c r="AC303" s="1624">
        <f>ROUND(O303*AB303,3)</f>
        <v/>
      </c>
      <c r="AD303" s="673" t="inlineStr">
        <is>
          <t>酢酸トコフェロール＊、グリチルレチン酸ステアリル＊、流動パラフィン、水、ワセリン、ＢＧ、ベヘニルアルコール、濃グリセリン、トリエチルヘキサン酸グリセリル、スクワラン、イソステアリン酸フィトステリル、ステアリン酸ポリグリセリル、マイクロクリスタリンワックス、クリサンテルムインディクム抽出液、人参エキス、レイシエキス、ヨクイニンエキス、カモミラエキス－１、シナノキエキス、オトギリソウエキス、トウキンセンカエキス、ヤグルマギクエキス、ローマカミツレエキス、ヒメフウロエキス、大豆エキス、ユズセラミド、アーモンド油、メドウフォーム油、Ｎ－ステアロイル－Ｌ－グルタミン酸ナトリウム、ヤシ油脂肪酸アシルグルタミン酸ＴＥＡ液、イソステアリン酸ポリグリセリル、親油型ステアリン酸グリセリル、オレイン酸ポリグリセリル、エタノール、パラベン、香料</t>
        </is>
      </c>
      <c r="AE303" s="663" t="inlineStr">
        <is>
          <t>ЕАЭС N RU Д-JP.НВ32.В.03964/20 от 14.02.2020 действует до 13.02.2025</t>
        </is>
      </c>
      <c r="AF303" s="663" t="inlineStr">
        <is>
          <t>Chanson Cosmetics</t>
        </is>
      </c>
      <c r="AG303" s="663" t="inlineStr">
        <is>
          <t>Chanson Cosmetics Inc.</t>
        </is>
      </c>
    </row>
    <row r="304" hidden="1" ht="30" customFormat="1" customHeight="1" s="437" thickBot="1">
      <c r="A304" s="1442" t="n"/>
      <c r="B304" s="822" t="n"/>
      <c r="C304" s="1663" t="n">
        <v>4937610121671</v>
      </c>
      <c r="D304" s="1663" t="n"/>
      <c r="E304" s="435" t="inlineStr">
        <is>
          <t>CHANSON</t>
        </is>
      </c>
      <c r="F304" s="435" t="n">
        <v>2167</v>
      </c>
      <c r="G304" s="450" t="n"/>
      <c r="H304" s="440" t="inlineStr">
        <is>
          <t>《CHANSON》SERKIS CLEANSING OIL</t>
        </is>
      </c>
      <c r="I304" s="440" t="inlineStr">
        <is>
          <t>Serkis Cleansing Oil</t>
        </is>
      </c>
      <c r="J304" s="693" t="inlineStr">
        <is>
          <t>Очищающее крем-масло Серкис</t>
        </is>
      </c>
      <c r="K304" s="699" t="inlineStr">
        <is>
          <t>face cleansing</t>
        </is>
      </c>
      <c r="L304" s="699" t="n"/>
      <c r="M304" s="1442" t="n">
        <v>6</v>
      </c>
      <c r="N304" s="1442" t="n">
        <v>6</v>
      </c>
      <c r="O304" s="898" t="n"/>
      <c r="P304" s="1626" t="n">
        <v>2051</v>
      </c>
      <c r="Q304" s="1622">
        <f>O304*P304</f>
        <v/>
      </c>
      <c r="R304" s="554" t="n">
        <v>1600</v>
      </c>
      <c r="S304" s="1634">
        <f>O304*R304</f>
        <v/>
      </c>
      <c r="T304" s="1634">
        <f>Q304-S304</f>
        <v/>
      </c>
      <c r="U304" s="808">
        <f>T304/Q304</f>
        <v/>
      </c>
      <c r="V304" s="444" t="n"/>
      <c r="W304" s="444" t="n"/>
      <c r="X304" s="444" t="n"/>
      <c r="Y304" s="444" t="n"/>
      <c r="Z304" s="444" t="n"/>
      <c r="AA304" s="444" t="n"/>
      <c r="AB304" s="1697" t="n">
        <v>0.227</v>
      </c>
      <c r="AC304" s="1624">
        <f>ROUND(O304*AB304,3)</f>
        <v/>
      </c>
      <c r="AD304" s="1440" t="inlineStr">
        <is>
          <t>ミネラルオイル、イソヘキサデカン、イソノナン酸イソノニル、ラウリン酸ポリグリセリル－１０、オレイン酸ポリグリセリル－２、グリセリン、水、イソステアリン酸ソルビタン、シクロヘキサン-1,4-ジカルボン酸ビスエトキシジグリコール、コハク酸ジエトキシエチル、加水分解コラーゲンエキス、イソステアロイル加水分解コラーゲン、ヒアルロン酸ヒドロキシプロピルトリモニウム、セラミドＮＰ、セラミドＮＧ、セラミドＡＰ、グリチルリチン酸２Ｋ、加水分解ローヤルゼリータンパク、オリーブ果実油、ホホバ種子油、マカデミア種子油、メドウフォーム油、スクワラン、ダイズ油、オウゴン根エキス、ゲンチアナエキス、カニナバラ果実油、ＢＧ、ジラウロイルグルタミン酸リシンＮａ、トコフェロール、トリエチルヘキサノイン、ビサボロール、イソステアリン酸、水添レシチン、フィトステロールズ、フェノキシエタノール、香料</t>
        </is>
      </c>
      <c r="AE304" s="663" t="inlineStr">
        <is>
          <t>ЕАЭС N RU Д-JP.РА02.В.08987/21 от 27.10.2021 действует до 26.10.2026</t>
        </is>
      </c>
      <c r="AF304" s="663" t="inlineStr">
        <is>
          <t>Chanson Cosmetics</t>
        </is>
      </c>
      <c r="AG304" s="663" t="inlineStr">
        <is>
          <t>Chanson Cosmetics Inc.</t>
        </is>
      </c>
    </row>
    <row r="305" hidden="1" ht="20.1" customFormat="1" customHeight="1" s="437" thickBot="1">
      <c r="A305" s="435" t="n"/>
      <c r="B305" s="829" t="n"/>
      <c r="C305" s="1663" t="n">
        <v>21680000</v>
      </c>
      <c r="D305" s="1663" t="n"/>
      <c r="E305" s="435" t="inlineStr">
        <is>
          <t>CHANSON</t>
        </is>
      </c>
      <c r="F305" s="435" t="n">
        <v>2168</v>
      </c>
      <c r="G305" s="450" t="n"/>
      <c r="H305" s="440" t="inlineStr">
        <is>
          <t>《CHANSON》SERKIS MILD FOAM</t>
        </is>
      </c>
      <c r="I305" s="440" t="inlineStr">
        <is>
          <t>SERKIS MILD FOAM</t>
        </is>
      </c>
      <c r="J305" s="693" t="inlineStr">
        <is>
          <t>Очищающая пенка для деликатной кожи лица Серкис</t>
        </is>
      </c>
      <c r="K305" s="440" t="inlineStr">
        <is>
          <t>face wash</t>
        </is>
      </c>
      <c r="L305" s="440" t="n"/>
      <c r="M305" s="1442" t="n">
        <v>6</v>
      </c>
      <c r="N305" s="1442" t="n">
        <v>6</v>
      </c>
      <c r="O305" s="898" t="n">
        <v>18</v>
      </c>
      <c r="P305" s="1626" t="n">
        <v>2051</v>
      </c>
      <c r="Q305" s="1622">
        <f>O305*P305</f>
        <v/>
      </c>
      <c r="R305" s="554" t="n">
        <v>1600</v>
      </c>
      <c r="S305" s="1634">
        <f>O305*R305</f>
        <v/>
      </c>
      <c r="T305" s="1634">
        <f>Q305-S305</f>
        <v/>
      </c>
      <c r="U305" s="808">
        <f>T305/Q305</f>
        <v/>
      </c>
      <c r="V305" s="444" t="n"/>
      <c r="W305" s="444" t="n"/>
      <c r="X305" s="444" t="n"/>
      <c r="Y305" s="444" t="n"/>
      <c r="Z305" s="444" t="n"/>
      <c r="AA305" s="444" t="n"/>
      <c r="AB305" s="1696" t="n">
        <v>0.322</v>
      </c>
      <c r="AC305" s="1627">
        <f>ROUND(O305*AB305,3)</f>
        <v/>
      </c>
      <c r="AD305" s="1440" t="inlineStr">
        <is>
          <t>水、グリセリン、ココイルグルタミン酸ＴＥＡ、ソルビトール、マルチトール、ＢＧ、ペンチレングリコール、ムクロジ果皮エキス、サボンソウ葉エキス、加水分解コラーゲンエキス、ココイル加水分解コラーゲンＫ、ヒアルロン酸ヒドロキシプロピルトリモニウム、セラミドＮＰ、セラミドＮＧ、セラミドＡＰ、グリチルリチン酸２Ｋ、アミノカプロン酸、加水分解ローヤルゼリータンパク、キラヤ樹皮エキス、イソマルト、ベタイン、グリセリルグルコシド、加水分解ホホバエステル、クインスシードエキス、ポリクオタニウム－３９、パルミチン酸スクロース、ジラウロイルグルタミン酸リシンＮａ、水添レシチン、フィトステロールズ、ＤＰＧ、エチドロン酸４Ｎａ、フェノキシエタノール、香料</t>
        </is>
      </c>
      <c r="AE305" s="663" t="inlineStr">
        <is>
          <t>ЕАЭС N RU Д-JP.РА02.В.06172/21 от 27.10.2021 действует до 26.10.2029</t>
        </is>
      </c>
      <c r="AF305" s="663" t="inlineStr">
        <is>
          <t>Chanson Cosmetics</t>
        </is>
      </c>
      <c r="AG305" s="663" t="inlineStr">
        <is>
          <t>Chanson Cosmetics Inc.</t>
        </is>
      </c>
    </row>
    <row r="306" hidden="1" ht="20.1" customFormat="1" customHeight="1" s="437" thickBot="1">
      <c r="A306" s="435" t="n"/>
      <c r="B306" s="829" t="n"/>
      <c r="C306" s="1663" t="n"/>
      <c r="D306" s="1663" t="n"/>
      <c r="E306" s="435" t="inlineStr">
        <is>
          <t>CHANSON</t>
        </is>
      </c>
      <c r="F306" s="435" t="n"/>
      <c r="G306" s="450" t="n"/>
      <c r="H306" s="440" t="inlineStr">
        <is>
          <t>《CHANSON》SERKIS DEEP CLEANSING</t>
        </is>
      </c>
      <c r="I306" s="440" t="n"/>
      <c r="J306" s="693" t="n"/>
      <c r="K306" s="440" t="inlineStr">
        <is>
          <t>face cleansing</t>
        </is>
      </c>
      <c r="L306" s="440" t="n"/>
      <c r="M306" s="1442" t="n">
        <v>6</v>
      </c>
      <c r="N306" s="1442" t="n">
        <v>6</v>
      </c>
      <c r="O306" s="898" t="n"/>
      <c r="P306" s="1626" t="n">
        <v>2051</v>
      </c>
      <c r="Q306" s="1622">
        <f>O306*P306</f>
        <v/>
      </c>
      <c r="R306" s="554" t="n">
        <v>1600</v>
      </c>
      <c r="S306" s="1634">
        <f>O306*R306</f>
        <v/>
      </c>
      <c r="T306" s="1634">
        <f>Q306-S306</f>
        <v/>
      </c>
      <c r="U306" s="808">
        <f>T306/Q306</f>
        <v/>
      </c>
      <c r="V306" s="444" t="n"/>
      <c r="W306" s="444" t="n"/>
      <c r="X306" s="444" t="n"/>
      <c r="Y306" s="444" t="n"/>
      <c r="Z306" s="444" t="n"/>
      <c r="AA306" s="444" t="n"/>
      <c r="AB306" s="713" t="n">
        <v>0</v>
      </c>
      <c r="AC306" s="1624">
        <f>ROUND(O306*AB306,3)</f>
        <v/>
      </c>
      <c r="AD306" s="1440" t="inlineStr">
        <is>
          <t>ミネラルオイル、水、ワセリン、ＢＧ、ベヘニルアルコール、ココイルグルタミン酸ＴＥＡ、イソヘキサデカン、トリエチルヘキサノイン、グリセリン、マイクロクリスタリンワックス、バチルアルコール、イソステアロイル加水分解コラーゲン、ヒアルロン酸ヒドロキシプロピルトリモニウム、セラミドNP、ジラウロイルグルタミン酸リシンＮａ、メドウフォーム油、グリチルリチン酸２Ｋ、アスコフィルムノドスムエキス、コハク酸ジエトキシエチル、ソルビトール、イソステアリン酸、ココイルグリシンＫ、ステアロイルグルタミン酸Ｎａ、ステアリン酸ポリグリセリル－２、ステアリン酸ポリグリセリル－６、ミリスチン酸ポリグリセリル－１０、カプリロイルグリシン、香料</t>
        </is>
      </c>
      <c r="AE306" s="877" t="n"/>
      <c r="AF306" s="877" t="n"/>
      <c r="AG306" s="877" t="n"/>
    </row>
    <row r="307" hidden="1" ht="20.1" customFormat="1" customHeight="1" s="437" thickBot="1">
      <c r="A307" s="1442" t="n"/>
      <c r="B307" s="822" t="n"/>
      <c r="C307" s="1663" t="n">
        <v>4937610121992</v>
      </c>
      <c r="D307" s="1663" t="n"/>
      <c r="E307" s="435" t="inlineStr">
        <is>
          <t>CHANSON</t>
        </is>
      </c>
      <c r="F307" s="447" t="n">
        <v>2199</v>
      </c>
      <c r="G307" s="671" t="n"/>
      <c r="H307" s="404" t="inlineStr">
        <is>
          <t>《CHANSON》SERKIS MOIST WASH</t>
        </is>
      </c>
      <c r="I307" s="404" t="inlineStr">
        <is>
          <t>SERKIS MOIST WASH</t>
        </is>
      </c>
      <c r="J307" s="693" t="inlineStr">
        <is>
          <t>Увлажняющая пенка Серкис</t>
        </is>
      </c>
      <c r="K307" s="699" t="inlineStr">
        <is>
          <t>face wash</t>
        </is>
      </c>
      <c r="L307" s="699" t="n"/>
      <c r="M307" s="1442" t="n">
        <v>6</v>
      </c>
      <c r="N307" s="1442" t="n">
        <v>6</v>
      </c>
      <c r="O307" s="898" t="n"/>
      <c r="P307" s="1626" t="n">
        <v>2051</v>
      </c>
      <c r="Q307" s="1622">
        <f>O307*P307</f>
        <v/>
      </c>
      <c r="R307" s="554" t="n">
        <v>1600</v>
      </c>
      <c r="S307" s="1634">
        <f>O307*R307</f>
        <v/>
      </c>
      <c r="T307" s="1634">
        <f>Q307-S307</f>
        <v/>
      </c>
      <c r="U307" s="808">
        <f>T307/Q307</f>
        <v/>
      </c>
      <c r="V307" s="444" t="n"/>
      <c r="W307" s="444" t="n"/>
      <c r="X307" s="444" t="n"/>
      <c r="Y307" s="444" t="n"/>
      <c r="Z307" s="444" t="n"/>
      <c r="AA307" s="444" t="n"/>
      <c r="AB307" s="1697" t="n">
        <v>0.139</v>
      </c>
      <c r="AC307" s="1624">
        <f>ROUND(O307*AB307,3)</f>
        <v/>
      </c>
      <c r="AD307" s="1440" t="inlineStr">
        <is>
          <t>水、ＢＧ、ミリストイルグルタミン酸Ｎａ、コカミドＤＥＡ、ミリスチン酸、ＰＣＡ－Ｎａ、マルチトール、ラウリン酸ポリグリセリル－１０、グリセリン、ココイル加水分解コラーゲンＫ、ヒアルロン酸ヒドロキシプロピルトリモニウム、セラミドＮＰ、ジラウロイルグルタミン酸リシンＮａ、グリチルリチン酸２Ｋ、アミノカプロン酸、アスコフィルムノドスムエキス、ソルビトール、ビサボロール、ポリクオタニウム－３９、カプリロイルグリシン、香料</t>
        </is>
      </c>
      <c r="AE307" s="663" t="inlineStr">
        <is>
          <t>ЕАЭС N RU Д-JP.РА02.В.06172/21 от 27.10.2021 действует до 26.10.2028</t>
        </is>
      </c>
      <c r="AF307" s="663" t="inlineStr">
        <is>
          <t>Chanson Cosmetics</t>
        </is>
      </c>
      <c r="AG307" s="663" t="inlineStr">
        <is>
          <t>Chanson Cosmetics Inc.</t>
        </is>
      </c>
    </row>
    <row r="308" hidden="1" ht="20.1" customFormat="1" customHeight="1" s="437" thickBot="1">
      <c r="A308" s="1442" t="n"/>
      <c r="B308" s="822" t="n"/>
      <c r="C308" s="1663" t="n">
        <v>21290000</v>
      </c>
      <c r="D308" s="1663" t="n"/>
      <c r="E308" s="435" t="inlineStr">
        <is>
          <t>CHANSON</t>
        </is>
      </c>
      <c r="F308" s="447" t="n">
        <v>2129</v>
      </c>
      <c r="G308" s="671" t="inlineStr">
        <is>
          <t>シャンソン　薬用 ケアリング ローションCE</t>
        </is>
      </c>
      <c r="H308" s="404" t="inlineStr">
        <is>
          <t>《CHANSON》CARING LOTION</t>
        </is>
      </c>
      <c r="I308" s="404" t="inlineStr">
        <is>
          <t>CARING Lotion</t>
        </is>
      </c>
      <c r="J308" s="693" t="inlineStr">
        <is>
          <t>Лосьон Кэаринг</t>
        </is>
      </c>
      <c r="K308" s="440" t="inlineStr">
        <is>
          <t>face lotion</t>
        </is>
      </c>
      <c r="L308" s="440" t="n"/>
      <c r="M308" s="1442" t="n">
        <v>6</v>
      </c>
      <c r="N308" s="1442" t="n">
        <v>6</v>
      </c>
      <c r="O308" s="898" t="n">
        <v>36</v>
      </c>
      <c r="P308" s="1626" t="n">
        <v>1904</v>
      </c>
      <c r="Q308" s="1622">
        <f>O308*P308</f>
        <v/>
      </c>
      <c r="R308" s="554" t="n">
        <v>1485</v>
      </c>
      <c r="S308" s="1634">
        <f>O308*R308</f>
        <v/>
      </c>
      <c r="T308" s="1634">
        <f>Q308-S308</f>
        <v/>
      </c>
      <c r="U308" s="808">
        <f>T308/Q308</f>
        <v/>
      </c>
      <c r="V308" s="444" t="n"/>
      <c r="W308" s="444" t="n"/>
      <c r="X308" s="444" t="n"/>
      <c r="Y308" s="444" t="n"/>
      <c r="Z308" s="444" t="n"/>
      <c r="AA308" s="444" t="n"/>
      <c r="AB308" s="1696" t="n">
        <v>0.296</v>
      </c>
      <c r="AC308" s="1627">
        <f>ROUND(O308*AB308,3)</f>
        <v/>
      </c>
      <c r="AD308" s="673" t="inlineStr">
        <is>
          <t>グリチルリチン酸２Ｋ＊、ε-アミノカプロン酸＊、水、ジグリセリン、マルトース・ショ糖縮合物、セイヨウニワトコエキス、ゼニアオイエキス、ヒアルロン酸Ｎａ－２、油溶性甘草エキス（２）、グリセリン、ＢＧ、カルボキシビニルポリマー、水酸化Ｋ、ヒドロキシエタンジホスホン酸四ナトリウム液、グリセリンモノ２－エチルヘキシルエーテル、フェノキシエタノール</t>
        </is>
      </c>
      <c r="AE308" s="663" t="inlineStr">
        <is>
          <t>ЕАЭС N RU Д-JP.НВ32.В.03956/20 от 14.02.2020 действует до 13.02.2025</t>
        </is>
      </c>
      <c r="AF308" s="663" t="inlineStr">
        <is>
          <t>Chanson Cosmetics</t>
        </is>
      </c>
      <c r="AG308" s="663" t="inlineStr">
        <is>
          <t>Chanson Cosmetics Inc.</t>
        </is>
      </c>
    </row>
    <row r="309" hidden="1" ht="20.1" customFormat="1" customHeight="1" s="437" thickBot="1">
      <c r="A309" s="1442" t="n"/>
      <c r="B309" s="822" t="n"/>
      <c r="C309" s="1663" t="n">
        <v>21300000</v>
      </c>
      <c r="D309" s="1663" t="n"/>
      <c r="E309" s="435" t="inlineStr">
        <is>
          <t>CHANSON</t>
        </is>
      </c>
      <c r="F309" s="447" t="n">
        <v>2130</v>
      </c>
      <c r="G309" s="671" t="inlineStr">
        <is>
          <t>シャンソン　薬用 ケアリング ミルクCE</t>
        </is>
      </c>
      <c r="H309" s="404" t="inlineStr">
        <is>
          <t>《CHANSON》CARING MILK</t>
        </is>
      </c>
      <c r="I309" s="404" t="inlineStr">
        <is>
          <t>Caring Milk</t>
        </is>
      </c>
      <c r="J309" s="693" t="inlineStr">
        <is>
          <t>Эмульсия «Кэаринг»</t>
        </is>
      </c>
      <c r="K309" s="440" t="inlineStr">
        <is>
          <t>face milk</t>
        </is>
      </c>
      <c r="L309" s="440" t="n"/>
      <c r="M309" s="1442" t="n">
        <v>6</v>
      </c>
      <c r="N309" s="1442" t="n">
        <v>6</v>
      </c>
      <c r="O309" s="898" t="n">
        <v>36</v>
      </c>
      <c r="P309" s="1626" t="n">
        <v>1988</v>
      </c>
      <c r="Q309" s="1622">
        <f>O309*P309</f>
        <v/>
      </c>
      <c r="R309" s="554" t="n">
        <v>1551</v>
      </c>
      <c r="S309" s="1634">
        <f>O309*R309</f>
        <v/>
      </c>
      <c r="T309" s="1634">
        <f>Q309-S309</f>
        <v/>
      </c>
      <c r="U309" s="808">
        <f>T309/Q309</f>
        <v/>
      </c>
      <c r="V309" s="444" t="n"/>
      <c r="W309" s="444" t="n"/>
      <c r="X309" s="444" t="n"/>
      <c r="Y309" s="444" t="n"/>
      <c r="Z309" s="444" t="n"/>
      <c r="AA309" s="444" t="n"/>
      <c r="AB309" s="1696" t="n">
        <v>0.216</v>
      </c>
      <c r="AC309" s="1627">
        <f>ROUND(O309*AB309,3)</f>
        <v/>
      </c>
      <c r="AD309" s="1440" t="inlineStr">
        <is>
          <t>グリチルレチン酸ステアリル＊、ε-アミノカプロン酸＊、水、ＢＧ、ジグリセリン、濃グリセリン、トリ（カプリル・カプリン酸）グリセリル、シクロペンタシロキサン、オリブ油、テトラエチルヘキサン酸ペンタエリトリット、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コレステロール、ヒアルロン酸Ｎａ－２、グリセリン、カルボキシビニルポリマー、水添大豆リン脂質、ショ糖脂肪酸エステル、自己乳化型モノステアリン酸グリセリル、ステアリン酸ポリグリセリル、水酸化Ｋ、ヒドロキシエタンジホスホン酸四ナトリウム液、１,２－ペンタンジオール、グリセリンモノ２－エチルヘキシルエーテル、フェノキシエタノール</t>
        </is>
      </c>
      <c r="AE309" s="663" t="inlineStr">
        <is>
          <t>ЕАЭС N RU Д-JP.НВ32.В.03965/20 от 14.02.2020 действует до 13.02.2025</t>
        </is>
      </c>
      <c r="AF309" s="663" t="inlineStr">
        <is>
          <t>Chanson Cosmetics</t>
        </is>
      </c>
      <c r="AG309" s="663" t="inlineStr">
        <is>
          <t>Chanson Cosmetics Inc</t>
        </is>
      </c>
    </row>
    <row r="310" hidden="1" ht="20.1" customFormat="1" customHeight="1" s="437" thickBot="1">
      <c r="A310" s="1442" t="n"/>
      <c r="B310" s="822" t="n"/>
      <c r="C310" s="1663" t="n">
        <v>21310000</v>
      </c>
      <c r="D310" s="1663" t="n"/>
      <c r="E310" s="435" t="inlineStr">
        <is>
          <t>CHANSON</t>
        </is>
      </c>
      <c r="F310" s="447" t="n">
        <v>2131</v>
      </c>
      <c r="G310" s="671" t="inlineStr">
        <is>
          <t>シャンソン　薬用 ケアリング クリームCE</t>
        </is>
      </c>
      <c r="H310" s="404" t="inlineStr">
        <is>
          <t>《CHANSON》CARING CREAM 30g</t>
        </is>
      </c>
      <c r="I310" s="404" t="inlineStr">
        <is>
          <t>CARING Cream</t>
        </is>
      </c>
      <c r="J310" s="693" t="inlineStr">
        <is>
          <t>Крем Кэаринг</t>
        </is>
      </c>
      <c r="K310" s="440" t="inlineStr">
        <is>
          <t>face cream</t>
        </is>
      </c>
      <c r="L310" s="440" t="n"/>
      <c r="M310" s="1442" t="n">
        <v>6</v>
      </c>
      <c r="N310" s="1442" t="n">
        <v>6</v>
      </c>
      <c r="O310" s="898" t="n">
        <v>36</v>
      </c>
      <c r="P310" s="1626" t="n">
        <v>2051</v>
      </c>
      <c r="Q310" s="1622">
        <f>O310*P310</f>
        <v/>
      </c>
      <c r="R310" s="554" t="n">
        <v>1600</v>
      </c>
      <c r="S310" s="1634">
        <f>O310*R310</f>
        <v/>
      </c>
      <c r="T310" s="1634">
        <f>Q310-S310</f>
        <v/>
      </c>
      <c r="U310" s="808">
        <f>T310/Q310</f>
        <v/>
      </c>
      <c r="V310" s="444" t="n"/>
      <c r="W310" s="444" t="n"/>
      <c r="X310" s="444" t="n"/>
      <c r="Y310" s="444">
        <f>V310*X310</f>
        <v/>
      </c>
      <c r="Z310" s="444">
        <f>W310*X310</f>
        <v/>
      </c>
      <c r="AA310" s="444" t="n"/>
      <c r="AB310" s="1696" t="n">
        <v>0.064</v>
      </c>
      <c r="AC310" s="1627">
        <f>ROUND(O310*AB310,3)</f>
        <v/>
      </c>
      <c r="AD310" s="673" t="inlineStr">
        <is>
          <t>グリチルレチン酸ステアリル＊、ε-アミノカプロン酸＊、水、オリブ油、ジグリセリン、テトラエチルヘキサン酸ペンタエリトリット、ＢＧ、トリ（カプリル・カプリン酸）グリセリル、シクロペンタシロキサン、ショ糖脂肪酸エステル、スクワラン、ステアリン酸ポリグリセリル、マルトース・ショ糖縮合物、セイヨウニワトコエキス、ゼニアオイエキス、メタクリロイルオキシエチルホスホリルコリン・メタクリル酸ブチル共重合体液、ステアロイルフィトスフィンゴシン、ヘキサデシロキシＰＧヒドロキシエチルヘキサデカナミド、フィトステロール、ラウロイルグルタミン酸ジ（フィトステリル・オクチルドデシル）、ヒアルロン酸Ｎａ－２、甘草フラボノイド、グリセリン、カルボキシビニルポリマー、水添大豆リン脂質、自己乳化型モノステアリン酸グリセリル、クエン酸、水酸化Ｋ、１,２－ペンタンジオール、グリセリンモノ２－エチルヘキシルエーテル、フェノキシエタノール</t>
        </is>
      </c>
      <c r="AE310" s="663" t="inlineStr">
        <is>
          <t>ЕАЭС N RU Д-JP.НВ32.В.03964/20 от 14.02.2020 действует до 13.02.2025</t>
        </is>
      </c>
      <c r="AF310" s="663" t="inlineStr">
        <is>
          <t>Chanson Cosmetics</t>
        </is>
      </c>
      <c r="AG310" s="663" t="inlineStr">
        <is>
          <t>Chanson Cosmetics Inc.</t>
        </is>
      </c>
    </row>
    <row r="311" hidden="1" ht="20.1" customFormat="1" customHeight="1" s="437" thickBot="1">
      <c r="A311" s="435" t="n"/>
      <c r="B311" s="829" t="n"/>
      <c r="C311" s="1663" t="n"/>
      <c r="D311" s="1663" t="n"/>
      <c r="E311" s="435" t="inlineStr">
        <is>
          <t>CHANSON</t>
        </is>
      </c>
      <c r="F311" s="447" t="n">
        <v>2079</v>
      </c>
      <c r="G311" s="671" t="inlineStr">
        <is>
          <t>シャンソン　リフトブランマスク</t>
        </is>
      </c>
      <c r="H311" s="404" t="inlineStr">
        <is>
          <t>《CHANSON》LIFT BLANC MASK</t>
        </is>
      </c>
      <c r="I311" s="404" t="inlineStr">
        <is>
          <t>LIFT BLANC MASK</t>
        </is>
      </c>
      <c r="J311" s="693" t="inlineStr">
        <is>
          <t>Маска лифтинговая, выравнивающая цвет кожи лица на основе белой глины</t>
        </is>
      </c>
      <c r="K311" s="440" t="inlineStr">
        <is>
          <t>face mask</t>
        </is>
      </c>
      <c r="L311" s="440" t="n"/>
      <c r="M311" s="1442" t="n">
        <v>6</v>
      </c>
      <c r="N311" s="1442" t="n">
        <v>6</v>
      </c>
      <c r="O311" s="898" t="n"/>
      <c r="P311" s="1626" t="n">
        <v>2462</v>
      </c>
      <c r="Q311" s="1622">
        <f>O311*P311</f>
        <v/>
      </c>
      <c r="R311" s="554" t="n">
        <v>1920</v>
      </c>
      <c r="S311" s="1634">
        <f>O311*R311</f>
        <v/>
      </c>
      <c r="T311" s="1634">
        <f>Q311-S311</f>
        <v/>
      </c>
      <c r="U311" s="808">
        <f>T311/Q311</f>
        <v/>
      </c>
      <c r="V311" s="444" t="n"/>
      <c r="W311" s="444" t="n"/>
      <c r="X311" s="444" t="n"/>
      <c r="Y311" s="444" t="n"/>
      <c r="Z311" s="444" t="n"/>
      <c r="AA311" s="444" t="n"/>
      <c r="AB311" s="713" t="n">
        <v>0.137</v>
      </c>
      <c r="AC311" s="1624">
        <f>ROUND(O311*AB311,3)</f>
        <v/>
      </c>
      <c r="AD311" s="1440" t="inlineStr">
        <is>
          <t>水、カオリン、ＢＧ、ベントナイト、ミリスチン酸オクチルドデシル、トリポリヒドロキシステアリン酸ジペンタエリスリチル、ジフェニルシロキシフェニルトリメチコン、シクロペンタシロキサン、ステアリン酸グリセリル（ＳＥ）、加水分解コラーゲン、ヒアルロン酸Ｎａ、マンダリンオレンジ果皮エキス、アマモエキス、加水分解コメヌカエキス、サッカロミセスセレビシアエエキス、ヤエヤマアオキ果汁、クダモノトケイソウ果実エキス、ノイバラ果実エキス、ベヘニルアルコール、グリセリン、オレイン酸ポリグリセリル－１０、ステアリン酸ポリグリセリル－２、ホホバ種子油、カルボマー、クエン酸、エタノール、エチドロン酸４Ｎａ、ダマスクバラ花油、フェノキシエタノール、メチルパラベン、ペンチレングリコール</t>
        </is>
      </c>
      <c r="AE311" s="663" t="inlineStr">
        <is>
          <t>ЕАЭС N RU Д-JP.РА02.В.27320/21 от 02.11.2021 действует до 01.11.2026</t>
        </is>
      </c>
      <c r="AF311" s="663" t="inlineStr">
        <is>
          <t>Chanson Cosmetics</t>
        </is>
      </c>
      <c r="AG311" s="663" t="inlineStr">
        <is>
          <t>Chanson Cosmetics Inc.</t>
        </is>
      </c>
    </row>
    <row r="312" hidden="1" ht="20.1" customFormat="1" customHeight="1" s="437" thickBot="1">
      <c r="A312" s="435" t="n"/>
      <c r="B312" s="829" t="n"/>
      <c r="C312" s="1663" t="n"/>
      <c r="D312" s="1663" t="n"/>
      <c r="E312" s="435" t="inlineStr">
        <is>
          <t>CHANSON</t>
        </is>
      </c>
      <c r="F312" s="447" t="n">
        <v>2125</v>
      </c>
      <c r="G312" s="671" t="inlineStr">
        <is>
          <t>シャンソン　B.ケアマスク</t>
        </is>
      </c>
      <c r="H312" s="404" t="inlineStr">
        <is>
          <t>《CHANSON》B. CARE MASK</t>
        </is>
      </c>
      <c r="I312" s="404" t="inlineStr">
        <is>
          <t>B. CARE MASK</t>
        </is>
      </c>
      <c r="J312" s="488" t="inlineStr">
        <is>
          <t>Маска омолаживающая увлажняющая для лица</t>
        </is>
      </c>
      <c r="K312" s="404" t="inlineStr">
        <is>
          <t>face mask</t>
        </is>
      </c>
      <c r="L312" s="440" t="n"/>
      <c r="M312" s="1442" t="n">
        <v>6</v>
      </c>
      <c r="N312" s="1442" t="n">
        <v>6</v>
      </c>
      <c r="O312" s="898" t="n"/>
      <c r="P312" s="1626" t="n">
        <v>2462</v>
      </c>
      <c r="Q312" s="1622">
        <f>O312*P312</f>
        <v/>
      </c>
      <c r="R312" s="554" t="n">
        <v>1920</v>
      </c>
      <c r="S312" s="1634">
        <f>O312*R312</f>
        <v/>
      </c>
      <c r="T312" s="1634">
        <f>Q312-S312</f>
        <v/>
      </c>
      <c r="U312" s="808">
        <f>T312/Q312</f>
        <v/>
      </c>
      <c r="V312" s="444" t="n"/>
      <c r="W312" s="444" t="n"/>
      <c r="X312" s="444" t="n"/>
      <c r="Y312" s="444" t="n"/>
      <c r="Z312" s="444" t="n"/>
      <c r="AA312" s="444" t="n"/>
      <c r="AB312" s="713" t="n">
        <v>0.114</v>
      </c>
      <c r="AC312" s="1624">
        <f>ROUND(O312*AB312,3)</f>
        <v/>
      </c>
      <c r="AD312" s="1440" t="inlineStr">
        <is>
          <t>水、グリセリン、ＢＧ、レイシエキス、ユキノシタエキス、ボタンエキス、シャクヤクエキス、クズ根エキス、ヨクイニンエキス、アロエベラ葉エキス、ローヤルゼリーエキス、ダイズ種子エキス、ポリグルタミン酸、キハダ樹皮エキス、アスコフィルムノドスムエキス、アセチルグルコサミン、グリチルリチン酸２Ｋ、アミノカプロン酸、ベタイン、ソルビトール、ＰＣＡ－Ｎａ、シロキクラゲ多糖体、ヒアルロン酸Ｎａ、カルボマー、（アクリレーツ／アクリル酸アルキル（Ｃ１０－３０））クロスポリマー、クエン酸Ｎａ、水酸化Ｋ、エチドロン酸４Ｎａ、カラメル、エタノール、エチルヘキシルグリセリン、フェノキシエタノール、香料</t>
        </is>
      </c>
      <c r="AE312" s="663" t="inlineStr">
        <is>
          <t>ЕАЭС N RU Д-JP.РА02.В.27320/21 от 02.11.2021 действует до 01.11.2026</t>
        </is>
      </c>
      <c r="AF312" s="663" t="inlineStr">
        <is>
          <t>Chanson Cosmetics</t>
        </is>
      </c>
      <c r="AG312" s="663" t="inlineStr">
        <is>
          <t>Chanson Cosmetics Inc.</t>
        </is>
      </c>
    </row>
    <row r="313" hidden="1" ht="20.1" customFormat="1" customHeight="1" s="437" thickBot="1">
      <c r="A313" s="435" t="n"/>
      <c r="B313" s="829" t="n"/>
      <c r="C313" s="1663" t="n"/>
      <c r="D313" s="1663" t="n"/>
      <c r="E313" s="435" t="inlineStr">
        <is>
          <t>CHANSON</t>
        </is>
      </c>
      <c r="F313" s="447" t="n">
        <v>2238</v>
      </c>
      <c r="G313" s="671" t="n"/>
      <c r="H313" s="404" t="inlineStr">
        <is>
          <t>《CHANSON》PROTECTION BASE</t>
        </is>
      </c>
      <c r="I313" s="404" t="n"/>
      <c r="J313" s="488" t="n"/>
      <c r="K313" s="404" t="inlineStr">
        <is>
          <t>make base</t>
        </is>
      </c>
      <c r="L313" s="440" t="n"/>
      <c r="M313" s="1442" t="n">
        <v>6</v>
      </c>
      <c r="N313" s="1442" t="n">
        <v>6</v>
      </c>
      <c r="O313" s="898" t="n"/>
      <c r="P313" s="1626" t="n">
        <v>2051</v>
      </c>
      <c r="Q313" s="1622">
        <f>O313*P313</f>
        <v/>
      </c>
      <c r="R313" s="554" t="n">
        <v>1600</v>
      </c>
      <c r="S313" s="1634">
        <f>O313*R313</f>
        <v/>
      </c>
      <c r="T313" s="1634">
        <f>Q313-S313</f>
        <v/>
      </c>
      <c r="U313" s="808">
        <f>T313/Q313</f>
        <v/>
      </c>
      <c r="V313" s="444" t="n"/>
      <c r="W313" s="444" t="n"/>
      <c r="X313" s="444" t="n"/>
      <c r="Y313" s="444" t="n"/>
      <c r="Z313" s="444" t="n"/>
      <c r="AA313" s="444" t="n"/>
      <c r="AB313" s="713" t="n">
        <v>0</v>
      </c>
      <c r="AC313" s="1624">
        <f>ROUND(O313*AB313,3)</f>
        <v/>
      </c>
      <c r="AD313" s="1440" t="inlineStr">
        <is>
          <t>水、シクロペンタシロキサン、BG、ベタイン、ジフェニルシロキシフェニルトリメチコン、ジグリセリン、ステアリン酸ポリグリセリル－2、ミツロウ、イソステアリン酸イソブチル、シア脂、シラン根エキス、グルコシルルチン、乳酸桿菌／ハイビスカス花発酵液、デシルグルコシド、ペンチレングリコール、PCAジメチコン、トリフルオロアルキルジメチルトリメチルシロキシケイ酸、トリポリヒドロキシステアリン酸ジペンタエリスリチル、酢酸トコフェロール、トリ（カプリル酸／カプリン酸）グリセリル、オクチルドデカノール、カルボマー、ココイルグルタミン酸TEA、ベヘニルアルコール、カルナウバロウ、ステアリン酸、水酸化Ｋ、エチドロン酸4Na、ポリアクリル酸メチル、メチルパラベン、香料</t>
        </is>
      </c>
      <c r="AE313" s="663" t="n"/>
      <c r="AF313" s="663" t="n"/>
      <c r="AG313" s="663" t="n"/>
    </row>
    <row r="314" hidden="1" ht="20.1" customFormat="1" customHeight="1" s="437" thickBot="1">
      <c r="A314" s="1442" t="n"/>
      <c r="B314" s="822" t="n"/>
      <c r="C314" s="1663" t="inlineStr">
        <is>
          <t>4937610 121978</t>
        </is>
      </c>
      <c r="D314" s="1663" t="n"/>
      <c r="E314" s="435" t="inlineStr">
        <is>
          <t>CHANSON</t>
        </is>
      </c>
      <c r="F314" s="447" t="n">
        <v>2197</v>
      </c>
      <c r="G314" s="671" t="n"/>
      <c r="H314" s="404" t="inlineStr">
        <is>
          <t>《CHANSON》UV PROTECT CREAM (SPF40/PA+++)</t>
        </is>
      </c>
      <c r="I314" s="911" t="inlineStr">
        <is>
          <t>UV PROTECT CREAM SPF40/PA+++</t>
        </is>
      </c>
      <c r="J314" s="911" t="inlineStr">
        <is>
          <t>Солнцезащитный крем SPF40/PA+++</t>
        </is>
      </c>
      <c r="K314" s="899" t="inlineStr">
        <is>
          <t>sunscreen</t>
        </is>
      </c>
      <c r="L314" s="699" t="n"/>
      <c r="M314" s="1442" t="n">
        <v>6</v>
      </c>
      <c r="N314" s="1442" t="n">
        <v>6</v>
      </c>
      <c r="O314" s="898" t="n"/>
      <c r="P314" s="1626" t="n">
        <v>1350</v>
      </c>
      <c r="Q314" s="1622">
        <f>O314*P314</f>
        <v/>
      </c>
      <c r="R314" s="554" t="n">
        <v>1056</v>
      </c>
      <c r="S314" s="1634">
        <f>O314*R314</f>
        <v/>
      </c>
      <c r="T314" s="1634">
        <f>Q314-S314</f>
        <v/>
      </c>
      <c r="U314" s="808">
        <f>T314/Q314</f>
        <v/>
      </c>
      <c r="V314" s="444" t="n"/>
      <c r="W314" s="444" t="n"/>
      <c r="X314" s="444" t="n"/>
      <c r="Y314" s="444" t="n"/>
      <c r="Z314" s="444" t="n"/>
      <c r="AA314" s="444" t="n"/>
      <c r="AB314" s="1697" t="n">
        <v>0.07199999999999999</v>
      </c>
      <c r="AC314" s="1624">
        <f>ROUND(O314*AB314,3)</f>
        <v/>
      </c>
      <c r="AD314" s="1440" t="inlineStr">
        <is>
          <t>水、酸化亜鉛、シクロペンタシロキサン、ジメチコン、BG、ポリグリセリル－３ポリジメチルシロキシエチルジメチコン、酸化チタン、ジフェニルシロキシフェニルトリメチコン、（ハイドロゲンジメチコン／オクチルシルセスキオキサン）コポリマー、（ビニルジメチコン／メチコンシルセスキオキサン）クロスポリマー、（アクリル酸アルキル／ジメチコン）コポリマー、（ジメチコン／ビニルジメチコン）クロスポリマー、エクトイン、ヒアルロン酸Na、セイヨウオトギリソウ花／葉／茎エキス、カミツレ花エキス、フユボダイジュ花エキス、トウキンセンカ花エキス、ヤグルマギク花エキス、ローマカミツレ花エキス、グリチルリチン酸2K、（ジメチコン／ポリグリセリン－3）クロスポリマー、塩化Na、クエン酸Na、クオタニウム－18ベントナイト、DPG、シリカ、水酸化Al、フェノキシエタノール</t>
        </is>
      </c>
      <c r="AE314" s="663" t="inlineStr">
        <is>
          <t>ЕАЭС N RU Д-JP.РА06.В.22016/23 от 07.08.2023 до 06.08.2028</t>
        </is>
      </c>
      <c r="AF314" s="663" t="inlineStr">
        <is>
          <t>Chanson Cosmetics</t>
        </is>
      </c>
      <c r="AG314" s="663" t="inlineStr">
        <is>
          <t>Chanson Cosmetics Inc.</t>
        </is>
      </c>
    </row>
    <row r="315" hidden="1" ht="20.1" customFormat="1" customHeight="1" s="437" thickBot="1">
      <c r="A315" s="1442" t="n"/>
      <c r="B315" s="822" t="n"/>
      <c r="C315" s="1663" t="n"/>
      <c r="D315" s="1663" t="n"/>
      <c r="E315" s="435" t="inlineStr">
        <is>
          <t>CHANSON</t>
        </is>
      </c>
      <c r="F315" s="447" t="n">
        <v>2198</v>
      </c>
      <c r="G315" s="671" t="n"/>
      <c r="H315" s="404" t="inlineStr">
        <is>
          <t>《CHANSON》UV PROTECT MILKn (SPF50+/PA++++)</t>
        </is>
      </c>
      <c r="I315" s="911" t="inlineStr">
        <is>
          <t>UV PROTECT MILK
SPF50+/PA++++</t>
        </is>
      </c>
      <c r="J315" s="911" t="inlineStr">
        <is>
          <t>Солнцезащитная эмульсия-крем SPF50+/PA++++</t>
        </is>
      </c>
      <c r="K315" s="404" t="inlineStr">
        <is>
          <t>sunscreen</t>
        </is>
      </c>
      <c r="L315" s="440" t="n"/>
      <c r="M315" s="1442" t="n">
        <v>6</v>
      </c>
      <c r="N315" s="1442" t="n">
        <v>6</v>
      </c>
      <c r="O315" s="898" t="n"/>
      <c r="P315" s="1626" t="n">
        <v>1692</v>
      </c>
      <c r="Q315" s="1622">
        <f>O315*P315</f>
        <v/>
      </c>
      <c r="R315" s="554" t="n">
        <v>1320</v>
      </c>
      <c r="S315" s="1634">
        <f>O315*R315</f>
        <v/>
      </c>
      <c r="T315" s="1634">
        <f>Q315-S315</f>
        <v/>
      </c>
      <c r="U315" s="808">
        <f>T315/Q315</f>
        <v/>
      </c>
      <c r="V315" s="444" t="n"/>
      <c r="W315" s="444" t="n"/>
      <c r="X315" s="444" t="n"/>
      <c r="Y315" s="444" t="n"/>
      <c r="Z315" s="444" t="n"/>
      <c r="AA315" s="444" t="n"/>
      <c r="AB315" s="1697" t="n">
        <v>0.05</v>
      </c>
      <c r="AC315" s="1624">
        <f>ROUND(O315*AB315,3)</f>
        <v/>
      </c>
      <c r="AD315" s="1440" t="inlineStr">
        <is>
          <t>酸化亜鉛、ラウリン酸メチルヘプチル、（カプリル酸／カプリン酸）ヤシアルキル、水、アロエベラ液汁★、タルク、エリスリトール、ポリヒドロキシステアリン酸、炭酸Ｃａ、ポリリシノレイン酸ポリグリセリル－６、パルミチン酸デキストリン、ミチヤナギエキス、グリセリン、ニオイテンジクアオイ花油★、オレンジ果皮油★、ラウロイルリシン、レブリン酸Ｎａ、アニス酸Ｎａ</t>
        </is>
      </c>
      <c r="AE315" s="663" t="inlineStr">
        <is>
          <t>ЕАЭС N RU Д-JP.РА06.В.22016/23 от 07.08.2023 до 06.08.2029</t>
        </is>
      </c>
      <c r="AF315" s="663" t="inlineStr">
        <is>
          <t>Chanson Cosmetics</t>
        </is>
      </c>
      <c r="AG315" s="663" t="inlineStr">
        <is>
          <t>Chanson Cosmetics Inc.</t>
        </is>
      </c>
    </row>
    <row r="316" hidden="1" ht="20.1" customFormat="1" customHeight="1" s="437" thickBot="1">
      <c r="A316" s="435" t="n"/>
      <c r="B316" s="829" t="n"/>
      <c r="C316" s="1625" t="n">
        <v>19150000</v>
      </c>
      <c r="D316" s="1625" t="n"/>
      <c r="E316" s="435" t="inlineStr">
        <is>
          <t>CHANSON</t>
        </is>
      </c>
      <c r="F316" s="447" t="n">
        <v>1915</v>
      </c>
      <c r="G316" s="671" t="n"/>
      <c r="H316" s="404" t="inlineStr">
        <is>
          <t>《CHANSON》HAND CARING</t>
        </is>
      </c>
      <c r="I316" s="404" t="inlineStr">
        <is>
          <t>HAND CARING</t>
        </is>
      </c>
      <c r="J316" s="488" t="inlineStr">
        <is>
          <t>Крем для рук с витамином Е и мочевиной</t>
        </is>
      </c>
      <c r="K316" s="899" t="inlineStr">
        <is>
          <t>hand cream</t>
        </is>
      </c>
      <c r="L316" s="699" t="n"/>
      <c r="M316" s="1442" t="n">
        <v>6</v>
      </c>
      <c r="N316" s="1442" t="n">
        <v>6</v>
      </c>
      <c r="O316" s="898" t="n"/>
      <c r="P316" s="1626" t="n">
        <v>314</v>
      </c>
      <c r="Q316" s="1622">
        <f>O316*P316</f>
        <v/>
      </c>
      <c r="R316" s="554" t="n">
        <v>245</v>
      </c>
      <c r="S316" s="1634">
        <f>O316*R316</f>
        <v/>
      </c>
      <c r="T316" s="1634">
        <f>Q316-S316</f>
        <v/>
      </c>
      <c r="U316" s="808">
        <f>T316/Q316</f>
        <v/>
      </c>
      <c r="V316" s="444" t="n"/>
      <c r="W316" s="444" t="n"/>
      <c r="X316" s="444" t="n"/>
      <c r="Y316" s="444" t="n"/>
      <c r="Z316" s="444" t="n"/>
      <c r="AA316" s="444" t="n"/>
      <c r="AB316" s="1696">
        <f>70.4/1000</f>
        <v/>
      </c>
      <c r="AC316" s="1627">
        <f>ROUND(O316*AB316,3)</f>
        <v/>
      </c>
      <c r="AD316" s="673" t="inlineStr">
        <is>
          <t>酢酸トコフェロール＊、尿素＊、水、ＢＧ、流動パラフィン、ジメチコン、水添ナタネ油アルコール、ワセリン、自己乳化型モノステアリン酸グリセリル、ステアリン酸、パラフィン、オリブ油、パラベン、イソステアリン酸、ステアリン酸ポリグリセリル、ラウリン酸ポリグリセリル、水酸化Ｋ、シクロテトラシロキサン、トリシロキサン、パールカルクエキス、桑エキス</t>
        </is>
      </c>
      <c r="AE316" s="663" t="inlineStr">
        <is>
          <t>ЕАЭС N RU Д-JP.РА02.В.25056/21 от 01.11.2021 действует до 31.10.2026</t>
        </is>
      </c>
      <c r="AF316" s="663" t="inlineStr">
        <is>
          <t>Chanson Cosmetics</t>
        </is>
      </c>
      <c r="AG316" s="663" t="inlineStr">
        <is>
          <t>Chanson Cosmetics Inc.</t>
        </is>
      </c>
    </row>
    <row r="317" hidden="1" ht="20.1" customFormat="1" customHeight="1" s="437" thickBot="1">
      <c r="A317" s="1442" t="n"/>
      <c r="B317" s="822" t="n"/>
      <c r="C317" s="1625" t="n">
        <v>22000000</v>
      </c>
      <c r="D317" s="1625" t="n"/>
      <c r="E317" s="435" t="inlineStr">
        <is>
          <t>CHANSON</t>
        </is>
      </c>
      <c r="F317" s="447" t="n">
        <v>2200</v>
      </c>
      <c r="G317" s="671" t="n"/>
      <c r="H317" s="404" t="inlineStr">
        <is>
          <t>《CHANSON》SIGNS CLEAR</t>
        </is>
      </c>
      <c r="I317" s="404" t="inlineStr">
        <is>
          <t>Signs Clear</t>
        </is>
      </c>
      <c r="J317" s="488" t="inlineStr">
        <is>
          <t>Крем-маска от морщин вокруг глаз и носогубных складок</t>
        </is>
      </c>
      <c r="K317" s="899" t="inlineStr">
        <is>
          <t>face serum</t>
        </is>
      </c>
      <c r="L317" s="699" t="n"/>
      <c r="M317" s="1442" t="n">
        <v>6</v>
      </c>
      <c r="N317" s="1442" t="n">
        <v>6</v>
      </c>
      <c r="O317" s="898" t="n"/>
      <c r="P317" s="1626" t="n">
        <v>2872</v>
      </c>
      <c r="Q317" s="1622">
        <f>O317*P317</f>
        <v/>
      </c>
      <c r="R317" s="554" t="n">
        <v>2240</v>
      </c>
      <c r="S317" s="1634">
        <f>O317*R317</f>
        <v/>
      </c>
      <c r="T317" s="1634">
        <f>Q317-S317</f>
        <v/>
      </c>
      <c r="U317" s="808">
        <f>T317/Q317</f>
        <v/>
      </c>
      <c r="V317" s="444" t="n"/>
      <c r="W317" s="444" t="n"/>
      <c r="X317" s="1685" t="n"/>
      <c r="Y317" s="444" t="n"/>
      <c r="Z317" s="444" t="n"/>
      <c r="AA317" s="444" t="n"/>
      <c r="AB317" s="1698" t="n">
        <v>0.032</v>
      </c>
      <c r="AC317" s="1627">
        <f>O317*AB317</f>
        <v/>
      </c>
      <c r="AD317" s="673" t="inlineStr">
        <is>
          <t>グリチルレチン酸ステアリル ＊、酢酸トコフェロール ＊、水、マルチトール液、スクワラン、BG、トリベヘン酸グリセリル、ベヘニルアルコール、ステアリン酸、ジメチコン、親油型ステアリン酸グリセリル、濃グリセリン、グリセリル－Ｎ－（2ーメタクリロイルオキシエチル）カルバメート・メタクリル酸ステアリル共重合体、2－メタクリロイルオキシエチルホスホリルコリン・メタクリル酸ステアリル共重合体、ヘキサデシロキシＰＧヒドロキシエチルヘキサデカナミド、コーンエキス、キョウニンエキス、トウニンエキス、海藻エキス－5、酵母エキス－3、シーグラスエキス、Ｌ－エルゴチオネイン液、水溶性コラーゲン（F）、アセチルグルコサミン、トリメチルグリシン、オリブ油、フィチン酸液、イソステアリン酸フィトステリル、グリセリン、パルミチン酸デキストリン、エタノール、無水エタノール、イソステアリン酸、ステアリン酸ポリグリセリル、水酸化K、パラベン、フェノキシエタノール</t>
        </is>
      </c>
      <c r="AE317" s="663" t="inlineStr">
        <is>
          <t>ЕАЭС N RU Д-JP.РА02.В.27320/21 от 02.11.2021 действует до 01.11.2026</t>
        </is>
      </c>
      <c r="AF317" s="663" t="inlineStr">
        <is>
          <t>Chanson Cosmetics</t>
        </is>
      </c>
      <c r="AG317" s="663" t="inlineStr">
        <is>
          <t>Chanson Cosmetics Inc.</t>
        </is>
      </c>
    </row>
    <row r="318" hidden="1" ht="20.1" customFormat="1" customHeight="1" s="437" thickBot="1">
      <c r="A318" s="435" t="n"/>
      <c r="B318" s="829" t="n"/>
      <c r="C318" s="1625" t="n"/>
      <c r="D318" s="1625" t="n"/>
      <c r="E318" s="435" t="inlineStr">
        <is>
          <t>CHANSON</t>
        </is>
      </c>
      <c r="F318" s="447" t="n">
        <v>2021</v>
      </c>
      <c r="G318" s="671" t="inlineStr">
        <is>
          <t>シャンソン　プログラム28'04</t>
        </is>
      </c>
      <c r="H318" s="404" t="inlineStr">
        <is>
          <t>《CHANSON》PROGRAM 28</t>
        </is>
      </c>
      <c r="I318" s="404" t="inlineStr">
        <is>
          <t>Programm 28</t>
        </is>
      </c>
      <c r="J318" s="488" t="inlineStr">
        <is>
          <t>Восстанавливающая эссенция «Программа-28»</t>
        </is>
      </c>
      <c r="K318" s="440" t="inlineStr">
        <is>
          <t>face essence</t>
        </is>
      </c>
      <c r="L318" s="440" t="n"/>
      <c r="M318" s="1442" t="n">
        <v>6</v>
      </c>
      <c r="N318" s="1442" t="n">
        <v>6</v>
      </c>
      <c r="O318" s="898" t="n"/>
      <c r="P318" s="1626" t="n">
        <v>15590</v>
      </c>
      <c r="Q318" s="1622">
        <f>O318*P318</f>
        <v/>
      </c>
      <c r="R318" s="554" t="n">
        <v>12160</v>
      </c>
      <c r="S318" s="1634">
        <f>O318*R318</f>
        <v/>
      </c>
      <c r="T318" s="1634">
        <f>Q318-S318</f>
        <v/>
      </c>
      <c r="U318" s="808">
        <f>T318/Q318</f>
        <v/>
      </c>
      <c r="V318" s="444" t="n"/>
      <c r="W318" s="444" t="n"/>
      <c r="X318" s="444" t="n"/>
      <c r="Y318" s="444" t="n"/>
      <c r="Z318" s="444" t="n"/>
      <c r="AA318" s="444" t="n"/>
      <c r="AB318" s="1696" t="n">
        <v>0.45</v>
      </c>
      <c r="AC318" s="1627">
        <f>ROUND(O318*AB318,3)</f>
        <v/>
      </c>
      <c r="AD318" s="1440" t="inlineStr">
        <is>
          <t>水、BG、エタノール、ビフィズス菌発酵エキス、ルイボスエキス、グルコシルルチン、酵母多糖体、アミノカプロン酸、グリチルリチン酸2K、ナイアシンアミド、ヒドロキシプロリン、ピリドキシンHCl、アラントイン、パンテノール、加水分解シロバナルーピンタンパク、加水分解酵母エキス、イリス根エキス、シイタケエキス、加水分解酵母、アロエベラ葉エキス、トレハロース、セリン、ヒアルロン酸Na、ポリクオタニウム－51、クエン酸Na、メチルパラベン、香料</t>
        </is>
      </c>
      <c r="AE318" s="663" t="inlineStr">
        <is>
          <t>ЕАЭС N RU Д-JP.НВ32.В.03963/20 от 14.02.2020 действует до 13.02.2025</t>
        </is>
      </c>
      <c r="AF318" s="663" t="inlineStr">
        <is>
          <t>Chanson Cosmetics</t>
        </is>
      </c>
      <c r="AG318" s="663" t="inlineStr">
        <is>
          <t>Chanson Cosmetics Inc.</t>
        </is>
      </c>
    </row>
    <row r="319" hidden="1" ht="20.1" customFormat="1" customHeight="1" s="437" thickBot="1">
      <c r="A319" s="435" t="n"/>
      <c r="B319" s="829" t="n"/>
      <c r="C319" s="1625" t="n">
        <v>4937610123545</v>
      </c>
      <c r="D319" s="1625" t="n"/>
      <c r="E319" s="435" t="inlineStr">
        <is>
          <t>CHANSON</t>
        </is>
      </c>
      <c r="F319" s="447" t="n"/>
      <c r="G319" s="671" t="n"/>
      <c r="H319" s="404" t="inlineStr">
        <is>
          <t xml:space="preserve">《CHANSON》CHANSONNIER LOTION  NANO  </t>
        </is>
      </c>
      <c r="I319" s="404" t="inlineStr">
        <is>
          <t>Chansonnier Nano Lotion</t>
        </is>
      </c>
      <c r="J319" s="488" t="inlineStr">
        <is>
          <t>Лосьон Шансонье</t>
        </is>
      </c>
      <c r="K319" s="440" t="inlineStr">
        <is>
          <t>face lotion</t>
        </is>
      </c>
      <c r="L319" s="440" t="n"/>
      <c r="M319" s="1442" t="n"/>
      <c r="N319" s="1442" t="n"/>
      <c r="O319" s="898" t="n"/>
      <c r="P319" s="1626" t="n">
        <v>4103</v>
      </c>
      <c r="Q319" s="1622">
        <f>O319*P319</f>
        <v/>
      </c>
      <c r="R319" s="554" t="n">
        <v>3200</v>
      </c>
      <c r="S319" s="1634">
        <f>O319*R319</f>
        <v/>
      </c>
      <c r="T319" s="1634">
        <f>Q319-S319</f>
        <v/>
      </c>
      <c r="U319" s="808">
        <f>T319/Q319</f>
        <v/>
      </c>
      <c r="V319" s="444" t="n"/>
      <c r="W319" s="444" t="n"/>
      <c r="X319" s="444" t="n"/>
      <c r="Y319" s="444" t="n"/>
      <c r="Z319" s="444" t="n"/>
      <c r="AA319" s="444" t="n"/>
      <c r="AB319" s="1696" t="n"/>
      <c r="AC319" s="1627">
        <f>ROUND(O319*AB319,3)</f>
        <v/>
      </c>
      <c r="AD319" s="1440" t="inlineStr">
        <is>
          <t>グリチルリチン酸２Ｋ＊、Ｄ－パントテニルアルコール＊、ブタプラセンタエキス－１＊、水、ジグリセリン、濃グリセリン、エタノール、ＢＧ、グリコシルトレハロース・水添デンプン分解物混合溶液、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ゲンチアナエキス、ヘキサデシロキシＰＧヒドロキシエチルヘキサデカナミド、フィトステロール、コレステロール、ヒアルロン酸Ｎａ－２、クインスシードエキス、ポリメタクリロイルオキシエチルホスホリルコリン液、ソルビット、ヤシ油脂肪酸サルコシンナトリウム液、スクワラン、オリブ油、ラウロイルグルタミン酸ジ（フィトステリル・オクチルドデシル）、１，２－ペンタンジオール、キサンタンガム、カルボキシビニルポリマー、ステアリン酸ポリグリセリル、ショ糖脂肪酸エステル、水添大豆リン脂質、ヒドロキシエタンジホスホン酸四ナトリウム液、ソルビン酸Ｋ、クエン酸、水酸化Ｋ、フェノキシエタノール、パラベン、香料</t>
        </is>
      </c>
      <c r="AE319" s="663" t="inlineStr">
        <is>
          <t>ЕАЭС N RU Д-JP.НВ32.В.03956/20 от 14.02.2020 действует до 13.02.2025</t>
        </is>
      </c>
      <c r="AF319" s="663" t="inlineStr">
        <is>
          <t>Chanson Cosmetics</t>
        </is>
      </c>
      <c r="AG319" s="663" t="inlineStr">
        <is>
          <t>Chanson Cosmetics Inc.</t>
        </is>
      </c>
    </row>
    <row r="320" hidden="1" ht="20.1" customFormat="1" customHeight="1" s="437" thickBot="1">
      <c r="A320" s="435" t="n"/>
      <c r="B320" s="829" t="n"/>
      <c r="C320" s="1625" t="n">
        <v>4937610123576</v>
      </c>
      <c r="D320" s="1625" t="n"/>
      <c r="E320" s="435" t="inlineStr">
        <is>
          <t>CHANSON</t>
        </is>
      </c>
      <c r="F320" s="447" t="n"/>
      <c r="G320" s="671" t="n"/>
      <c r="H320" s="404" t="inlineStr">
        <is>
          <t>《CHANSON》CHANSONNIER CONCENTRATE NANO 30 ml</t>
        </is>
      </c>
      <c r="I320" s="404" t="inlineStr">
        <is>
          <t>Chansonnier Nano Concentrate</t>
        </is>
      </c>
      <c r="J320" s="488" t="inlineStr">
        <is>
          <t>Серум-концентрат Шансонье</t>
        </is>
      </c>
      <c r="K320" s="440" t="inlineStr">
        <is>
          <t>face serum</t>
        </is>
      </c>
      <c r="L320" s="440" t="n"/>
      <c r="M320" s="1442" t="n"/>
      <c r="N320" s="1442" t="n"/>
      <c r="O320" s="898" t="n">
        <v>12</v>
      </c>
      <c r="P320" s="1626" t="n">
        <v>5333</v>
      </c>
      <c r="Q320" s="1622">
        <f>O320*P320</f>
        <v/>
      </c>
      <c r="R320" s="554" t="n">
        <v>4160</v>
      </c>
      <c r="S320" s="1634">
        <f>O320*R320</f>
        <v/>
      </c>
      <c r="T320" s="1634">
        <f>Q320-S320</f>
        <v/>
      </c>
      <c r="U320" s="808">
        <f>T320/Q320</f>
        <v/>
      </c>
      <c r="V320" s="444" t="n"/>
      <c r="W320" s="444" t="n"/>
      <c r="X320" s="444" t="n"/>
      <c r="Y320" s="444" t="n"/>
      <c r="Z320" s="444" t="n"/>
      <c r="AA320" s="444" t="n"/>
      <c r="AB320" s="1696" t="n"/>
      <c r="AC320" s="1627">
        <f>ROUND(O320*AB320,3)</f>
        <v/>
      </c>
      <c r="AD320" s="1440" t="inlineStr">
        <is>
          <t>γ－オリザノール＊、酢酸トコフェロール＊、ブタプラセンタエキス－１＊、シクロペンタシロキサン、ジグリセリン、水、濃グリセリン、スクワラン、オリブ油、トリイソステアリン酸ジグリセリル、メチルフェニルポリシロキサン、メドウフォーム油、イソステアリン酸ソルビタ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フィトステロール、ＢＧ、カゼインＮａ、キシリトール、トリメチルグリシン、スフィンゴ糖脂質、ポリアクリル酸Ｎａ、メタクリロイルオキシエチルホスホリルコリン・メタクリル酸ブチル共重合体液、ポリメタクリロイルオキシエチルホスホリルコリン液、ソルビット、１，２－ペンタンジオール、ローヤルゼリーエキス、ヤシ油脂肪酸サルコシンナトリウム液、トリ（カプリル・カプリン・ミリスチン・ステアリン酸）グリセリル、ラウロイルグルタミン酸ジ（フィトステリル・オクチルドデシル）、ヤシ油脂肪酸アシルグルタミン酸ＴＥＡ液、オレイン酸フィトステリル、オレイン酸ポリグリセリル、大豆リン脂質、水添大豆リン脂質、ステアリン酸ポリグリセリル、ショ糖脂肪酸エステル、キサンタンガム、ジメチコン、ソルビン酸Ｋ、エタノール、水酸化Ｋ、フェノキシエタノール、パラベン、香料</t>
        </is>
      </c>
      <c r="AE320" s="663" t="inlineStr">
        <is>
          <t>ЕАЭС N RU Д-JP.НВ32.В.03963/20 от 14.02.2020 действует до 13.02.2025</t>
        </is>
      </c>
      <c r="AF320" s="663" t="inlineStr">
        <is>
          <t>Chanson Cosmetics</t>
        </is>
      </c>
      <c r="AG320" s="663" t="inlineStr">
        <is>
          <t>Chanson Cosmetics Inc.</t>
        </is>
      </c>
    </row>
    <row r="321" hidden="1" ht="20.1" customFormat="1" customHeight="1" s="437" thickBot="1">
      <c r="A321" s="435" t="n"/>
      <c r="B321" s="829" t="n"/>
      <c r="C321" s="1625" t="n">
        <v>4937610123552</v>
      </c>
      <c r="D321" s="1625" t="n"/>
      <c r="E321" s="435" t="inlineStr">
        <is>
          <t>CHANSON</t>
        </is>
      </c>
      <c r="F321" s="447" t="n"/>
      <c r="G321" s="671" t="n"/>
      <c r="H321" s="404" t="inlineStr">
        <is>
          <t xml:space="preserve">《CHANSON》CHANSONNIER MILK NANO </t>
        </is>
      </c>
      <c r="I321" s="404" t="inlineStr">
        <is>
          <t>Chansonnier Nano Milk</t>
        </is>
      </c>
      <c r="J321" s="488" t="inlineStr">
        <is>
          <t>Эмульсия «Шансонье»</t>
        </is>
      </c>
      <c r="K321" s="440" t="inlineStr">
        <is>
          <t>face milk</t>
        </is>
      </c>
      <c r="L321" s="440" t="n"/>
      <c r="M321" s="1442" t="n"/>
      <c r="N321" s="1442" t="n"/>
      <c r="O321" s="898" t="n">
        <v>12</v>
      </c>
      <c r="P321" s="1626" t="n">
        <v>4103</v>
      </c>
      <c r="Q321" s="1622">
        <f>O321*P321</f>
        <v/>
      </c>
      <c r="R321" s="554" t="n">
        <v>3200</v>
      </c>
      <c r="S321" s="1634">
        <f>O321*R321</f>
        <v/>
      </c>
      <c r="T321" s="1634">
        <f>Q321-S321</f>
        <v/>
      </c>
      <c r="U321" s="808">
        <f>T321/Q321</f>
        <v/>
      </c>
      <c r="V321" s="444" t="n"/>
      <c r="W321" s="444" t="n"/>
      <c r="X321" s="444" t="n"/>
      <c r="Y321" s="444" t="n"/>
      <c r="Z321" s="444" t="n"/>
      <c r="AA321" s="444" t="n"/>
      <c r="AB321" s="1696" t="n"/>
      <c r="AC321" s="1627">
        <f>ROUND(O321*AB321,3)</f>
        <v/>
      </c>
      <c r="AD321" s="1440" t="inlineStr">
        <is>
          <t>γ－オリザノール＊、酢酸トコフェロール＊、ブタプラセンタエキス－１＊、水、ジグリセリン、ＢＧ、濃グリセリン、オリブ油、ジメチコン、ポリグリセリン、スクワラン、テトラエチルヘキサン酸ペンタエリトリット、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ヒアルロン酸Ｎａ－２、ソルビット、ラウロイルグルタミン酸ジ（フィトステリル・オクチルドデシル）、リンゴ酸ジイソステアリル、イソステアリン酸フィトステリル、１，２－ペンタンジオール、ヤシ油脂肪酸サルコシンナトリウム液、キサンタンガム、カルボキシビニルポリマー、ステアリン酸ポリグリセリル、ショ糖脂肪酸エステル、水添大豆リン脂質、自己乳化型モノステアリン酸グリセリル、ヒドロキシエタンジホスホン酸四ナトリウム液、ソルビン酸Ｋ、エタノール、水酸化Ｋ、フェノキシエタノール、パラベン、香料</t>
        </is>
      </c>
      <c r="AE321" s="663" t="inlineStr">
        <is>
          <t>ЕАЭС N RU Д-JP.НВ32.В.03965/20 от 14.02.2020 действует до 13.02.2025</t>
        </is>
      </c>
      <c r="AF321" s="663" t="inlineStr">
        <is>
          <t>Chanson Cosmetics</t>
        </is>
      </c>
      <c r="AG321" s="663" t="inlineStr">
        <is>
          <t>Chanson Cosmetics Inc</t>
        </is>
      </c>
    </row>
    <row r="322" hidden="1" ht="20.1" customFormat="1" customHeight="1" s="437" thickBot="1">
      <c r="A322" s="435" t="n"/>
      <c r="B322" s="829" t="n"/>
      <c r="C322" s="1625" t="n">
        <v>4937610123569</v>
      </c>
      <c r="D322" s="1625" t="n"/>
      <c r="E322" s="435" t="inlineStr">
        <is>
          <t>CHANSON</t>
        </is>
      </c>
      <c r="F322" s="1668" t="n">
        <v>2094</v>
      </c>
      <c r="G322" s="671" t="n"/>
      <c r="H322" s="404" t="inlineStr">
        <is>
          <t>《CHANSON》CHANSONNIER NOURISHING NANO</t>
        </is>
      </c>
      <c r="I322" s="404" t="inlineStr">
        <is>
          <t>Chansonnier Nano Nourishing</t>
        </is>
      </c>
      <c r="J322" s="488" t="inlineStr">
        <is>
          <t>Крем питательный Шансонье</t>
        </is>
      </c>
      <c r="K322" s="440" t="inlineStr">
        <is>
          <t>face cream</t>
        </is>
      </c>
      <c r="L322" s="440" t="n"/>
      <c r="M322" s="1442" t="n"/>
      <c r="N322" s="1442" t="n"/>
      <c r="O322" s="898" t="n">
        <v>36</v>
      </c>
      <c r="P322" s="1626" t="n">
        <v>4103</v>
      </c>
      <c r="Q322" s="1628">
        <f>O322*P322</f>
        <v/>
      </c>
      <c r="R322" s="554" t="n">
        <v>3200</v>
      </c>
      <c r="S322" s="1623">
        <f>O322*R322</f>
        <v/>
      </c>
      <c r="T322" s="1623">
        <f>Q322-S322</f>
        <v/>
      </c>
      <c r="U322" s="556">
        <f>T322/Q322</f>
        <v/>
      </c>
      <c r="V322" s="444" t="n"/>
      <c r="W322" s="444" t="n"/>
      <c r="X322" s="444" t="n"/>
      <c r="Y322" s="444" t="n"/>
      <c r="Z322" s="444" t="n"/>
      <c r="AA322" s="444" t="n"/>
      <c r="AB322" s="1696" t="n">
        <v>0.081</v>
      </c>
      <c r="AC322" s="1627">
        <f>ROUND(O322*AB322,3)</f>
        <v/>
      </c>
      <c r="AD322" s="1440"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酵母エキス－３、セイヨウノコギリソウエキス、プラセンタエキス－１、プラセンタエキス発酵液、油溶性プラセンタエキス、海藻エキス－１、豆乳発酵液、米糠抽出物加水分解液Ａ、酵母エキス－４、酵母エキス－１、イネ出穂前葉抽出加水分解物、グリセリルグルコシド液、ステアロイルフィトスフィンゴシン、大豆エキス、カモミラエキス－１、ヒメフウロエキス、ヘキサデシロキシＰＧヒドロキシエチルヘキサデカナミド、コレステロール、ソルビトール発酵多糖液、ソルビット、トリメチルグリシン、飽和脂肪酸グリセリル、オリブ油、１，２－ペンタンジオール、ヤシ油脂肪酸サルコシンナトリウム液、キサンタンガム、カルボキシビニルポリマー、水添大豆リン脂質、自己乳化型モノステアリン酸グリセリル、ステアリン酸ポリグリセリル、イソステアリン酸ポリグリセリル、ヒドロキシエタンジホスホン酸四ナトリウム液、ソルビン酸Ｋ、エタノール、水酸化Ｋ、フェノキシエタノール、パラベン、香料</t>
        </is>
      </c>
      <c r="AE322" s="663" t="inlineStr">
        <is>
          <t>ЕАЭС N RU Д-JP.НВ32.В.03964/20 от 14.02.2020 действует до 13.02.2025</t>
        </is>
      </c>
      <c r="AF322" s="663" t="inlineStr">
        <is>
          <t>Chanson Cosmetics</t>
        </is>
      </c>
      <c r="AG322" s="663" t="inlineStr">
        <is>
          <t>Chanson Cosmetics Inc.</t>
        </is>
      </c>
    </row>
    <row r="323" hidden="1" ht="20.1" customFormat="1" customHeight="1" s="864" thickBot="1">
      <c r="A323" s="818" t="n"/>
      <c r="B323" s="869" t="n"/>
      <c r="C323" s="1640" t="n">
        <v>4937610122593</v>
      </c>
      <c r="D323" s="1640" t="n"/>
      <c r="E323" s="813" t="inlineStr">
        <is>
          <t>CHANSON</t>
        </is>
      </c>
      <c r="F323" s="813" t="n">
        <v>2092</v>
      </c>
      <c r="G323" s="796" t="n"/>
      <c r="H323" s="904" t="inlineStr">
        <is>
          <t>《CHANSON》CHANSONNIER LOTION  NANO  СНЯТО С ПР-ВА</t>
        </is>
      </c>
      <c r="I323" s="904" t="inlineStr">
        <is>
          <t>Chansonnier Nano Lotion</t>
        </is>
      </c>
      <c r="J323" s="906" t="inlineStr">
        <is>
          <t>Лосьон Шансонье</t>
        </is>
      </c>
      <c r="K323" s="871" t="inlineStr">
        <is>
          <t>face lotion</t>
        </is>
      </c>
      <c r="L323" s="871" t="n"/>
      <c r="M323" s="818" t="n">
        <v>6</v>
      </c>
      <c r="N323" s="818" t="n">
        <v>6</v>
      </c>
      <c r="O323" s="898" t="n"/>
      <c r="P323" s="1648" t="n">
        <v>4103</v>
      </c>
      <c r="Q323" s="1643">
        <f>O323*P323</f>
        <v/>
      </c>
      <c r="R323" s="913" t="n">
        <v>3200</v>
      </c>
      <c r="S323" s="1643">
        <f>O323*R323</f>
        <v/>
      </c>
      <c r="T323" s="1643">
        <f>Q323-S323</f>
        <v/>
      </c>
      <c r="U323" s="799">
        <f>T323/Q323</f>
        <v/>
      </c>
      <c r="V323" s="819" t="n"/>
      <c r="W323" s="819" t="n"/>
      <c r="X323" s="819" t="n"/>
      <c r="Y323" s="819" t="n"/>
      <c r="Z323" s="819" t="n"/>
      <c r="AA323" s="819" t="n"/>
      <c r="AB323" s="1699" t="n">
        <v>0.34</v>
      </c>
      <c r="AC323" s="1681">
        <f>ROUND(O323*AB323,3)</f>
        <v/>
      </c>
      <c r="AD323" s="915" t="inlineStr">
        <is>
          <t>グリチルリチン酸２Ｋ＊、Ｄ－パントテニルアルコール＊、ブタプラセンタエキス－１＊、水、濃グリセリン、エタノール、ＢＧ、ジグリセリ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ゲンチアナエキス、ヘキサデシロキシＰＧヒドロキシエチルヘキサデカナミド、コレステロール、ヒアルロン酸Ｎａ－２、グリセリン、ソルビット、ポリメタクリロイルオキシエチルホスホリルコリン液、フィトステロール、スクワラン、ラウロイルグルタミン酸ジ（フィトステリル・オクチルドデシル）、カルボキシビニルポリマー、キサンタンガム、ステアリン酸ポリグリセリル、ショ糖脂肪酸エステル、水添大豆リン脂質、ヤシ油脂肪酸サルコシンナトリウム液、水酸化Ｋ、クエン酸、ヒドロキシエタンジホスホン酸四ナトリウム液、ソルビン酸Ｋ、フェノキシエタノール、パラベン、香料</t>
        </is>
      </c>
      <c r="AE323" s="679" t="inlineStr">
        <is>
          <t>ЕАЭС N RU Д-JP.НВ32.В.03956/20 от 14.02.2020 действует до 13.02.2025</t>
        </is>
      </c>
      <c r="AF323" s="679" t="inlineStr">
        <is>
          <t>Chanson Cosmetics</t>
        </is>
      </c>
      <c r="AG323" s="679" t="inlineStr">
        <is>
          <t>Chanson Cosmetics Inc.</t>
        </is>
      </c>
    </row>
    <row r="324" hidden="1" ht="20.1" customFormat="1" customHeight="1" s="864" thickBot="1">
      <c r="A324" s="818" t="n"/>
      <c r="B324" s="869" t="n"/>
      <c r="C324" s="1640" t="n">
        <v>4937610122623</v>
      </c>
      <c r="D324" s="1640" t="n"/>
      <c r="E324" s="813" t="inlineStr">
        <is>
          <t>CHANSON</t>
        </is>
      </c>
      <c r="F324" s="813" t="n">
        <v>2095</v>
      </c>
      <c r="G324" s="796" t="n"/>
      <c r="H324" s="904" t="inlineStr">
        <is>
          <t>《CHANSON》CHANSONNIER CONCENTRATE NANO　СНЯТО С ПР-ВА</t>
        </is>
      </c>
      <c r="I324" s="904" t="inlineStr">
        <is>
          <t>Chansonnier Nano Concentrate</t>
        </is>
      </c>
      <c r="J324" s="906" t="inlineStr">
        <is>
          <t>Серум-концентрат Шансонье</t>
        </is>
      </c>
      <c r="K324" s="871" t="inlineStr">
        <is>
          <t>face serum</t>
        </is>
      </c>
      <c r="L324" s="871" t="n"/>
      <c r="M324" s="818" t="n">
        <v>6</v>
      </c>
      <c r="N324" s="818" t="n">
        <v>6</v>
      </c>
      <c r="O324" s="898" t="n"/>
      <c r="P324" s="1648" t="n">
        <v>4923</v>
      </c>
      <c r="Q324" s="1643">
        <f>O324*P324</f>
        <v/>
      </c>
      <c r="R324" s="913" t="n">
        <v>3840</v>
      </c>
      <c r="S324" s="1643">
        <f>O324*R324</f>
        <v/>
      </c>
      <c r="T324" s="1643">
        <f>Q324-S324</f>
        <v/>
      </c>
      <c r="U324" s="799">
        <f>T324/Q324</f>
        <v/>
      </c>
      <c r="V324" s="819" t="n"/>
      <c r="W324" s="819" t="n"/>
      <c r="X324" s="819" t="n"/>
      <c r="Y324" s="819" t="n"/>
      <c r="Z324" s="819" t="n"/>
      <c r="AA324" s="819" t="n"/>
      <c r="AB324" s="1699" t="n">
        <v>0.1275</v>
      </c>
      <c r="AC324" s="1681">
        <f>ROUND(O324*AB324,3)</f>
        <v/>
      </c>
      <c r="AD324" s="863" t="inlineStr">
        <is>
          <t>γ－オリザノール＊、酢酸トコフェロール＊、ブタプラセンタエキス－１＊、シクロペンタシロキサン、濃グリセリン、水、エチルヘキサン酸セチル、スクワラン、マカデミアナッツ油、イソステアリン酸ソルビタン、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ローヤルゼリーエキス、グリセリン、ソルビット、ＢＧ、ラウロイルグルタミン酸ジ（フィトステリル・オクチルドデシル）、スフィンゴ糖脂質、フィトステロール、トリ（カプリル・カプリン・ミリスチン・ステアリン酸）グリセリル、トリ（カプリル・カプリン酸）グリセリル、オレイン酸フィトステリル、ポリアクリル酸Ｎａ、キサンタンガム、ステアリン酸ポリグリセリル、ショ糖脂肪酸エステル、水添大豆リン脂質、大豆リン脂質、カゼインＮａ、オレイン酸ポリグリセリル、ヤシ油脂肪酸サルコシンナトリウム液、ヤシ油脂肪酸アシルグルタミン酸ＴＥＡ液、水酸化Ｋ、エタノール、ソルビン酸Ｋ、フェノキシエタノール、パラベン、香料</t>
        </is>
      </c>
      <c r="AE324" s="679" t="inlineStr">
        <is>
          <t>ЕАЭС N RU Д-JP.НВ32.В.03963/20 от 14.02.2020 действует до 13.02.2025</t>
        </is>
      </c>
      <c r="AF324" s="679" t="inlineStr">
        <is>
          <t>Chanson Cosmetics</t>
        </is>
      </c>
      <c r="AG324" s="679" t="inlineStr">
        <is>
          <t>Chanson Cosmetics Inc.</t>
        </is>
      </c>
    </row>
    <row r="325" hidden="1" ht="20.1" customFormat="1" customHeight="1" s="864" thickBot="1">
      <c r="A325" s="818" t="n"/>
      <c r="B325" s="869" t="n"/>
      <c r="C325" s="1640" t="n"/>
      <c r="D325" s="1640" t="n"/>
      <c r="E325" s="813" t="inlineStr">
        <is>
          <t>CHANSON</t>
        </is>
      </c>
      <c r="F325" s="813" t="n">
        <v>2093</v>
      </c>
      <c r="G325" s="796" t="n"/>
      <c r="H325" s="816" t="inlineStr">
        <is>
          <t>《CHANSON》CHANSONNIER MILK NANO СНЯТО С ПР-ВА</t>
        </is>
      </c>
      <c r="I325" s="816" t="inlineStr">
        <is>
          <t>Chansonnier Nano Milk</t>
        </is>
      </c>
      <c r="J325" s="817" t="inlineStr">
        <is>
          <t>Эмульсия «Шансонье»</t>
        </is>
      </c>
      <c r="K325" s="816" t="inlineStr">
        <is>
          <t>face milk</t>
        </is>
      </c>
      <c r="L325" s="816" t="n"/>
      <c r="M325" s="818" t="n">
        <v>6</v>
      </c>
      <c r="N325" s="818" t="n">
        <v>6</v>
      </c>
      <c r="O325" s="898" t="n"/>
      <c r="P325" s="1648" t="n">
        <v>4103</v>
      </c>
      <c r="Q325" s="1643">
        <f>O325*P325</f>
        <v/>
      </c>
      <c r="R325" s="913" t="n">
        <v>3200</v>
      </c>
      <c r="S325" s="1643">
        <f>O325*R325</f>
        <v/>
      </c>
      <c r="T325" s="1643">
        <f>Q325-S325</f>
        <v/>
      </c>
      <c r="U325" s="799">
        <f>T325/Q325</f>
        <v/>
      </c>
      <c r="V325" s="819" t="n"/>
      <c r="W325" s="819" t="n"/>
      <c r="X325" s="819" t="n"/>
      <c r="Y325" s="819">
        <f>V325*X325</f>
        <v/>
      </c>
      <c r="Z325" s="819">
        <f>W325*X325</f>
        <v/>
      </c>
      <c r="AA325" s="819" t="n"/>
      <c r="AB325" s="916" t="n">
        <v>0.272</v>
      </c>
      <c r="AC325" s="1681">
        <f>ROUND(O325*AB325,3)</f>
        <v/>
      </c>
      <c r="AD325" s="915" t="inlineStr">
        <is>
          <t>γ－オリザノール＊、酢酸トコフェロール＊、ブタプラセンタエキス－１＊、水、ＢＧ、ジグリセリン、濃グリセリン、スクワラン、ジメチコン、オリブ油、テトラエチルヘキサン酸ペンタエリトリット、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ヘキサデシロキシＰＧヒドロキシエチルヘキサデカナミド、コレステロール、ヒアルロン酸Ｎａ－２、グリセリン、ソルビット、ラウロイルグルタミン酸ジ（フィトステリル・オクチルドデシル）、カルボキシビニルポリマー、キサンタンガム、ステアリン酸ポリグリセリル、ショ糖脂肪酸エステル、水添大豆リン脂質、自己乳化型モノステアリン酸グリセリル、ヤシ油脂肪酸サルコシンナトリウム液、水酸化Ｋ、ヒドロキシエタンジホスホン酸四ナトリウム液、エタノール、ソルビン酸Ｋ、フェノキシエタノール、パラベン、香料</t>
        </is>
      </c>
      <c r="AE325" s="679" t="inlineStr">
        <is>
          <t>ЕАЭС N RU Д-JP.НВ32.В.03965/20 от 14.02.2020 действует до 13.02.2025</t>
        </is>
      </c>
      <c r="AF325" s="679" t="inlineStr">
        <is>
          <t>Chanson Cosmetics</t>
        </is>
      </c>
      <c r="AG325" s="679" t="inlineStr">
        <is>
          <t>Chanson Cosmetics Inc</t>
        </is>
      </c>
      <c r="AI325" s="864" t="n">
        <v>134.92</v>
      </c>
    </row>
    <row r="326" hidden="1" ht="20.1" customFormat="1" customHeight="1" s="864" thickBot="1">
      <c r="A326" s="818" t="n"/>
      <c r="B326" s="869" t="n"/>
      <c r="C326" s="1640" t="n">
        <v>4937610122616</v>
      </c>
      <c r="D326" s="1640" t="n"/>
      <c r="E326" s="813" t="inlineStr">
        <is>
          <t>CHANSON</t>
        </is>
      </c>
      <c r="F326" s="813" t="n">
        <v>2094</v>
      </c>
      <c r="G326" s="796" t="n"/>
      <c r="H326" s="904" t="inlineStr">
        <is>
          <t>《CHANSON》CHANSONNIER NOURISHING NANO　СНЯТО С ПР-ВА</t>
        </is>
      </c>
      <c r="I326" s="904" t="inlineStr">
        <is>
          <t>Chansonnier Nano Nourishing</t>
        </is>
      </c>
      <c r="J326" s="906" t="inlineStr">
        <is>
          <t>Крем питательный Шансонье</t>
        </is>
      </c>
      <c r="K326" s="871" t="inlineStr">
        <is>
          <t>face cream</t>
        </is>
      </c>
      <c r="L326" s="871" t="n"/>
      <c r="M326" s="818" t="n">
        <v>6</v>
      </c>
      <c r="N326" s="818" t="n">
        <v>6</v>
      </c>
      <c r="O326" s="898" t="n"/>
      <c r="P326" s="1648" t="n">
        <v>4103</v>
      </c>
      <c r="Q326" s="1643">
        <f>O326*P326</f>
        <v/>
      </c>
      <c r="R326" s="913" t="n">
        <v>3200</v>
      </c>
      <c r="S326" s="1643">
        <f>O326*R326</f>
        <v/>
      </c>
      <c r="T326" s="1643">
        <f>Q326-S326</f>
        <v/>
      </c>
      <c r="U326" s="799">
        <f>T326/Q326</f>
        <v/>
      </c>
      <c r="V326" s="819" t="n"/>
      <c r="W326" s="819" t="n"/>
      <c r="X326" s="819" t="n"/>
      <c r="Y326" s="819" t="n"/>
      <c r="Z326" s="819" t="n"/>
      <c r="AA326" s="819" t="n"/>
      <c r="AB326" s="1699" t="n">
        <v>0.131</v>
      </c>
      <c r="AC326" s="1681">
        <f>ROUND(O326*AB326,3)</f>
        <v/>
      </c>
      <c r="AD326" s="863" t="inlineStr">
        <is>
          <t>γ－オリザノール＊、酢酸トコフェロール＊、ブタプラセンタエキス－１＊、水、ＢＧ、トリ（カプリル・カプリン酸）グリセリル、濃グリセリン、イソステアリン酸フィトステリル、スクワラン、トリイソステアリン酸ＴＭＰ、シクロペンタシロキサン、ショ糖脂肪酸エステル、ジメチコン、ヘキサデシロキシＰＧヒドロキシエチルヘキサデカナミド、海藻エキス－１、ビフィズス菌エキス、豆乳発酵液、米糠抽出物水解液Ａ、酵母エキス－４、酵母エキス－１、イネ出穂前葉抽出加水分解物、酵母エキス－３、グリセリルグルコシド液、ステアロイルフィトスフィンゴシン、大豆エキス、カモミラエキス－１、ヒメフウロエキス、トリメチルグリシン、グリセリン、ソルビトール発酵多糖液、ソルビット、コレステロール、カルボキシビニルポリマー、キサンタンガム、水添大豆リン脂質、自己乳化型モノステアリン酸グリセリル、ステアリン酸ポリグリセリル、イソステアリン酸ポリグリセリル、ヤシ油脂肪酸サルコシンナトリウム液、水酸化Ｋ、ヒドロキシエタンジホスホン酸四ナトリウム液、エタノール、ソルビン酸Ｋ、フェノキシエタノール、パラベン、香料</t>
        </is>
      </c>
      <c r="AE326" s="679" t="inlineStr">
        <is>
          <t>ЕАЭС N RU Д-JP.НВ32.В.03964/20 от 14.02.2020 действует до 13.02.2025</t>
        </is>
      </c>
      <c r="AF326" s="679" t="inlineStr">
        <is>
          <t>Chanson Cosmetics</t>
        </is>
      </c>
      <c r="AG326" s="679" t="inlineStr">
        <is>
          <t>Chanson Cosmetics Inc.</t>
        </is>
      </c>
    </row>
    <row r="327" hidden="1" ht="20.1" customFormat="1" customHeight="1" s="437" thickBot="1">
      <c r="A327" s="1442" t="n"/>
      <c r="B327" s="822" t="n"/>
      <c r="C327" s="1663" t="n">
        <v>22230000</v>
      </c>
      <c r="D327" s="1663" t="n"/>
      <c r="E327" s="435" t="inlineStr">
        <is>
          <t>CHANSON</t>
        </is>
      </c>
      <c r="F327" s="435" t="n">
        <v>2013</v>
      </c>
      <c r="G327" s="450" t="inlineStr">
        <is>
          <t>シャンソン　ルミネージュ　ローションM</t>
        </is>
      </c>
      <c r="H327" s="440" t="inlineStr">
        <is>
          <t>《CHANSON》LUMINAGE LOTION</t>
        </is>
      </c>
      <c r="I327" s="440" t="inlineStr">
        <is>
          <t>LUMINAGE Lotion</t>
        </is>
      </c>
      <c r="J327" s="693" t="inlineStr">
        <is>
          <t>Лосьон Люминаж</t>
        </is>
      </c>
      <c r="K327" s="440" t="inlineStr">
        <is>
          <t>face lotion</t>
        </is>
      </c>
      <c r="L327" s="440" t="n"/>
      <c r="M327" s="1442" t="n">
        <v>6</v>
      </c>
      <c r="N327" s="1442" t="n">
        <v>6</v>
      </c>
      <c r="O327" s="898" t="n"/>
      <c r="P327" s="1626" t="n">
        <v>2051</v>
      </c>
      <c r="Q327" s="1622">
        <f>O327*P327</f>
        <v/>
      </c>
      <c r="R327" s="554" t="n">
        <v>1600</v>
      </c>
      <c r="S327" s="1634">
        <f>O327*R327</f>
        <v/>
      </c>
      <c r="T327" s="1634">
        <f>Q327-S327</f>
        <v/>
      </c>
      <c r="U327" s="808">
        <f>T327/Q327</f>
        <v/>
      </c>
      <c r="V327" s="444" t="n"/>
      <c r="W327" s="444" t="n"/>
      <c r="X327" s="444" t="n"/>
      <c r="Y327" s="444">
        <f>V327*X327</f>
        <v/>
      </c>
      <c r="Z327" s="444">
        <f>W327*X327</f>
        <v/>
      </c>
      <c r="AA327" s="444" t="n"/>
      <c r="AB327" s="1697" t="n">
        <v>0.321</v>
      </c>
      <c r="AC327" s="1624">
        <f>ROUND(O327*AB327,3)</f>
        <v/>
      </c>
      <c r="AD327" s="1440" t="inlineStr">
        <is>
          <t>ε-アミノカプロン酸＊、グリチルリチン酸２Ｋ＊、水、濃グリセリン、ＢＧ、エタノール、ジグリセリン、デイ・リリー花発酵液、ハトムギ発酵液、ハス種子乳酸菌発酵液、ゼニアオイエキス、レイシエキス、人参エキス、ユキノシタエキス、牡丹エキス、カッコンエキス、アロエエキス－２、アマチャヅルエキス、トウキンセンカエキス、オトギリソウエキス、シャクヤクエキス、桑エキス、ローヤルゼリーエキス、ヒアルロン酸Ｎａ－２、ラフィノース水和物、ステアロイルフィトスフィンゴシン、スクワラン、フィトステロール、ステアリン酸ポリグリセリル、水添大豆リン脂質、クエン酸、クエン酸Ｎａ、フェノキシエタノール、パラベン、香料</t>
        </is>
      </c>
      <c r="AE327" s="663" t="inlineStr">
        <is>
          <t>ЕАЭС N RU Д-JP.НВ32.В.03956/20 от 14.02.2020 действует до 13.02.2025</t>
        </is>
      </c>
      <c r="AF327" s="663" t="inlineStr">
        <is>
          <t>Chanson Cosmetics</t>
        </is>
      </c>
      <c r="AG327" s="663" t="inlineStr">
        <is>
          <t>Chanson Cosmetics Inc.</t>
        </is>
      </c>
      <c r="AI327" s="437" t="n">
        <v>127</v>
      </c>
    </row>
    <row r="328" hidden="1" ht="20.1" customFormat="1" customHeight="1" s="437" thickBot="1">
      <c r="A328" s="1442" t="n"/>
      <c r="B328" s="822" t="n"/>
      <c r="C328" s="1663" t="n">
        <v>22240000</v>
      </c>
      <c r="D328" s="1663" t="n"/>
      <c r="E328" s="435" t="inlineStr">
        <is>
          <t>CHANSON</t>
        </is>
      </c>
      <c r="F328" s="435" t="n">
        <v>2014</v>
      </c>
      <c r="G328" s="450" t="inlineStr">
        <is>
          <t>シャンソン　ルミネージュ　ミルクM</t>
        </is>
      </c>
      <c r="H328" s="440" t="inlineStr">
        <is>
          <t>《CHANSON》LUMINAGE MILK</t>
        </is>
      </c>
      <c r="I328" s="440" t="inlineStr">
        <is>
          <t>Luminage Milk</t>
        </is>
      </c>
      <c r="J328" s="693" t="inlineStr">
        <is>
          <t>Эмульсия «Люминаж»</t>
        </is>
      </c>
      <c r="K328" s="440" t="inlineStr">
        <is>
          <t>face milk</t>
        </is>
      </c>
      <c r="L328" s="440" t="n"/>
      <c r="M328" s="1442" t="n">
        <v>6</v>
      </c>
      <c r="N328" s="1442" t="n">
        <v>6</v>
      </c>
      <c r="O328" s="898" t="n"/>
      <c r="P328" s="1626" t="n">
        <v>2462</v>
      </c>
      <c r="Q328" s="1622">
        <f>O328*P328</f>
        <v/>
      </c>
      <c r="R328" s="554" t="n">
        <v>1920</v>
      </c>
      <c r="S328" s="1634">
        <f>O328*R328</f>
        <v/>
      </c>
      <c r="T328" s="1634">
        <f>Q328-S328</f>
        <v/>
      </c>
      <c r="U328" s="808">
        <f>T328/Q328</f>
        <v/>
      </c>
      <c r="V328" s="444" t="n"/>
      <c r="W328" s="444" t="n"/>
      <c r="X328" s="444" t="n"/>
      <c r="Y328" s="444">
        <f>V328*X328</f>
        <v/>
      </c>
      <c r="Z328" s="444">
        <f>W328*X328</f>
        <v/>
      </c>
      <c r="AA328" s="444" t="n"/>
      <c r="AB328" s="1697" t="n">
        <v>0.24</v>
      </c>
      <c r="AC328" s="1624">
        <f>ROUND(O328*AB328,3)</f>
        <v/>
      </c>
      <c r="AD328" s="673" t="inlineStr">
        <is>
          <t>酢酸トコフェロール＊、グリチルレチン酸ステアリル＊、水、スクワラン、ＢＧ、ステアリン酸ポリグリセリル、ミツロウ、オクチルドデカノール、デイ・リリー花発酵液、ハトムギ発酵液、ハス種子乳酸菌発酵液、レイシエキス、人参エキス、ユキノシタエキス、牡丹エキス、カッコンエキス、アロエエキス－２、アマチャヅルエキス、マカデミアナッツ油脂肪酸フィトステリル、リンゴ酸ジイソステアリル、ジグリセリン、イソステアリン酸フィトステリル、トリメチルグリシン、イソステアリン酸イソステアリル、カルボキシビニルポリマー、キサンタンガム、ベヘニルアルコール、ステアリン酸、ヤシ油脂肪酸アシルグルタミン酸ＴＥＡ液、ステアロイルグルタミン酸Ｎａ、水酸化Ｋ、ヒドロキシエタンジホスホン酸四ナトリウム液、エタノール、フェノキシエタノール、パラベン、香料</t>
        </is>
      </c>
      <c r="AE328" s="663" t="inlineStr">
        <is>
          <t>ЕАЭС N RU Д-JP.РА03.В.39906/25 от 07.04.2025 действует до 03.04.2030</t>
        </is>
      </c>
      <c r="AF328" s="663" t="inlineStr">
        <is>
          <t>Chanson Cosmetics</t>
        </is>
      </c>
      <c r="AG328" s="663" t="inlineStr">
        <is>
          <t>Chanson Cosmetics Inc</t>
        </is>
      </c>
      <c r="AI328" s="437" t="n">
        <v>233</v>
      </c>
    </row>
    <row r="329" hidden="1" ht="20.1" customFormat="1" customHeight="1" s="437" thickBot="1">
      <c r="A329" s="1442" t="n"/>
      <c r="B329" s="822" t="n"/>
      <c r="C329" s="1625" t="n">
        <v>22250000</v>
      </c>
      <c r="D329" s="1625" t="n"/>
      <c r="E329" s="435" t="inlineStr">
        <is>
          <t>CHANSON</t>
        </is>
      </c>
      <c r="F329" s="435" t="n">
        <v>2015</v>
      </c>
      <c r="G329" s="450" t="inlineStr">
        <is>
          <t>シャンソン　ルミネージュ　ナリシングM</t>
        </is>
      </c>
      <c r="H329" s="440" t="inlineStr">
        <is>
          <t>《CHANSON》LUMINAGE NOURISHING</t>
        </is>
      </c>
      <c r="I329" s="440" t="inlineStr">
        <is>
          <t>LUMINAGE Nourishing</t>
        </is>
      </c>
      <c r="J329" s="693" t="inlineStr">
        <is>
          <t>Питательный крем Люминаж</t>
        </is>
      </c>
      <c r="K329" s="440" t="inlineStr">
        <is>
          <t>face cream</t>
        </is>
      </c>
      <c r="L329" s="440" t="n"/>
      <c r="M329" s="1442" t="n">
        <v>6</v>
      </c>
      <c r="N329" s="1442" t="n">
        <v>6</v>
      </c>
      <c r="O329" s="898" t="n"/>
      <c r="P329" s="1626" t="n">
        <v>2462</v>
      </c>
      <c r="Q329" s="1622">
        <f>O329*P329</f>
        <v/>
      </c>
      <c r="R329" s="554" t="n">
        <v>1920</v>
      </c>
      <c r="S329" s="1634">
        <f>O329*R329</f>
        <v/>
      </c>
      <c r="T329" s="1634">
        <f>Q329-S329</f>
        <v/>
      </c>
      <c r="U329" s="808">
        <f>T329/Q329</f>
        <v/>
      </c>
      <c r="V329" s="444" t="n"/>
      <c r="W329" s="444" t="n"/>
      <c r="X329" s="444" t="n"/>
      <c r="Y329" s="444">
        <f>V329*X329</f>
        <v/>
      </c>
      <c r="Z329" s="444">
        <f>W329*X329</f>
        <v/>
      </c>
      <c r="AA329" s="444" t="n"/>
      <c r="AB329" s="1696" t="n">
        <v>0.135</v>
      </c>
      <c r="AC329" s="1627">
        <f>ROUND(O329*AB329,3)</f>
        <v/>
      </c>
      <c r="AD329" s="1440" t="inlineStr">
        <is>
          <t>γ－オリザノール＊、グリチルレチン酸ステアリル＊、水、スクワラン、ミリスチン酸オクチルドデシル、ＢＧ、濃グリセリン、ミツロウ、ベヘニルアルコール、トリ（カプリル・カプリン・ミリスチン・ステアリン酸）グリセリル、ミリスチン酸グリセリル、水添ナタネ油アルコール、イソステアリン酸フィトステリル、グリセリン脂肪酸エステル、親油型ステアリン酸グリセリル、デイ・リリー花発酵液、ハトムギ発酵液、ハス種子乳酸菌発酵液、レイシエキス、人参エキス、ユキノシタエキス、牡丹エキス、カッコンエキス、アロエエキス－２、アマチャヅルエキス、モルティエレラ油、トリイソステアリン酸ＴＭＰ、硬化油、パーム核油、パーム油、ジメチコン、カルボキシビニルポリマー、ポリアクリル酸Ｎａ、オレイン酸ポリグリセリル、ミリストイルグルタミン酸Ｎａ、ステアリン酸ポリグリセリル、エタノール、フェノキシエタノール、パラベン、香料</t>
        </is>
      </c>
      <c r="AE329" s="663" t="inlineStr">
        <is>
          <t>ЕАЭС N RU Д-JP.НВ32.В.03964/20 от 14.02.2020 действует до 13.02.2025</t>
        </is>
      </c>
      <c r="AF329" s="663" t="inlineStr">
        <is>
          <t>Chanson Cosmetics</t>
        </is>
      </c>
      <c r="AG329" s="663" t="inlineStr">
        <is>
          <t>Chanson Cosmetics Inc.</t>
        </is>
      </c>
      <c r="AI329" s="437" t="n">
        <v>131.5</v>
      </c>
    </row>
    <row r="330" hidden="1" ht="20.1" customFormat="1" customHeight="1" s="437" thickBot="1">
      <c r="A330" s="1442" t="n"/>
      <c r="B330" s="822" t="n"/>
      <c r="C330" s="1625" t="n"/>
      <c r="D330" s="1625" t="n"/>
      <c r="E330" s="435" t="inlineStr">
        <is>
          <t>CHANSON</t>
        </is>
      </c>
      <c r="F330" s="435" t="n">
        <v>2001</v>
      </c>
      <c r="G330" s="450" t="inlineStr">
        <is>
          <t>シャンソン　LES ミルキィクレンジング</t>
        </is>
      </c>
      <c r="H330" s="440" t="inlineStr">
        <is>
          <t>《CHANSON》LES CLEANSING CREAM</t>
        </is>
      </c>
      <c r="I330" s="440" t="inlineStr">
        <is>
          <t>Les Cleansing Cream</t>
        </is>
      </c>
      <c r="J330" s="693" t="inlineStr">
        <is>
          <t>Очищающий крем для чувствительной кожи</t>
        </is>
      </c>
      <c r="K330" s="440" t="inlineStr">
        <is>
          <t>face cleansing</t>
        </is>
      </c>
      <c r="L330" s="440" t="n"/>
      <c r="M330" s="1442" t="n">
        <v>6</v>
      </c>
      <c r="N330" s="1442" t="n">
        <v>6</v>
      </c>
      <c r="O330" s="898" t="n">
        <v>30</v>
      </c>
      <c r="P330" s="1626" t="n">
        <v>1269</v>
      </c>
      <c r="Q330" s="1622">
        <f>O330*P330</f>
        <v/>
      </c>
      <c r="R330" s="554" t="n">
        <v>990</v>
      </c>
      <c r="S330" s="1634">
        <f>O330*R330</f>
        <v/>
      </c>
      <c r="T330" s="1634">
        <f>Q330-S330</f>
        <v/>
      </c>
      <c r="U330" s="808">
        <f>T330/Q330</f>
        <v/>
      </c>
      <c r="V330" s="444" t="n"/>
      <c r="W330" s="444" t="n"/>
      <c r="X330" s="444" t="n"/>
      <c r="Y330" s="444">
        <f>V330*X330</f>
        <v/>
      </c>
      <c r="Z330" s="444">
        <f>W330*X330</f>
        <v/>
      </c>
      <c r="AA330" s="444" t="n"/>
      <c r="AB330" s="713" t="n">
        <v>0.128</v>
      </c>
      <c r="AC330" s="1624">
        <f>ROUND(O330*AB330,3)</f>
        <v/>
      </c>
      <c r="AD330" s="673" t="inlineStr">
        <is>
          <t>ミネラルオイル、水、ラウリン酸ポリグリセリル－１０、ＢＧ、オレイン酸ポリグリセリル－２、ホホバアルコール、ホホバ脂肪酸イソプロピル、ホホバエステル、尿素、グルコサミンHCｌ、アルゲエキス、酵母エキス、セージ葉エキス、ユーカリ葉エキス、ローズマリー葉エキス、（アクリレーツ／アクリル酸アルキル（Ｃ１０－３０））クロスポリマー、水酸化Ｋ、エチドロン酸４Ｎａ、フェノキシエタノール、メチルパラベン、香料</t>
        </is>
      </c>
      <c r="AE330" s="663" t="inlineStr">
        <is>
          <t>ЕАЭС N RU Д-JP.РА02.В.08987/21 от 27.10.2021 действует до 26.10.2026</t>
        </is>
      </c>
      <c r="AF330" s="663" t="inlineStr">
        <is>
          <t>Chanson Cosmetics</t>
        </is>
      </c>
      <c r="AG330" s="663" t="inlineStr">
        <is>
          <t>Chanson Cosmetics Inc.</t>
        </is>
      </c>
      <c r="AI330" s="437" t="n">
        <v>97.31</v>
      </c>
    </row>
    <row r="331" hidden="1" ht="20.1" customFormat="1" customHeight="1" s="437" thickBot="1">
      <c r="A331" s="1442" t="n"/>
      <c r="B331" s="822" t="n"/>
      <c r="C331" s="1625" t="n">
        <v>22200000</v>
      </c>
      <c r="D331" s="1625" t="n"/>
      <c r="E331" s="435" t="inlineStr">
        <is>
          <t>CHANSON</t>
        </is>
      </c>
      <c r="F331" s="435" t="n">
        <v>2002</v>
      </c>
      <c r="G331" s="450" t="inlineStr">
        <is>
          <t>シャンソン　LES フォームウォッシング</t>
        </is>
      </c>
      <c r="H331" s="440" t="inlineStr">
        <is>
          <t>《CHANSON》LES FOAM WASHING</t>
        </is>
      </c>
      <c r="I331" s="440" t="inlineStr">
        <is>
          <t>Les Foam Washing</t>
        </is>
      </c>
      <c r="J331" s="693" t="inlineStr">
        <is>
          <t>Очищающая пенка для чувствительной кожи</t>
        </is>
      </c>
      <c r="K331" s="440" t="inlineStr">
        <is>
          <t>face wash</t>
        </is>
      </c>
      <c r="L331" s="440" t="n"/>
      <c r="M331" s="1442" t="n">
        <v>6</v>
      </c>
      <c r="N331" s="1442" t="n">
        <v>6</v>
      </c>
      <c r="O331" s="898" t="n">
        <v>36</v>
      </c>
      <c r="P331" s="1626" t="n">
        <v>1269</v>
      </c>
      <c r="Q331" s="1622">
        <f>O331*P331</f>
        <v/>
      </c>
      <c r="R331" s="554" t="n">
        <v>990</v>
      </c>
      <c r="S331" s="1634">
        <f>O331*R331</f>
        <v/>
      </c>
      <c r="T331" s="1634">
        <f>Q331-S331</f>
        <v/>
      </c>
      <c r="U331" s="808">
        <f>T331/Q331</f>
        <v/>
      </c>
      <c r="V331" s="444" t="n"/>
      <c r="W331" s="444" t="n"/>
      <c r="X331" s="444" t="n"/>
      <c r="Y331" s="444" t="n"/>
      <c r="Z331" s="444" t="n"/>
      <c r="AA331" s="444" t="n"/>
      <c r="AB331" s="1700" t="n">
        <v>0.291</v>
      </c>
      <c r="AC331" s="1624">
        <f>ROUND(O331*AB331,3)</f>
        <v/>
      </c>
      <c r="AD331" s="1440" t="inlineStr">
        <is>
          <t>水、ソルビトール、グリセリン、ココイルグリシンＫ、ココイルメチルタウリンＮａ、ジグリセリン、イソペンチルジオール、ＢＧ、ベタイン、加水分解ホホバエステル、尿素、グルコサミンHCｌ、アルゲエキス、酵母エキス、セージ葉エキス、ユーカリ葉エキス、ローズマリー葉エキス、ココイルグルタミン酸Ｋ、コカミドメチルＭＥＡ、ココイルグルタミン酸Ｎａ、セルロースガム、ラウラミドプロピルアミンオキシド、ペンチレングリコール、水酸化Ｋ、エチドロン酸４Ｎａ、フェノキシエタノール、メチルパラベン、香料</t>
        </is>
      </c>
      <c r="AE331" s="663" t="inlineStr">
        <is>
          <t>ЕАЭС N RU Д-JP.РА02.В.06172/21 от 27.10.2021 действует до 26.10.2026</t>
        </is>
      </c>
      <c r="AF331" s="663" t="inlineStr">
        <is>
          <t>Chanson Cosmetics</t>
        </is>
      </c>
      <c r="AG331" s="663" t="inlineStr">
        <is>
          <t>Chanson Cosmetics Inc.</t>
        </is>
      </c>
      <c r="AI331" s="437" t="n">
        <v>30.4</v>
      </c>
    </row>
    <row r="332" hidden="1" ht="20.1" customFormat="1" customHeight="1" s="437" thickBot="1">
      <c r="A332" s="1442" t="n"/>
      <c r="B332" s="822" t="n"/>
      <c r="C332" s="1625" t="n">
        <v>20500000</v>
      </c>
      <c r="D332" s="1625" t="n"/>
      <c r="E332" s="435" t="inlineStr">
        <is>
          <t>CHANSON</t>
        </is>
      </c>
      <c r="F332" s="435" t="n">
        <v>2050</v>
      </c>
      <c r="G332" s="450" t="n"/>
      <c r="H332" s="440" t="inlineStr">
        <is>
          <t>《CHANSON》LES MEDICATED CARE WASHING</t>
        </is>
      </c>
      <c r="I332" s="440" t="inlineStr">
        <is>
          <t>LES Medicated care washing</t>
        </is>
      </c>
      <c r="J332" s="693" t="inlineStr">
        <is>
          <t>Очищающая пенка для чувствительной и проблемной кожи</t>
        </is>
      </c>
      <c r="K332" s="440" t="inlineStr">
        <is>
          <t>face wash</t>
        </is>
      </c>
      <c r="L332" s="440" t="n"/>
      <c r="M332" s="1442" t="n">
        <v>6</v>
      </c>
      <c r="N332" s="1442" t="n">
        <v>6</v>
      </c>
      <c r="O332" s="898" t="n">
        <v>120</v>
      </c>
      <c r="P332" s="1626" t="n">
        <v>1269</v>
      </c>
      <c r="Q332" s="1622">
        <f>O332*P332</f>
        <v/>
      </c>
      <c r="R332" s="554" t="n">
        <v>990</v>
      </c>
      <c r="S332" s="1634">
        <f>O332*R332</f>
        <v/>
      </c>
      <c r="T332" s="1634">
        <f>Q332-S332</f>
        <v/>
      </c>
      <c r="U332" s="808">
        <f>T332/Q332</f>
        <v/>
      </c>
      <c r="V332" s="444" t="n"/>
      <c r="W332" s="444" t="n"/>
      <c r="X332" s="444" t="n"/>
      <c r="Y332" s="444" t="n"/>
      <c r="Z332" s="444" t="n"/>
      <c r="AA332" s="444" t="n"/>
      <c r="AB332" s="1697" t="n">
        <v>0.136</v>
      </c>
      <c r="AC332" s="1624">
        <f>ROUND(O332*AB332,3)</f>
        <v/>
      </c>
      <c r="AD332" s="673" t="inlineStr">
        <is>
          <t>シメン－５－オール＊、グリチルリチン酸２Ｋ＊、水、ステアリン酸、３－メチル－１,３－ブタンジオール、ラウリン酸、ソルビトール液、水酸化Ｋ、ミリスチン酸、ヤシ油脂肪酸ジエタノールアミド、ヤシ油脂肪酸メチルタウリンナトリウム液、ラウリン酸ジエタノールアミド、香料、塩化Ｎａ、塩化ジメチルジアリルアンモニウム･アクリルアミド共重合体、クエン酸、ＢＧ、セリン、コハク酸ジエトキシエチル、セルロース末、無水エタノール、ヒアルロン酸Ｎａ－２、納豆エキス、オウバクエキス、ユキノシタエキス、大豆エキス、牡丹エキス、カッコンエキス</t>
        </is>
      </c>
      <c r="AE332" s="663" t="inlineStr">
        <is>
          <t>ЕАЭС N RU Д-JP.РА03.В.39425/23 от 21.04.2023 действует до 20.04.2028</t>
        </is>
      </c>
      <c r="AF332" s="663" t="inlineStr">
        <is>
          <t>Chanson Cosmetics</t>
        </is>
      </c>
      <c r="AG332" s="663" t="inlineStr">
        <is>
          <t>Chanson Cosmetics Inc.</t>
        </is>
      </c>
      <c r="AI332" s="437" t="n">
        <v>152.93</v>
      </c>
    </row>
    <row r="333" hidden="1" ht="20.1" customFormat="1" customHeight="1" s="437" thickBot="1">
      <c r="A333" s="435" t="n"/>
      <c r="B333" s="829" t="n"/>
      <c r="C333" s="1625" t="n"/>
      <c r="D333" s="1625" t="n"/>
      <c r="E333" s="435" t="inlineStr">
        <is>
          <t>CHANSON</t>
        </is>
      </c>
      <c r="F333" s="435" t="n"/>
      <c r="G333" s="450" t="n"/>
      <c r="H333" s="440" t="inlineStr">
        <is>
          <t>《CHANSON》MAXIDOR LOTION</t>
        </is>
      </c>
      <c r="I333" s="440" t="n"/>
      <c r="J333" s="693" t="n"/>
      <c r="K333" s="440" t="inlineStr">
        <is>
          <t>face lotion</t>
        </is>
      </c>
      <c r="L333" s="440" t="n"/>
      <c r="M333" s="1442" t="n">
        <v>6</v>
      </c>
      <c r="N333" s="1442" t="n">
        <v>6</v>
      </c>
      <c r="O333" s="898" t="n"/>
      <c r="P333" s="1626" t="n">
        <v>5579</v>
      </c>
      <c r="Q333" s="1622">
        <f>O333*P333</f>
        <v/>
      </c>
      <c r="R333" s="554" t="n">
        <v>4352</v>
      </c>
      <c r="S333" s="1634">
        <f>O333*R333</f>
        <v/>
      </c>
      <c r="T333" s="1634">
        <f>Q333-S333</f>
        <v/>
      </c>
      <c r="U333" s="808">
        <f>T333/Q333</f>
        <v/>
      </c>
      <c r="V333" s="444" t="n"/>
      <c r="W333" s="444" t="n"/>
      <c r="X333" s="444" t="n"/>
      <c r="Y333" s="444" t="n"/>
      <c r="Z333" s="444" t="n"/>
      <c r="AA333" s="444" t="n"/>
      <c r="AB333" s="713" t="n">
        <v>0</v>
      </c>
      <c r="AC333" s="1624">
        <f>ROUND(O333*AB333,3)</f>
        <v/>
      </c>
      <c r="AD333" s="1440" t="inlineStr">
        <is>
          <t>アラントイン＊、ε-アミノカプロン酸＊、水、ＢＧ、濃グリセリン、エタノール、酵母エキス－１、酵母エキス－４、ゲンチアナエキス、人参エキス、イネ出穂前葉抽出加水分解物、加水分解黒豆エキス、オウゴンエキス、アロエエキス－２、チューベロースポリサッカライド液、納豆エキス、水溶性コラーゲン（F）、ステアロイルフィトスフィンゴシン、ヒアルロン酸Ｎａ－２、クインスシードエキス、トリメチルグリシン、ソルビット、ソルビトール発酵多糖液、スクワラン、フィトステロール、水添大豆リン脂質、ステアリン酸ポリグリセリル、クエン酸、クエン酸Ｎａ、無水エタノール、フェノキシエタノール、パラベン、香料</t>
        </is>
      </c>
      <c r="AE333" s="663" t="n"/>
      <c r="AF333" s="663" t="n"/>
      <c r="AG333" s="663" t="n"/>
      <c r="AI333" s="437" t="n">
        <v>255.5</v>
      </c>
    </row>
    <row r="334" hidden="1" ht="20.1" customFormat="1" customHeight="1" s="437" thickBot="1">
      <c r="A334" s="435" t="n"/>
      <c r="B334" s="829" t="n"/>
      <c r="C334" s="1625" t="n"/>
      <c r="D334" s="1625" t="n"/>
      <c r="E334" s="435" t="inlineStr">
        <is>
          <t>CHANSON</t>
        </is>
      </c>
      <c r="F334" s="435" t="n"/>
      <c r="G334" s="450" t="n"/>
      <c r="H334" s="440" t="inlineStr">
        <is>
          <t>《CHANSON》MAXIDOR MILK</t>
        </is>
      </c>
      <c r="I334" s="440" t="n"/>
      <c r="J334" s="693" t="n"/>
      <c r="K334" s="440" t="inlineStr">
        <is>
          <t>face milk</t>
        </is>
      </c>
      <c r="L334" s="440" t="n"/>
      <c r="M334" s="1442" t="n">
        <v>6</v>
      </c>
      <c r="N334" s="1442" t="n">
        <v>6</v>
      </c>
      <c r="O334" s="898" t="n"/>
      <c r="P334" s="1626" t="n">
        <v>6359</v>
      </c>
      <c r="Q334" s="1622">
        <f>O334*P334</f>
        <v/>
      </c>
      <c r="R334" s="554" t="n">
        <v>4960</v>
      </c>
      <c r="S334" s="1634">
        <f>O334*R334</f>
        <v/>
      </c>
      <c r="T334" s="1634">
        <f>Q334-S334</f>
        <v/>
      </c>
      <c r="U334" s="808">
        <f>T334/Q334</f>
        <v/>
      </c>
      <c r="V334" s="444" t="n"/>
      <c r="W334" s="444" t="n"/>
      <c r="X334" s="444" t="n"/>
      <c r="Y334" s="444" t="n"/>
      <c r="Z334" s="444" t="n"/>
      <c r="AA334" s="444" t="n"/>
      <c r="AB334" s="713" t="n">
        <v>0</v>
      </c>
      <c r="AC334" s="1624">
        <f>ROUND(O334*AB334,3)</f>
        <v/>
      </c>
      <c r="AD334" s="1440" t="inlineStr">
        <is>
          <t>酢酸トコフェロール＊、グリチルレチン酸ステアリル＊、水、スクワラン、ＢＧ、オクチルドデカノール、濃グリセリン、酵母エキス－１、酵母エキス－４、ゲンチアナエキス、人参エキス、イネ出穂前葉抽出加水分解物、加水分解黒豆エキス、オウゴンエキス、水溶性コラーゲン（F）、レイシエキス、ヒアルロン酸Ｎａ－２、エルカ酸オクチルドデシル、ミツロウ、ステアリン酸、ベヘニルアルコール、イソステアリン酸フィトステリル、キサンタンガム、カルボキシビニルポリマー、ステアリン酸ポリグリセリル、グリセリン脂肪酸エステル、自己乳化型モノステアリン酸グリセリル、アシルグルタミン酸ＴＥＡ、水酸化Ｋ、クエン酸Ｎａ、フェノキシエタノール、パラベン、香料</t>
        </is>
      </c>
      <c r="AE334" s="663" t="n"/>
      <c r="AF334" s="663" t="n"/>
      <c r="AG334" s="663" t="n"/>
      <c r="AI334" s="437" t="n">
        <v>205.89</v>
      </c>
    </row>
    <row r="335" hidden="1" ht="20.1" customFormat="1" customHeight="1" s="437" thickBot="1">
      <c r="A335" s="435" t="n"/>
      <c r="B335" s="829" t="n"/>
      <c r="C335" s="1625" t="n"/>
      <c r="D335" s="1625" t="n"/>
      <c r="E335" s="435" t="inlineStr">
        <is>
          <t>CHANSON</t>
        </is>
      </c>
      <c r="F335" s="435" t="n"/>
      <c r="G335" s="450" t="n"/>
      <c r="H335" s="404" t="inlineStr">
        <is>
          <t>《CHANSON》TOI FRAGRANCE BODY SOAP 2PCS SET</t>
        </is>
      </c>
      <c r="I335" s="440" t="n"/>
      <c r="J335" s="693" t="n"/>
      <c r="K335" s="440" t="inlineStr">
        <is>
          <t>soap</t>
        </is>
      </c>
      <c r="L335" s="440" t="n"/>
      <c r="M335" s="1442" t="n">
        <v>6</v>
      </c>
      <c r="N335" s="1442" t="n">
        <v>6</v>
      </c>
      <c r="O335" s="898" t="n"/>
      <c r="P335" s="1626" t="n">
        <v>449</v>
      </c>
      <c r="Q335" s="1622">
        <f>O335*P335</f>
        <v/>
      </c>
      <c r="R335" s="554" t="n">
        <v>350</v>
      </c>
      <c r="S335" s="1634">
        <f>O335*R335</f>
        <v/>
      </c>
      <c r="T335" s="1634">
        <f>Q335-S335</f>
        <v/>
      </c>
      <c r="U335" s="808">
        <f>T335/Q335</f>
        <v/>
      </c>
      <c r="V335" s="444" t="n"/>
      <c r="W335" s="444" t="n"/>
      <c r="X335" s="444" t="n"/>
      <c r="Y335" s="444" t="n"/>
      <c r="Z335" s="444" t="n"/>
      <c r="AA335" s="444" t="n"/>
      <c r="AB335" s="713" t="n">
        <v>0</v>
      </c>
      <c r="AC335" s="1624">
        <f>ROUND(O335*AB335,3)</f>
        <v/>
      </c>
      <c r="AD335" s="1687" t="inlineStr">
        <is>
          <t>石ケン素地、水、グリセリン、スクロース、エタノール、ラウロイルグルタミン酸Ｎａ、香料、キイチゴエキス、ＢＧ、ビルベリー果実エキス、エチドロン酸４Ｎａ、緑２０１、赤２２７</t>
        </is>
      </c>
      <c r="AE335" s="663" t="n"/>
      <c r="AF335" s="663" t="n"/>
      <c r="AG335" s="663" t="n"/>
      <c r="AI335" s="437" t="n">
        <v>81.5</v>
      </c>
    </row>
    <row r="336" hidden="1" ht="20.1" customFormat="1" customHeight="1" s="437" thickBot="1">
      <c r="A336" s="435" t="n"/>
      <c r="B336" s="829" t="n"/>
      <c r="C336" s="1625" t="n"/>
      <c r="D336" s="1625" t="n"/>
      <c r="E336" s="435" t="inlineStr">
        <is>
          <t>CHANSON</t>
        </is>
      </c>
      <c r="F336" s="447" t="n"/>
      <c r="G336" s="671" t="n"/>
      <c r="H336" s="404" t="inlineStr">
        <is>
          <t>《CHANSON》TOI FRAGRANCE BODY SOAP 3PCS SET</t>
        </is>
      </c>
      <c r="I336" s="404" t="n"/>
      <c r="J336" s="488" t="n"/>
      <c r="K336" s="440" t="inlineStr">
        <is>
          <t>soap</t>
        </is>
      </c>
      <c r="L336" s="440" t="n"/>
      <c r="M336" s="1442" t="n">
        <v>6</v>
      </c>
      <c r="N336" s="1442" t="n">
        <v>6</v>
      </c>
      <c r="O336" s="898" t="n"/>
      <c r="P336" s="1626" t="n">
        <v>686</v>
      </c>
      <c r="Q336" s="1622">
        <f>O336*P336</f>
        <v/>
      </c>
      <c r="R336" s="554" t="n">
        <v>535</v>
      </c>
      <c r="S336" s="1634">
        <f>O336*R336</f>
        <v/>
      </c>
      <c r="T336" s="1634">
        <f>Q336-S336</f>
        <v/>
      </c>
      <c r="U336" s="808">
        <f>T336/Q336</f>
        <v/>
      </c>
      <c r="V336" s="444" t="n"/>
      <c r="W336" s="444" t="n"/>
      <c r="X336" s="444" t="n"/>
      <c r="Y336" s="444" t="n"/>
      <c r="Z336" s="444" t="n"/>
      <c r="AA336" s="444" t="n"/>
      <c r="AB336" s="713" t="n">
        <v>0</v>
      </c>
      <c r="AC336" s="1624">
        <f>ROUND(O336*AB336,3)</f>
        <v/>
      </c>
      <c r="AD336" s="1688" t="n"/>
      <c r="AE336" s="663" t="n"/>
      <c r="AF336" s="663" t="n"/>
      <c r="AG336" s="663" t="n"/>
      <c r="AI336" s="437" t="n">
        <v>169.45</v>
      </c>
    </row>
    <row r="337" hidden="1" ht="20.1" customFormat="1" customHeight="1" s="437" thickBot="1">
      <c r="A337" s="1442" t="n"/>
      <c r="B337" s="822" t="n"/>
      <c r="C337" s="1625" t="n">
        <v>22690000</v>
      </c>
      <c r="D337" s="1625" t="n"/>
      <c r="E337" s="435" t="inlineStr">
        <is>
          <t>CHANSON</t>
        </is>
      </c>
      <c r="F337" s="447" t="inlineStr">
        <is>
          <t>LR0001</t>
        </is>
      </c>
      <c r="G337" s="671" t="n"/>
      <c r="H337" s="404" t="inlineStr">
        <is>
          <t xml:space="preserve">《CHANSON》LIFTRISE LOTION </t>
        </is>
      </c>
      <c r="I337" s="404" t="inlineStr">
        <is>
          <t>Chanson Cosmetics LIFTRISE LOTION</t>
        </is>
      </c>
      <c r="J337" s="488" t="inlineStr">
        <is>
          <t>Лифтинговый лосьон для лица LIFTRISE Chanson Cosmetics</t>
        </is>
      </c>
      <c r="K337" s="440" t="inlineStr">
        <is>
          <t>face lotion</t>
        </is>
      </c>
      <c r="L337" s="440" t="n"/>
      <c r="M337" s="1442" t="n">
        <v>6</v>
      </c>
      <c r="N337" s="1442" t="n">
        <v>6</v>
      </c>
      <c r="O337" s="898" t="n"/>
      <c r="P337" s="1626" t="n">
        <v>2051</v>
      </c>
      <c r="Q337" s="1622">
        <f>O337*P337</f>
        <v/>
      </c>
      <c r="R337" s="554" t="n">
        <v>1600</v>
      </c>
      <c r="S337" s="1634">
        <f>O337*R337</f>
        <v/>
      </c>
      <c r="T337" s="1634">
        <f>Q337-S337</f>
        <v/>
      </c>
      <c r="U337" s="808">
        <f>T337/Q337</f>
        <v/>
      </c>
      <c r="V337" s="444" t="n"/>
      <c r="W337" s="444" t="n"/>
      <c r="X337" s="444" t="n"/>
      <c r="Y337" s="444">
        <f>V337*X337</f>
        <v/>
      </c>
      <c r="Z337" s="444">
        <f>W337*X337</f>
        <v/>
      </c>
      <c r="AA337" s="444" t="n"/>
      <c r="AB337" s="713" t="n">
        <v>0.296</v>
      </c>
      <c r="AC337" s="1624">
        <f>ROUND(O337*AB337,3)</f>
        <v/>
      </c>
      <c r="AD337" s="746" t="inlineStr">
        <is>
          <t>グリチルリチン酸２Ｋ＊、Ｄ－パントテニルアルコール＊、水、ＢＧ、ジグリセリン、濃グリセリン、エタノール、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シロキクラゲ多糖体、ソルビトール液、マルチトール液、ラフィノース水和物、ステアロイルフィトスフィンゴシン、スクワラン、フィトステロール、ステアリン酸ポリグリセリル、水添大豆リン脂質、クエン酸、クエン酸Ｎａ、フィチン酸液、フェノキシエタノール、パラベン</t>
        </is>
      </c>
      <c r="AE337" s="663" t="inlineStr">
        <is>
          <t>ЕАЭС N RU Д-JP.РА04.В.58260/23 от 09.06.2023 действует до 08.06.2028</t>
        </is>
      </c>
      <c r="AF337" s="663" t="n"/>
      <c r="AG337" s="663" t="inlineStr">
        <is>
          <t>Chanson Cosmetics Inc</t>
        </is>
      </c>
      <c r="AI337" s="437" t="n">
        <v>151.5</v>
      </c>
    </row>
    <row r="338" hidden="1" ht="20.1" customFormat="1" customHeight="1" s="437" thickBot="1">
      <c r="A338" s="1442" t="n"/>
      <c r="B338" s="822" t="n"/>
      <c r="C338" s="1625" t="n">
        <v>22720000</v>
      </c>
      <c r="D338" s="1625" t="n"/>
      <c r="E338" s="435" t="inlineStr">
        <is>
          <t>CHANSON</t>
        </is>
      </c>
      <c r="F338" s="447" t="inlineStr">
        <is>
          <t>LR0002</t>
        </is>
      </c>
      <c r="G338" s="671" t="inlineStr">
        <is>
          <t>シャンソン　リフトライズ　エッセンス</t>
        </is>
      </c>
      <c r="H338" s="404" t="inlineStr">
        <is>
          <t xml:space="preserve">《CHANSON》 LIFTRISE ESSENCE </t>
        </is>
      </c>
      <c r="I338" s="404" t="inlineStr">
        <is>
          <t>CHANSON LIFTRISE ESSENCE</t>
        </is>
      </c>
      <c r="J338" s="488" t="inlineStr">
        <is>
          <t>Лифтинговая эссенция для лица LIFTRISE CHANSON</t>
        </is>
      </c>
      <c r="K338" s="440" t="inlineStr">
        <is>
          <t>face serum</t>
        </is>
      </c>
      <c r="L338" s="440" t="n"/>
      <c r="M338" s="1442" t="n">
        <v>6</v>
      </c>
      <c r="N338" s="1442" t="n">
        <v>6</v>
      </c>
      <c r="O338" s="898" t="n"/>
      <c r="P338" s="1626" t="n">
        <v>2872</v>
      </c>
      <c r="Q338" s="1622">
        <f>O338*P338</f>
        <v/>
      </c>
      <c r="R338" s="554" t="n">
        <v>2240</v>
      </c>
      <c r="S338" s="1634">
        <f>O338*R338</f>
        <v/>
      </c>
      <c r="T338" s="1634">
        <f>Q338-S338</f>
        <v/>
      </c>
      <c r="U338" s="808">
        <f>T338/Q338</f>
        <v/>
      </c>
      <c r="V338" s="444" t="n"/>
      <c r="W338" s="444" t="n"/>
      <c r="X338" s="444" t="n"/>
      <c r="Y338" s="444">
        <f>V338*X338</f>
        <v/>
      </c>
      <c r="Z338" s="444">
        <f>W338*X338</f>
        <v/>
      </c>
      <c r="AA338" s="444" t="n"/>
      <c r="AB338" s="714" t="n">
        <v>0.077</v>
      </c>
      <c r="AC338" s="1624">
        <f>ROUND(O338*AB338,3)</f>
        <v/>
      </c>
      <c r="AD338" s="1440" t="inlineStr">
        <is>
          <t>グリチルリチン酸２Ｋ＊、Ｄ－パントテニルアルコール＊、水、ジグリセリン、ＢＧ、濃グリセリン、エタノール、グリセリン、ソルビトール液、シクロペンタシロキサン、メチルフェニルポリシロキサン、トリメチルグリシン、ジメチコン、大豆たん白水解物－２、ビフィズス菌エキス、ヒメフウロエキス、Ｌ－エルゴチオネイン液、大豆エキス、酵母エキス－３、オクラエキス、コーンエキス、エイジツエキス、アマチャヅルエキス、オキシプロリン、水溶性コラーゲン、ラウロイルグルタミン酸ジ（フィトステリル・オクチルドデシル）、２－メタクリロイルオキシエチルホスホリルコリン・メタクリル酸ステアリル共重合体、イソステアリン酸フィトステリル、ヒアルロン酸Ｎａ－２、コレステロール、チューベロースポリサッカライド液、フィチン酸液、アクリル酸・メタクリル酸アルキル共重合体、カルボキシビニルポリマー、ポリアクリル酸Ｎａ、水添大豆リン脂質、オレイン酸ポリグリセリル、グリセリンモノ２－エチルヘキシルエーテル、ヒドロキシエタンジホスホン酸四ナトリウム液、水酸化Ｋ、フェノキシエタノール、パラベン</t>
        </is>
      </c>
      <c r="AE338" s="663" t="inlineStr">
        <is>
          <t>ЕАЭС N RU Д-JP.РА09.В.08655/22 от 14.12.2022 действует до 13.12.2027</t>
        </is>
      </c>
      <c r="AF338" s="663" t="inlineStr">
        <is>
          <t>Chanson Cosmetics</t>
        </is>
      </c>
      <c r="AG338" s="663" t="inlineStr">
        <is>
          <t>Chanson Cosmetics Inc.</t>
        </is>
      </c>
      <c r="AI338" s="437" t="n">
        <v>189.81</v>
      </c>
    </row>
    <row r="339" hidden="1" ht="20.1" customFormat="1" customHeight="1" s="437" thickBot="1">
      <c r="A339" s="1442" t="n"/>
      <c r="B339" s="822" t="n"/>
      <c r="C339" s="1625" t="n">
        <v>22700000</v>
      </c>
      <c r="D339" s="1625" t="n"/>
      <c r="E339" s="435" t="inlineStr">
        <is>
          <t>CHANSON</t>
        </is>
      </c>
      <c r="F339" s="1668" t="inlineStr">
        <is>
          <t>LR0003</t>
        </is>
      </c>
      <c r="G339" s="671" t="n"/>
      <c r="H339" s="404" t="inlineStr">
        <is>
          <t>《CHANSON》 LIFTRISE  MILK 90ml</t>
        </is>
      </c>
      <c r="I339" s="404" t="inlineStr">
        <is>
          <t>Chanson Cosmetics LIFTRISE Milk</t>
        </is>
      </c>
      <c r="J339" s="488" t="inlineStr">
        <is>
          <t>Лифтинговая эмульсия для лица Liftrise Chanson Cosmetics</t>
        </is>
      </c>
      <c r="K339" s="440" t="inlineStr">
        <is>
          <t>face milk</t>
        </is>
      </c>
      <c r="L339" s="440" t="n"/>
      <c r="M339" s="1442" t="n">
        <v>6</v>
      </c>
      <c r="N339" s="1442" t="n">
        <v>6</v>
      </c>
      <c r="O339" s="898" t="n">
        <v>12</v>
      </c>
      <c r="P339" s="1626" t="n">
        <v>2133</v>
      </c>
      <c r="Q339" s="1622">
        <f>O339*P339</f>
        <v/>
      </c>
      <c r="R339" s="554" t="n">
        <v>1664</v>
      </c>
      <c r="S339" s="1634">
        <f>O339*R339</f>
        <v/>
      </c>
      <c r="T339" s="1634">
        <f>Q339-S339</f>
        <v/>
      </c>
      <c r="U339" s="808">
        <f>T339/Q339</f>
        <v/>
      </c>
      <c r="V339" s="444" t="n"/>
      <c r="W339" s="444" t="n"/>
      <c r="X339" s="444" t="n"/>
      <c r="Y339" s="444">
        <f>V339*X339</f>
        <v/>
      </c>
      <c r="Z339" s="444">
        <f>W339*X339</f>
        <v/>
      </c>
      <c r="AA339" s="444" t="n"/>
      <c r="AB339" s="713" t="n">
        <v>0.248</v>
      </c>
      <c r="AC339" s="1624">
        <f>ROUND(O339*AB339,3)</f>
        <v/>
      </c>
      <c r="AD339" s="1440" t="inlineStr">
        <is>
          <t>グリチルレチン酸ステアリル＊、酢酸トコフェロール＊、水、ＢＧ、濃グリセリン、ジグリセリン、ジメチコン、スクワラン、オリブ油、テトラエチルヘキサン酸ペンタエリトリット、大豆たん白水解物－２、ビフィズス菌エキス、ヒメフウロエキス、Ｌ－エルゴチオネイン液、大豆エキス、酵母エキス－３、オクラエキス、コーンエキス、エイジツエキス、アマチャヅルエキス、オキシプロリン、水溶性コラーゲン、ヒアルロン酸Ｎａ－２、ヘキサデシロキシＰＧヒドロキシエチルヘキサデカナミド、コレステロール、カルボキシビニルポリマー、キサンタンガム、ステアリン酸ポリグリセリル、ショ糖脂肪酸エステル、水添大豆リン脂質、自己乳化型モノステアリン酸グリセリル、ヒドロキシエタンジホスホン酸四ナトリウム液、フィチン酸液、水酸化Ｋ、パラベン、フェノキシエタノール</t>
        </is>
      </c>
      <c r="AE339" s="663" t="inlineStr">
        <is>
          <t>ЕАЭС N RU Д-JP.РА04.В.58188/23 от 09.06.2023 действует до 08.06.2028</t>
        </is>
      </c>
      <c r="AF339" s="663" t="n"/>
      <c r="AG339" s="663" t="inlineStr">
        <is>
          <t>Chanson Cosmetics Inc</t>
        </is>
      </c>
      <c r="AI339" s="437" t="n">
        <v>96</v>
      </c>
    </row>
    <row r="340" hidden="1" ht="20.1" customFormat="1" customHeight="1" s="437" thickBot="1">
      <c r="A340" s="1442" t="n"/>
      <c r="B340" s="822" t="n"/>
      <c r="C340" s="1625" t="n">
        <v>22710000</v>
      </c>
      <c r="D340" s="1625" t="n"/>
      <c r="E340" s="435" t="inlineStr">
        <is>
          <t>CHANSON</t>
        </is>
      </c>
      <c r="F340" s="447" t="inlineStr">
        <is>
          <t>LR0004</t>
        </is>
      </c>
      <c r="G340" s="671" t="inlineStr">
        <is>
          <t>シャンソン　リフトライズ　ナリシング</t>
        </is>
      </c>
      <c r="H340" s="404" t="inlineStr">
        <is>
          <t>《CHANSON》LIFTRISE  NOURISHING M</t>
        </is>
      </c>
      <c r="I340" s="404" t="inlineStr">
        <is>
          <t>CHANSON LIFTRISE NOURISHING M</t>
        </is>
      </c>
      <c r="J340" s="488" t="inlineStr">
        <is>
          <t>Лифтинговый питательный крем для лица LIFTRISE M</t>
        </is>
      </c>
      <c r="K340" s="699" t="inlineStr">
        <is>
          <t>face cream</t>
        </is>
      </c>
      <c r="L340" s="699" t="n"/>
      <c r="M340" s="1442" t="n">
        <v>6</v>
      </c>
      <c r="N340" s="1442" t="n">
        <v>6</v>
      </c>
      <c r="O340" s="898" t="n">
        <v>30</v>
      </c>
      <c r="P340" s="1626" t="n">
        <v>2462</v>
      </c>
      <c r="Q340" s="1622">
        <f>O340*P340</f>
        <v/>
      </c>
      <c r="R340" s="554" t="n">
        <v>1920</v>
      </c>
      <c r="S340" s="1634">
        <f>O340*R340</f>
        <v/>
      </c>
      <c r="T340" s="1634">
        <f>Q340-S340</f>
        <v/>
      </c>
      <c r="U340" s="808">
        <f>T340/Q340</f>
        <v/>
      </c>
      <c r="V340" s="444" t="n"/>
      <c r="W340" s="444" t="n"/>
      <c r="X340" s="444" t="n"/>
      <c r="Y340" s="444">
        <f>V340*X340</f>
        <v/>
      </c>
      <c r="Z340" s="444">
        <f>W340*X340</f>
        <v/>
      </c>
      <c r="AA340" s="444" t="n"/>
      <c r="AB340" s="1697" t="n">
        <v>0.132</v>
      </c>
      <c r="AC340" s="1624">
        <f>ROUND(O340*AB340,3)</f>
        <v/>
      </c>
      <c r="AD340" s="1440" t="inlineStr">
        <is>
          <t>グリチルレチン酸ステアリル＊、酢酸トコフェロール＊、水、濃グリセリン、ＢＧ、トリエチルヘキサン酸グリセリル、テトラエチルヘキサン酸ペンタエリトリット、ジメチコン、オリブ油、トリ（カプリル・カプリン・ミリスチン・ステアリン酸）グリセリル、ショ糖脂肪酸エステル、大豆たん白水解物－２、ビフィズス菌エキス、ヒメフウロエキス、Ｌ－エルゴチオネイン液、大豆エキス、酵母エキス－３、オクラエキス、コーンエキス、エイジツエキス、アマチャヅルエキス、オキシプロリン、水溶性コラーゲン、ジグリセリン、マルチトール液、スクワラン、イソステアリン酸フィトステリル、ヘキサデシロキシＰＧヒドロキシエチルヘキサデカナミド、コレステロール、フィトステロール、カルボキシビニルポリマー、ステアリン酸ポリグリセリル、水添大豆リン脂質、自己乳化型モノステアリン酸グリセリル、フィチン酸液、水酸化Ｋ、ヒドロキシエタンジホスホン酸四ナトリウム液、１,２－ペンタンジオール、パラベン、フェノキシエタノール</t>
        </is>
      </c>
      <c r="AE340" s="663" t="inlineStr">
        <is>
          <t>ЕАЭС N RU Д-JP.РА09.В.08661/22 от 14.12.2022 действует до 13.12.2028</t>
        </is>
      </c>
      <c r="AF340" s="663" t="inlineStr">
        <is>
          <t>Chanson Cosmetics</t>
        </is>
      </c>
      <c r="AG340" s="663" t="inlineStr">
        <is>
          <t>Chanson Cosmetics Inc.</t>
        </is>
      </c>
    </row>
    <row r="341" hidden="1" ht="20.1" customFormat="1" customHeight="1" s="437" thickBot="1">
      <c r="A341" s="435" t="n"/>
      <c r="B341" s="829" t="n"/>
      <c r="C341" s="1625" t="n"/>
      <c r="D341" s="1625" t="n"/>
      <c r="E341" s="435" t="inlineStr">
        <is>
          <t>CHANSON</t>
        </is>
      </c>
      <c r="F341" s="1668" t="inlineStr">
        <is>
          <t>LT04</t>
        </is>
      </c>
      <c r="G341" s="671" t="n"/>
      <c r="H341" s="404" t="inlineStr">
        <is>
          <t>《CHANSON》Victline 20g</t>
        </is>
      </c>
      <c r="I341" s="868" t="inlineStr">
        <is>
          <t xml:space="preserve">Victline </t>
        </is>
      </c>
      <c r="J341" s="868" t="inlineStr">
        <is>
          <t>CHANSON Victline. Крем против морщин Victline  Шансон</t>
        </is>
      </c>
      <c r="K341" s="699" t="inlineStr">
        <is>
          <t>eye cream</t>
        </is>
      </c>
      <c r="L341" s="699" t="n"/>
      <c r="M341" s="1442" t="n"/>
      <c r="N341" s="1442" t="n"/>
      <c r="O341" s="898" t="n">
        <v>24</v>
      </c>
      <c r="P341" s="1626" t="n">
        <v>4103</v>
      </c>
      <c r="Q341" s="1622">
        <f>O341*P341</f>
        <v/>
      </c>
      <c r="R341" s="554" t="n">
        <v>3200</v>
      </c>
      <c r="S341" s="1634">
        <f>O341*R341</f>
        <v/>
      </c>
      <c r="T341" s="1634">
        <f>Q341-S341</f>
        <v/>
      </c>
      <c r="U341" s="808">
        <f>T341/Q341</f>
        <v/>
      </c>
      <c r="V341" s="444" t="n"/>
      <c r="W341" s="444" t="n"/>
      <c r="X341" s="444" t="n"/>
      <c r="Y341" s="444" t="n"/>
      <c r="Z341" s="444" t="n"/>
      <c r="AA341" s="444" t="n"/>
      <c r="AB341" s="1697" t="n">
        <v>0.0335</v>
      </c>
      <c r="AC341" s="1624">
        <f>ROUND(O341*AB341,3)</f>
        <v/>
      </c>
      <c r="AD341" s="1440" t="inlineStr">
        <is>
          <t>グリチルレチン酸ステアリル*、酢酸トコフェロール*、γ－オリザノール*、パルミチン酸レチノール*、水、濃グリセリン、ジグリセリン、トリポリヒドロキシステアリン酸ジペンタエリスリチル、ラフィノース水和物、セテアリルグルコシド・セテアリルアルコール、シクロペンタシロキサン、メドウフォーム油、杜仲葉抽出液、酵母エキス－１、ＢＧ、オリーブ油脂肪酸セトステアリル・オリーブ油脂肪酸ソルビット混合物、オクチルドデカノール、ＤＰＧ、大豆エキス、テトラヘキシルデカン酸アスコルビル、ニコチン酸アミド、ローズマリーエキス、カモミラエキス－１、水溶性コラーゲン（F）、酵母エキス－３、海藻エキス－１、ポリメタクリロイルオキシエチルホスホリルコリン液、１，２－ペンタンジオール、ステアロイルフィトスフィンゴシン、コレステロール、フィトステロール、ラウロイルグルタミン酸ジ（フィトステリル・オクチルドデシル）、グリセリル－Ｎ－（２－メタクリロイルオキシエチル）カルバメート・メタクリル酸ステアリル共重合体、ヘキサデシロキシＰＧヒドロキシエチルヘキサデカナミド、スクワラン、ソルビット、ミツロウ、キサンタンガム、ソルビン酸Ｋ、水添大豆リン脂質、ショ糖脂肪酸エステル、ステアリン酸ポリグリセリル、グリセリンモノ２－エチルヘキシルエーテル、フェノキシエタノール、香料</t>
        </is>
      </c>
      <c r="AE341" s="663" t="inlineStr">
        <is>
          <t>N ВП RU Д-JP.РА02.А.10703/24  от 26.12.2024 действует до 25.06.2025</t>
        </is>
      </c>
      <c r="AF341" s="663" t="inlineStr">
        <is>
          <t>Chanson Cosmetics</t>
        </is>
      </c>
      <c r="AG341" s="663" t="inlineStr">
        <is>
          <t>Chanson Cosmetics Inc.</t>
        </is>
      </c>
    </row>
    <row r="342" hidden="1" ht="20.1" customFormat="1" customHeight="1" s="437" thickBot="1">
      <c r="A342" s="435" t="n"/>
      <c r="B342" s="829" t="n"/>
      <c r="C342" s="1625" t="n"/>
      <c r="D342" s="1625" t="n"/>
      <c r="E342" s="435" t="inlineStr">
        <is>
          <t>CHANSON</t>
        </is>
      </c>
      <c r="F342" s="447" t="inlineStr">
        <is>
          <t>LT02</t>
        </is>
      </c>
      <c r="G342" s="671" t="inlineStr">
        <is>
          <t>シャンソン　薬用セラムLT(セラム　ルタン)</t>
        </is>
      </c>
      <c r="H342" s="404" t="inlineStr">
        <is>
          <t xml:space="preserve">《CHANSON》SERUM　LETEMPS </t>
        </is>
      </c>
      <c r="I342" s="404" t="inlineStr">
        <is>
          <t>Le Temps Serum</t>
        </is>
      </c>
      <c r="J342" s="488" t="inlineStr">
        <is>
          <t>Cыворотка для лица «Лё Там»</t>
        </is>
      </c>
      <c r="K342" s="699" t="inlineStr">
        <is>
          <t>face serum</t>
        </is>
      </c>
      <c r="L342" s="699" t="n"/>
      <c r="M342" s="1442" t="n"/>
      <c r="N342" s="1442" t="n"/>
      <c r="O342" s="898" t="n"/>
      <c r="P342" s="1626" t="n">
        <v>8205</v>
      </c>
      <c r="Q342" s="1622">
        <f>O342*P342</f>
        <v/>
      </c>
      <c r="R342" s="554" t="n">
        <v>6400</v>
      </c>
      <c r="S342" s="1634">
        <f>O342*R342</f>
        <v/>
      </c>
      <c r="T342" s="1634">
        <f>Q342-S342</f>
        <v/>
      </c>
      <c r="U342" s="808">
        <f>T342/Q342</f>
        <v/>
      </c>
      <c r="V342" s="444" t="n"/>
      <c r="W342" s="444" t="n"/>
      <c r="X342" s="444" t="n"/>
      <c r="Y342" s="444" t="n"/>
      <c r="Z342" s="444" t="n"/>
      <c r="AA342" s="444" t="n"/>
      <c r="AB342" s="1697" t="n">
        <v>0.117</v>
      </c>
      <c r="AC342" s="1624">
        <f>O342*AB342</f>
        <v/>
      </c>
      <c r="AD342" s="1440" t="inlineStr">
        <is>
          <t>γ－オリザノール＊、酢酸トコフェロール＊、ブタプラセンタエキス－1＊、水、ジグリセリン、BG、ジメチコン、濃グリセリン、トリメチルグリシン、グリセリン、酵母エキス－1、メドウフォーム油、スクワラン、リンゴ酸ジイソステアリル、酵母多糖体末、酵母エキス－3、海藻エキス－1、2－メタクリロイルオキシエチルホスホリルコリン・メタクリル酸ステアリル共重合体、メタクリロイルオキシエチルホスホリルコリン・メタクリル酸ブチル共重合体液、ポリメタクリロイルオキシエチルホスホリルコリン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桑エキス、ローヤルゼリーエキス、人参エキス、キシリトール、クインスシードエキス、マルチトール液、ソルビトール発酵多糖液、ヒアルロン酸Na－2、ステアロイルフィトスフィンゴシン、ヘキサデシロキシＰＧヒドロキシエチルヘキサデカナミド、コレステロール、スフィンゴ糖脂質、トリ（カプリル・カプリン・ミリスチン・ステアリン酸）グリセリル、グリセリル－N－（2－メタクリロイルオキシエチル）カルバメート・メタクリル酸ステアリル共重合体、アルカリゲネス産生多糖体、自己乳化型モノステアリン酸グリセリル、ステアリン酸ポリグリセリル、水添大豆リン脂質、ショ糖脂肪酸エステル、クエン酸、エタノール、パラベン、フェノキシエタノール、香料</t>
        </is>
      </c>
      <c r="AE342" s="663" t="inlineStr">
        <is>
          <t>ЕАЭС N RU Д-JP.РА02.В.48085/22 от 15.03.2022 действует до 14.03.2027</t>
        </is>
      </c>
      <c r="AF342" s="663" t="inlineStr">
        <is>
          <t>Chanson Cosmetics</t>
        </is>
      </c>
      <c r="AG342" s="663" t="inlineStr">
        <is>
          <t>Chanson Cosmetics Inc.</t>
        </is>
      </c>
    </row>
    <row r="343" hidden="1" ht="20.1" customFormat="1" customHeight="1" s="437" thickBot="1">
      <c r="A343" s="1442" t="n"/>
      <c r="B343" s="822" t="n"/>
      <c r="C343" s="1625" t="n"/>
      <c r="D343" s="1625" t="n"/>
      <c r="E343" s="435" t="inlineStr">
        <is>
          <t>CHANSON</t>
        </is>
      </c>
      <c r="F343" s="435" t="inlineStr">
        <is>
          <t>LT01</t>
        </is>
      </c>
      <c r="G343" s="450" t="n"/>
      <c r="H343" s="804" t="inlineStr">
        <is>
          <t xml:space="preserve">《CHANSON》CREAM　LETEMPS </t>
        </is>
      </c>
      <c r="I343" s="804" t="inlineStr">
        <is>
          <t>Le Temps Cream</t>
        </is>
      </c>
      <c r="J343" s="693" t="inlineStr">
        <is>
          <t>Питательный крем для лица «Лё Там»</t>
        </is>
      </c>
      <c r="K343" s="699" t="inlineStr">
        <is>
          <t>face cream</t>
        </is>
      </c>
      <c r="L343" s="699" t="n"/>
      <c r="M343" s="1442" t="n"/>
      <c r="N343" s="1442" t="n"/>
      <c r="O343" s="898" t="n"/>
      <c r="P343" s="1626" t="n">
        <v>12308</v>
      </c>
      <c r="Q343" s="1622">
        <f>O343*P343</f>
        <v/>
      </c>
      <c r="R343" s="554" t="n">
        <v>9600</v>
      </c>
      <c r="S343" s="1634">
        <f>O343*R343</f>
        <v/>
      </c>
      <c r="T343" s="1634">
        <f>Q343-S343</f>
        <v/>
      </c>
      <c r="U343" s="808">
        <f>T343/Q343</f>
        <v/>
      </c>
      <c r="V343" s="444" t="n"/>
      <c r="W343" s="444" t="n"/>
      <c r="X343" s="444" t="n"/>
      <c r="Y343" s="444" t="n"/>
      <c r="Z343" s="444" t="n"/>
      <c r="AA343" s="444" t="n"/>
      <c r="AB343" s="1697" t="n">
        <v>0.1185</v>
      </c>
      <c r="AC343" s="1624">
        <f>ROUND(O343*AB343,3)</f>
        <v/>
      </c>
      <c r="AD343" s="1440" t="inlineStr">
        <is>
          <t>γ－オリザノール＊、酢酸トコフェロール＊、ブタプラセンタエキス－1＊、水、BG、ジグリセリン、スクワラン、テトラエチルヘキサン酸ペンタエリトリット、濃グリセリン、メドウフォーム油、シクロペンタシロキサン、トリ（カプリル・カプリン・ミリスチン・ステアリン酸）グリセリル、ジメチコン、シア脂、水添ナタネ油アルコール、自己乳化型モノステアリン酸グリセリル、酵母エキス－1、ステアリン酸ポリグリセリル、酵母多糖体末、 酵母エキス－3、海藻エキス－1、2－メタクリロイルオキシエチルホスホリルコリン・メタクリル酸ステアリル共重合体、メタクリロイルオキシエチルホスホリルコリン・メタクリル酸ブチル共重合体液、黒砂糖エキス－2、オキシプロリン、マヨラナエキス、大豆エキス、カンゾウ葉エキス、豆乳発酵液、コメ抽出物加水分解液、大豆たん白水解物－2、ゼニアオイエキス、シーグラスエキス、延命草エキス－1、マロニエエキス、オウゴンエキス、ゲットウ葉エキス、アマチャヅルエキス、タイソウエキス、カモミラエキス－1、オクラエキス、ムコ多糖体、コラーゲン・トリペプチド　F、ヒメフウロエキス、メマツヨイグサ抽出液、L－エルゴチオネイン液、グリセリン、ステアロイルフィトスフィンゴシン、ヘキサデシロキシPGヒドロキシエチルヘキサデカナミド、コレステロール、水添大豆リン脂質、ショ糖脂肪酸エステル、キサンタンガム、エタノール、パラベン、フェノキシエタノール、香料</t>
        </is>
      </c>
      <c r="AE343" s="663" t="inlineStr">
        <is>
          <t>ЕАЭС N RU Д-JP.РА02.В.08987/21 от 27.10.2021 действует до 26.10.2026</t>
        </is>
      </c>
      <c r="AF343" s="663" t="inlineStr">
        <is>
          <t>Chanson Cosmetics</t>
        </is>
      </c>
      <c r="AG343" s="663" t="inlineStr">
        <is>
          <t>Chanson Cosmetics Inc.</t>
        </is>
      </c>
    </row>
    <row r="344" hidden="1" ht="20.1" customFormat="1" customHeight="1" s="437" thickBot="1">
      <c r="A344" s="1442" t="n"/>
      <c r="B344" s="822" t="n"/>
      <c r="C344" s="1625">
        <f>C319</f>
        <v/>
      </c>
      <c r="D344" s="1625" t="n"/>
      <c r="E344" s="435" t="inlineStr">
        <is>
          <t>CHANSON</t>
        </is>
      </c>
      <c r="F344" s="1668" t="inlineStr">
        <is>
          <t>2092S</t>
        </is>
      </c>
      <c r="G344" s="447">
        <f>G319</f>
        <v/>
      </c>
      <c r="H344" s="447" t="inlineStr">
        <is>
          <t>《CHANSON》CHANSONNIER LOTION  NANO  (mini pouch sample)</t>
        </is>
      </c>
      <c r="I344" s="447">
        <f>I319</f>
        <v/>
      </c>
      <c r="J344" s="447">
        <f>J319</f>
        <v/>
      </c>
      <c r="K344" s="447">
        <f>K319</f>
        <v/>
      </c>
      <c r="L344" s="699" t="n"/>
      <c r="M344" s="1442" t="n"/>
      <c r="N344" s="1442" t="n"/>
      <c r="O344" s="898" t="n"/>
      <c r="P344" s="1626" t="n">
        <v>17</v>
      </c>
      <c r="Q344" s="1622">
        <f>O344*P344</f>
        <v/>
      </c>
      <c r="R344" s="554" t="n">
        <v>16</v>
      </c>
      <c r="S344" s="1634">
        <f>O344*R344</f>
        <v/>
      </c>
      <c r="T344" s="1634">
        <f>Q344-S344</f>
        <v/>
      </c>
      <c r="U344" s="808">
        <f>T344/Q344</f>
        <v/>
      </c>
      <c r="V344" s="444" t="n"/>
      <c r="W344" s="444" t="n"/>
      <c r="X344" s="444" t="n"/>
      <c r="Y344" s="444" t="n"/>
      <c r="Z344" s="444" t="n"/>
      <c r="AA344" s="444" t="n"/>
      <c r="AB344" s="1697" t="n">
        <v>0.004</v>
      </c>
      <c r="AC344" s="1624">
        <f>ROUND(O344*AB344,3)</f>
        <v/>
      </c>
      <c r="AD344" s="1440">
        <f>AD319</f>
        <v/>
      </c>
      <c r="AE344" s="663" t="inlineStr">
        <is>
          <t>ЕАЭС N RU Д-JP.НВ32.В.03956/20 от 14.02.2020 действует до 13.02.2025</t>
        </is>
      </c>
      <c r="AF344" s="663" t="inlineStr">
        <is>
          <t>Chanson Cosmetics</t>
        </is>
      </c>
      <c r="AG344" s="663" t="inlineStr">
        <is>
          <t>Chanson Cosmetics Inc.</t>
        </is>
      </c>
    </row>
    <row r="345" hidden="1" ht="20.1" customFormat="1" customHeight="1" s="437" thickBot="1">
      <c r="A345" s="1442" t="n"/>
      <c r="B345" s="822" t="n"/>
      <c r="C345" s="1625">
        <f>C320</f>
        <v/>
      </c>
      <c r="D345" s="1625" t="n"/>
      <c r="E345" s="435" t="inlineStr">
        <is>
          <t>CHANSON</t>
        </is>
      </c>
      <c r="F345" s="1668" t="inlineStr">
        <is>
          <t>2095S</t>
        </is>
      </c>
      <c r="G345" s="447">
        <f>G320</f>
        <v/>
      </c>
      <c r="H345" s="447" t="inlineStr">
        <is>
          <t>《CHANSON》CHANSONNIER CONCENTRATE NANO 30 ml (mini pouch sample)</t>
        </is>
      </c>
      <c r="I345" s="447">
        <f>I320</f>
        <v/>
      </c>
      <c r="J345" s="447">
        <f>J320</f>
        <v/>
      </c>
      <c r="K345" s="447">
        <f>K320</f>
        <v/>
      </c>
      <c r="L345" s="699" t="n"/>
      <c r="M345" s="1442" t="n"/>
      <c r="N345" s="1442" t="n"/>
      <c r="O345" s="898" t="n"/>
      <c r="P345" s="1626" t="n">
        <v>17</v>
      </c>
      <c r="Q345" s="1622">
        <f>O345*P345</f>
        <v/>
      </c>
      <c r="R345" s="554" t="n">
        <v>16</v>
      </c>
      <c r="S345" s="1634">
        <f>O345*R345</f>
        <v/>
      </c>
      <c r="T345" s="1634">
        <f>Q345-S345</f>
        <v/>
      </c>
      <c r="U345" s="808">
        <f>T345/Q345</f>
        <v/>
      </c>
      <c r="V345" s="444" t="n"/>
      <c r="W345" s="444" t="n"/>
      <c r="X345" s="444" t="n"/>
      <c r="Y345" s="444" t="n"/>
      <c r="Z345" s="444" t="n"/>
      <c r="AA345" s="444" t="n"/>
      <c r="AB345" s="1697" t="n">
        <v>0.003</v>
      </c>
      <c r="AC345" s="1624">
        <f>ROUND(O345*AB345,3)</f>
        <v/>
      </c>
      <c r="AD345" s="1440">
        <f>AD320</f>
        <v/>
      </c>
      <c r="AE345" s="663" t="inlineStr">
        <is>
          <t>ЕАЭС N RU Д-JP.НВ32.В.03963/20 от 14.02.2020 действует до 13.02.2025</t>
        </is>
      </c>
      <c r="AF345" s="663" t="inlineStr">
        <is>
          <t>Chanson Cosmetics</t>
        </is>
      </c>
      <c r="AG345" s="663" t="inlineStr">
        <is>
          <t>Chanson Cosmetics Inc.</t>
        </is>
      </c>
    </row>
    <row r="346" hidden="1" ht="20.1" customFormat="1" customHeight="1" s="437" thickBot="1">
      <c r="A346" s="1442" t="n"/>
      <c r="B346" s="822" t="n"/>
      <c r="C346" s="1625">
        <f>C321</f>
        <v/>
      </c>
      <c r="D346" s="1625" t="n"/>
      <c r="E346" s="435" t="inlineStr">
        <is>
          <t>CHANSON</t>
        </is>
      </c>
      <c r="F346" s="1668" t="inlineStr">
        <is>
          <t>2093S</t>
        </is>
      </c>
      <c r="G346" s="447">
        <f>G321</f>
        <v/>
      </c>
      <c r="H346" s="447" t="inlineStr">
        <is>
          <t>《CHANSON》CHANSONNIER MILK NANO (mini pouch sample)</t>
        </is>
      </c>
      <c r="I346" s="447">
        <f>I321</f>
        <v/>
      </c>
      <c r="J346" s="447">
        <f>J321</f>
        <v/>
      </c>
      <c r="K346" s="447">
        <f>K321</f>
        <v/>
      </c>
      <c r="L346" s="699" t="n"/>
      <c r="M346" s="1442" t="n"/>
      <c r="N346" s="1442" t="n"/>
      <c r="O346" s="898" t="n"/>
      <c r="P346" s="1626" t="n">
        <v>17</v>
      </c>
      <c r="Q346" s="1622">
        <f>O346*P346</f>
        <v/>
      </c>
      <c r="R346" s="554" t="n">
        <v>16</v>
      </c>
      <c r="S346" s="1634">
        <f>O346*R346</f>
        <v/>
      </c>
      <c r="T346" s="1634">
        <f>Q346-S346</f>
        <v/>
      </c>
      <c r="U346" s="808">
        <f>T346/Q346</f>
        <v/>
      </c>
      <c r="V346" s="444" t="n"/>
      <c r="W346" s="444" t="n"/>
      <c r="X346" s="444" t="n"/>
      <c r="Y346" s="444" t="n"/>
      <c r="Z346" s="444" t="n"/>
      <c r="AA346" s="444" t="n"/>
      <c r="AB346" s="1697" t="n">
        <v>0.004</v>
      </c>
      <c r="AC346" s="1624">
        <f>ROUND(O346*AB346,3)</f>
        <v/>
      </c>
      <c r="AD346" s="1440">
        <f>AD321</f>
        <v/>
      </c>
      <c r="AE346" s="663" t="inlineStr">
        <is>
          <t>ЕАЭС N RU Д-JP.НВ32.В.03965/20 от 14.02.2020 действует до 13.02.2025</t>
        </is>
      </c>
      <c r="AF346" s="663" t="inlineStr">
        <is>
          <t>Chanson Cosmetics</t>
        </is>
      </c>
      <c r="AG346" s="663" t="inlineStr">
        <is>
          <t>Chanson Cosmetics Inc</t>
        </is>
      </c>
    </row>
    <row r="347" hidden="1" ht="20.1" customFormat="1" customHeight="1" s="437" thickBot="1">
      <c r="A347" s="1442" t="n"/>
      <c r="B347" s="822" t="n"/>
      <c r="C347" s="1625">
        <f>C322</f>
        <v/>
      </c>
      <c r="D347" s="1625" t="n"/>
      <c r="E347" s="435" t="inlineStr">
        <is>
          <t>CHANSON</t>
        </is>
      </c>
      <c r="F347" s="1668" t="inlineStr">
        <is>
          <t>2094S</t>
        </is>
      </c>
      <c r="G347" s="447">
        <f>G322</f>
        <v/>
      </c>
      <c r="H347" s="447" t="inlineStr">
        <is>
          <t>《CHANSON》CHANSONNIER NOURISHING NANO (mini pouch sample)</t>
        </is>
      </c>
      <c r="I347" s="447">
        <f>I322</f>
        <v/>
      </c>
      <c r="J347" s="447">
        <f>J322</f>
        <v/>
      </c>
      <c r="K347" s="447">
        <f>K322</f>
        <v/>
      </c>
      <c r="L347" s="699" t="n"/>
      <c r="M347" s="1442" t="n"/>
      <c r="N347" s="1442" t="n"/>
      <c r="O347" s="898" t="n"/>
      <c r="P347" s="1626" t="n">
        <v>17</v>
      </c>
      <c r="Q347" s="1622">
        <f>O347*P347</f>
        <v/>
      </c>
      <c r="R347" s="554" t="n">
        <v>16</v>
      </c>
      <c r="S347" s="1634">
        <f>O347*R347</f>
        <v/>
      </c>
      <c r="T347" s="1634">
        <f>Q347-S347</f>
        <v/>
      </c>
      <c r="U347" s="808">
        <f>T347/Q347</f>
        <v/>
      </c>
      <c r="V347" s="444" t="n"/>
      <c r="W347" s="444" t="n"/>
      <c r="X347" s="444" t="n"/>
      <c r="Y347" s="444" t="n"/>
      <c r="Z347" s="444" t="n"/>
      <c r="AA347" s="444" t="n"/>
      <c r="AB347" s="1697" t="n">
        <v>0.003</v>
      </c>
      <c r="AC347" s="1624">
        <f>ROUND(O347*AB347,3)</f>
        <v/>
      </c>
      <c r="AD347" s="1440">
        <f>AD322</f>
        <v/>
      </c>
      <c r="AE347" s="663" t="inlineStr">
        <is>
          <t>ЕАЭС N RU Д-JP.НВ32.В.03964/20 от 14.02.2020 действует до 13.02.2025</t>
        </is>
      </c>
      <c r="AF347" s="663" t="inlineStr">
        <is>
          <t>Chanson Cosmetics</t>
        </is>
      </c>
      <c r="AG347" s="663" t="inlineStr">
        <is>
          <t>Chanson Cosmetics Inc.</t>
        </is>
      </c>
    </row>
    <row r="348" hidden="1" ht="20.1" customFormat="1" customHeight="1" s="864" thickBot="1">
      <c r="A348" s="818" t="n"/>
      <c r="B348" s="869" t="n"/>
      <c r="C348" s="1640" t="inlineStr">
        <is>
          <t>70670159</t>
        </is>
      </c>
      <c r="D348" s="1640" t="n"/>
      <c r="E348" s="813" t="inlineStr">
        <is>
          <t>CHANSON</t>
        </is>
      </c>
      <c r="F348" s="813" t="inlineStr">
        <is>
          <t>2092S</t>
        </is>
      </c>
      <c r="G348" s="796" t="inlineStr">
        <is>
          <t>シャンソン　シャンソニエ ローションNANO　SP</t>
        </is>
      </c>
      <c r="H348" s="816" t="inlineStr">
        <is>
          <t>《CHANSON》 CHANSONNIER LOTION NANO (mini pouch sample)</t>
        </is>
      </c>
      <c r="I348" s="816" t="inlineStr">
        <is>
          <t>Chansonnier Nano Lotion</t>
        </is>
      </c>
      <c r="J348" s="817" t="inlineStr">
        <is>
          <t>Лосьон Шансонье</t>
        </is>
      </c>
      <c r="K348" s="871" t="inlineStr">
        <is>
          <t>face lotion</t>
        </is>
      </c>
      <c r="L348" s="871" t="n"/>
      <c r="M348" s="818" t="n">
        <v>100</v>
      </c>
      <c r="N348" s="818" t="n">
        <v>100</v>
      </c>
      <c r="O348" s="898" t="n"/>
      <c r="P348" s="1648" t="n">
        <v>17</v>
      </c>
      <c r="Q348" s="1643">
        <f>O348*P348</f>
        <v/>
      </c>
      <c r="R348" s="913" t="n">
        <v>16</v>
      </c>
      <c r="S348" s="1643">
        <f>O348*R348</f>
        <v/>
      </c>
      <c r="T348" s="1643">
        <f>Q348-S348</f>
        <v/>
      </c>
      <c r="U348" s="799">
        <f>T348/Q348</f>
        <v/>
      </c>
      <c r="V348" s="819" t="n"/>
      <c r="W348" s="819" t="n"/>
      <c r="X348" s="819" t="n"/>
      <c r="Y348" s="819" t="n"/>
      <c r="Z348" s="819" t="n"/>
      <c r="AA348" s="819" t="n"/>
      <c r="AB348" s="1701" t="n">
        <v>0.004</v>
      </c>
      <c r="AC348" s="1646">
        <f>ROUND(O348*AB348,3)</f>
        <v/>
      </c>
      <c r="AD348" s="863">
        <f>AD323</f>
        <v/>
      </c>
      <c r="AE348" s="679" t="inlineStr">
        <is>
          <t>ЕАЭС N RU Д-JP.НВ32.В.03956/20 от 14.02.2020 действует до 13.02.2025</t>
        </is>
      </c>
      <c r="AF348" s="679" t="inlineStr">
        <is>
          <t>Chanson Cosmetics</t>
        </is>
      </c>
      <c r="AG348" s="679" t="inlineStr">
        <is>
          <t>Chanson Cosmetics Inc.</t>
        </is>
      </c>
    </row>
    <row r="349" hidden="1" ht="20.1" customFormat="1" customHeight="1" s="864" thickBot="1">
      <c r="A349" s="818" t="n"/>
      <c r="B349" s="869" t="n"/>
      <c r="C349" s="1640" t="inlineStr">
        <is>
          <t>70670162</t>
        </is>
      </c>
      <c r="D349" s="1640" t="n"/>
      <c r="E349" s="813" t="inlineStr">
        <is>
          <t>CHANSON</t>
        </is>
      </c>
      <c r="F349" s="813" t="inlineStr">
        <is>
          <t>2095S</t>
        </is>
      </c>
      <c r="G349" s="796" t="inlineStr">
        <is>
          <t>シャンソン　シャンソニエ　コンセントレNANO　SP</t>
        </is>
      </c>
      <c r="H349" s="816" t="inlineStr">
        <is>
          <t>《CHANSON》CHANSONNIER CONCENTRATE NANO (mini pouch sample) (N.C.V)</t>
        </is>
      </c>
      <c r="I349" s="816" t="inlineStr">
        <is>
          <t>Chansonnier Nano Concentrate</t>
        </is>
      </c>
      <c r="J349" s="817" t="inlineStr">
        <is>
          <t>Серум-концентрат Шансонье</t>
        </is>
      </c>
      <c r="K349" s="871" t="inlineStr">
        <is>
          <t>face serum</t>
        </is>
      </c>
      <c r="L349" s="871" t="n"/>
      <c r="M349" s="818" t="n">
        <v>100</v>
      </c>
      <c r="N349" s="818" t="n">
        <v>100</v>
      </c>
      <c r="O349" s="898" t="n"/>
      <c r="P349" s="1648" t="n">
        <v>17</v>
      </c>
      <c r="Q349" s="1643">
        <f>O349*P349</f>
        <v/>
      </c>
      <c r="R349" s="913" t="n">
        <v>16</v>
      </c>
      <c r="S349" s="1643">
        <f>O349*R349</f>
        <v/>
      </c>
      <c r="T349" s="1643">
        <f>Q349-S349</f>
        <v/>
      </c>
      <c r="U349" s="799">
        <f>T349/Q349</f>
        <v/>
      </c>
      <c r="V349" s="819" t="n"/>
      <c r="W349" s="819" t="n"/>
      <c r="X349" s="819" t="n"/>
      <c r="Y349" s="819" t="n"/>
      <c r="Z349" s="819" t="n"/>
      <c r="AA349" s="819" t="n"/>
      <c r="AB349" s="1699" t="n">
        <v>0.003</v>
      </c>
      <c r="AC349" s="1681">
        <f>ROUND(O349*AB349,3)</f>
        <v/>
      </c>
      <c r="AD349" s="863">
        <f>AD324</f>
        <v/>
      </c>
      <c r="AE349" s="679" t="inlineStr">
        <is>
          <t>ЕАЭС N RU Д-JP.НВ32.В.03963/20 от 14.02.2020 действует до 13.02.2025</t>
        </is>
      </c>
      <c r="AF349" s="679" t="inlineStr">
        <is>
          <t>Chanson Cosmetics</t>
        </is>
      </c>
      <c r="AG349" s="679" t="inlineStr">
        <is>
          <t>Chanson Cosmetics Inc.</t>
        </is>
      </c>
    </row>
    <row r="350" hidden="1" ht="20.1" customFormat="1" customHeight="1" s="864" thickBot="1">
      <c r="A350" s="818" t="n"/>
      <c r="B350" s="869" t="n"/>
      <c r="C350" s="1640" t="inlineStr">
        <is>
          <t>70670160</t>
        </is>
      </c>
      <c r="D350" s="1640" t="n"/>
      <c r="E350" s="813" t="inlineStr">
        <is>
          <t>CHANSON</t>
        </is>
      </c>
      <c r="F350" s="813" t="inlineStr">
        <is>
          <t>2093S</t>
        </is>
      </c>
      <c r="G350" s="796" t="inlineStr">
        <is>
          <t>シャンソン　シャンソニエ ミルクNANO　SP</t>
        </is>
      </c>
      <c r="H350" s="816" t="inlineStr">
        <is>
          <t>《CHANSON》CHANSONNIER MILK NANO (mini pouch sample) (N.C.V)</t>
        </is>
      </c>
      <c r="I350" s="816" t="inlineStr">
        <is>
          <t>Chansonnier Nano Milk</t>
        </is>
      </c>
      <c r="J350" s="817" t="inlineStr">
        <is>
          <t>Эмульсия «Шансонье»</t>
        </is>
      </c>
      <c r="K350" s="871" t="inlineStr">
        <is>
          <t>face milk</t>
        </is>
      </c>
      <c r="L350" s="871" t="n"/>
      <c r="M350" s="818" t="n">
        <v>100</v>
      </c>
      <c r="N350" s="818" t="n">
        <v>100</v>
      </c>
      <c r="O350" s="898" t="n"/>
      <c r="P350" s="1648" t="n">
        <v>17</v>
      </c>
      <c r="Q350" s="1643">
        <f>O350*P350</f>
        <v/>
      </c>
      <c r="R350" s="913" t="n">
        <v>16</v>
      </c>
      <c r="S350" s="1643">
        <f>O350*R350</f>
        <v/>
      </c>
      <c r="T350" s="1643">
        <f>Q350-S350</f>
        <v/>
      </c>
      <c r="U350" s="799">
        <f>T350/Q350</f>
        <v/>
      </c>
      <c r="V350" s="819" t="n"/>
      <c r="W350" s="819" t="n"/>
      <c r="X350" s="819" t="n"/>
      <c r="Y350" s="819" t="n"/>
      <c r="Z350" s="819" t="n"/>
      <c r="AA350" s="819" t="n"/>
      <c r="AB350" s="1701" t="n">
        <v>0.004</v>
      </c>
      <c r="AC350" s="1646">
        <f>ROUND(O350*AB350,3)</f>
        <v/>
      </c>
      <c r="AD350" s="863">
        <f>AD325</f>
        <v/>
      </c>
      <c r="AE350" s="679" t="inlineStr">
        <is>
          <t>ЕАЭС N RU Д-JP.НВ32.В.03965/20 от 14.02.2020 действует до 13.02.2025</t>
        </is>
      </c>
      <c r="AF350" s="679" t="inlineStr">
        <is>
          <t>Chanson Cosmetics</t>
        </is>
      </c>
      <c r="AG350" s="679" t="inlineStr">
        <is>
          <t>Chanson Cosmetics Inc</t>
        </is>
      </c>
    </row>
    <row r="351" hidden="1" ht="20.1" customFormat="1" customHeight="1" s="864" thickBot="1">
      <c r="A351" s="818" t="n"/>
      <c r="B351" s="869" t="n"/>
      <c r="C351" s="1640" t="inlineStr">
        <is>
          <t>70670161</t>
        </is>
      </c>
      <c r="D351" s="1640" t="n"/>
      <c r="E351" s="813" t="inlineStr">
        <is>
          <t>CHANSON</t>
        </is>
      </c>
      <c r="F351" s="813" t="inlineStr">
        <is>
          <t>2094S</t>
        </is>
      </c>
      <c r="G351" s="796" t="inlineStr">
        <is>
          <t>シャンソン　シャンソニエ ナリシングNANO　SP</t>
        </is>
      </c>
      <c r="H351" s="816" t="inlineStr">
        <is>
          <t>《CHANSON》 CHANSONNIER NOURISHING NANO (mini pouch sample) (N.C.V)</t>
        </is>
      </c>
      <c r="I351" s="816" t="inlineStr">
        <is>
          <t>Chansonnier Nano Nourishing</t>
        </is>
      </c>
      <c r="J351" s="817" t="inlineStr">
        <is>
          <t>Крем питательный Шансонье</t>
        </is>
      </c>
      <c r="K351" s="871" t="inlineStr">
        <is>
          <t>face cream</t>
        </is>
      </c>
      <c r="L351" s="871" t="n"/>
      <c r="M351" s="818" t="n">
        <v>100</v>
      </c>
      <c r="N351" s="818" t="n">
        <v>100</v>
      </c>
      <c r="O351" s="898" t="n"/>
      <c r="P351" s="1648" t="n">
        <v>17</v>
      </c>
      <c r="Q351" s="1643">
        <f>O351*P351</f>
        <v/>
      </c>
      <c r="R351" s="913" t="n">
        <v>16</v>
      </c>
      <c r="S351" s="1643">
        <f>O351*R351</f>
        <v/>
      </c>
      <c r="T351" s="1643">
        <f>Q351-S351</f>
        <v/>
      </c>
      <c r="U351" s="799">
        <f>T351/Q351</f>
        <v/>
      </c>
      <c r="V351" s="819" t="n"/>
      <c r="W351" s="819" t="n"/>
      <c r="X351" s="819" t="n"/>
      <c r="Y351" s="819" t="n"/>
      <c r="Z351" s="819" t="n"/>
      <c r="AA351" s="819" t="n"/>
      <c r="AB351" s="1701" t="n">
        <v>0.003</v>
      </c>
      <c r="AC351" s="1646">
        <f>ROUND(O351*AB351,3)</f>
        <v/>
      </c>
      <c r="AD351" s="863">
        <f>AD326</f>
        <v/>
      </c>
      <c r="AE351" s="679" t="inlineStr">
        <is>
          <t>ЕАЭС N RU Д-JP.НВ32.В.03964/20 от 14.02.2020 действует до 13.02.2025</t>
        </is>
      </c>
      <c r="AF351" s="679" t="inlineStr">
        <is>
          <t>Chanson Cosmetics</t>
        </is>
      </c>
      <c r="AG351" s="679" t="inlineStr">
        <is>
          <t>Chanson Cosmetics Inc.</t>
        </is>
      </c>
    </row>
    <row r="352" hidden="1" ht="20.1" customFormat="1" customHeight="1" s="437" thickBot="1">
      <c r="A352" s="1442" t="n"/>
      <c r="B352" s="822" t="n"/>
      <c r="C352" s="1625" t="inlineStr">
        <is>
          <t>70670151</t>
        </is>
      </c>
      <c r="D352" s="1625" t="n"/>
      <c r="E352" s="435" t="inlineStr">
        <is>
          <t>CHANSON</t>
        </is>
      </c>
      <c r="F352" s="435" t="inlineStr">
        <is>
          <t>2013S</t>
        </is>
      </c>
      <c r="G352" s="450" t="inlineStr">
        <is>
          <t>シャンソン　ルミネージュ　ローションM SP</t>
        </is>
      </c>
      <c r="H352" s="440" t="inlineStr">
        <is>
          <t>《CHANSON》LUMIN4AGE LOTION (mini pouch sample)</t>
        </is>
      </c>
      <c r="I352" s="440" t="inlineStr">
        <is>
          <t>LUMINAGE Lotion</t>
        </is>
      </c>
      <c r="J352" s="693" t="inlineStr">
        <is>
          <t>Лосьон Люминаж</t>
        </is>
      </c>
      <c r="K352" s="699" t="inlineStr">
        <is>
          <t>face lotion</t>
        </is>
      </c>
      <c r="L352" s="699" t="n"/>
      <c r="M352" s="1442" t="n">
        <v>100</v>
      </c>
      <c r="N352" s="1442" t="n">
        <v>100</v>
      </c>
      <c r="O352" s="898" t="n"/>
      <c r="P352" s="1626" t="n">
        <v>17</v>
      </c>
      <c r="Q352" s="1622">
        <f>O352*P352</f>
        <v/>
      </c>
      <c r="R352" s="554" t="n">
        <v>16</v>
      </c>
      <c r="S352" s="1634">
        <f>O352*R352</f>
        <v/>
      </c>
      <c r="T352" s="1634">
        <f>Q352-S352</f>
        <v/>
      </c>
      <c r="U352" s="808">
        <f>T352/Q352</f>
        <v/>
      </c>
      <c r="V352" s="444" t="n"/>
      <c r="W352" s="444" t="n"/>
      <c r="X352" s="444" t="n"/>
      <c r="Y352" s="444" t="n"/>
      <c r="Z352" s="444" t="n"/>
      <c r="AA352" s="444" t="n"/>
      <c r="AB352" s="1696" t="n">
        <v>0.004</v>
      </c>
      <c r="AC352" s="1627">
        <f>ROUND(O352*AB352,3)</f>
        <v/>
      </c>
      <c r="AD352" s="673">
        <f>AD327</f>
        <v/>
      </c>
      <c r="AE352" s="663" t="inlineStr">
        <is>
          <t>ЕАЭС N RU Д-JP.НВ32.В.03956/20 от 14.02.2020 действует до 13.02.2025</t>
        </is>
      </c>
      <c r="AF352" s="663" t="inlineStr">
        <is>
          <t>Chanson Cosmetics</t>
        </is>
      </c>
      <c r="AG352" s="663" t="inlineStr">
        <is>
          <t>Chanson Cosmetics Inc.</t>
        </is>
      </c>
    </row>
    <row r="353" hidden="1" ht="20.1" customFormat="1" customHeight="1" s="437" thickBot="1">
      <c r="A353" s="1442" t="n"/>
      <c r="B353" s="822" t="n"/>
      <c r="C353" s="1625" t="inlineStr">
        <is>
          <t>70670152</t>
        </is>
      </c>
      <c r="D353" s="1625" t="n"/>
      <c r="E353" s="435" t="inlineStr">
        <is>
          <t>CHANSON</t>
        </is>
      </c>
      <c r="F353" s="435" t="inlineStr">
        <is>
          <t>2014S</t>
        </is>
      </c>
      <c r="G353" s="450" t="inlineStr">
        <is>
          <t>シャンソン　ルミネージュ　ミルクM SP</t>
        </is>
      </c>
      <c r="H353" s="440" t="inlineStr">
        <is>
          <t xml:space="preserve">《CHANSON》LUMINAGE MILK(mini pouch sample) </t>
        </is>
      </c>
      <c r="I353" s="440" t="inlineStr">
        <is>
          <t>Luminage Milk</t>
        </is>
      </c>
      <c r="J353" s="693" t="inlineStr">
        <is>
          <t>Эмульсия «Люминаж»</t>
        </is>
      </c>
      <c r="K353" s="699" t="inlineStr">
        <is>
          <t>face milk</t>
        </is>
      </c>
      <c r="L353" s="699" t="n"/>
      <c r="M353" s="1442" t="n">
        <v>100</v>
      </c>
      <c r="N353" s="1442" t="n">
        <v>100</v>
      </c>
      <c r="O353" s="898" t="n"/>
      <c r="P353" s="1626" t="n">
        <v>17</v>
      </c>
      <c r="Q353" s="1622">
        <f>O353*P353</f>
        <v/>
      </c>
      <c r="R353" s="554" t="n">
        <v>16</v>
      </c>
      <c r="S353" s="1634">
        <f>O353*R353</f>
        <v/>
      </c>
      <c r="T353" s="1634">
        <f>Q353-S353</f>
        <v/>
      </c>
      <c r="U353" s="808">
        <f>T353/Q353</f>
        <v/>
      </c>
      <c r="V353" s="444" t="n"/>
      <c r="W353" s="444" t="n"/>
      <c r="X353" s="444" t="n"/>
      <c r="Y353" s="444" t="n"/>
      <c r="Z353" s="444" t="n"/>
      <c r="AA353" s="444" t="n"/>
      <c r="AB353" s="1696" t="n">
        <v>0.004</v>
      </c>
      <c r="AC353" s="1627">
        <f>ROUND(O353*AB353,3)</f>
        <v/>
      </c>
      <c r="AD353" s="673">
        <f>AD328</f>
        <v/>
      </c>
      <c r="AE353" s="663" t="inlineStr">
        <is>
          <t>ЕАЭС N RU Д-JP.НВ32.В.03965/20 от 14.02.2020 действует до 13.02.2025</t>
        </is>
      </c>
      <c r="AF353" s="663" t="inlineStr">
        <is>
          <t>Chanson Cosmetics</t>
        </is>
      </c>
      <c r="AG353" s="663" t="inlineStr">
        <is>
          <t>Chanson Cosmetics Inc</t>
        </is>
      </c>
    </row>
    <row r="354" hidden="1" ht="20.1" customFormat="1" customHeight="1" s="437" thickBot="1">
      <c r="A354" s="1442" t="n"/>
      <c r="B354" s="822" t="n"/>
      <c r="C354" s="1625" t="inlineStr">
        <is>
          <t>70670153</t>
        </is>
      </c>
      <c r="D354" s="1625" t="n"/>
      <c r="E354" s="435" t="inlineStr">
        <is>
          <t>CHANSON</t>
        </is>
      </c>
      <c r="F354" s="435" t="inlineStr">
        <is>
          <t>2015S</t>
        </is>
      </c>
      <c r="G354" s="450" t="inlineStr">
        <is>
          <t>シャンソン　ルミネージュ　ナリシングM SP</t>
        </is>
      </c>
      <c r="H354" s="440" t="inlineStr">
        <is>
          <t xml:space="preserve">《CHANSON》LUMINAGE NOURISHING(mini pouch sample) </t>
        </is>
      </c>
      <c r="I354" s="440" t="inlineStr">
        <is>
          <t>LUMINAGE Nourishing</t>
        </is>
      </c>
      <c r="J354" s="693" t="inlineStr">
        <is>
          <t>Питательный крем Люминаж</t>
        </is>
      </c>
      <c r="K354" s="699" t="inlineStr">
        <is>
          <t>face cream</t>
        </is>
      </c>
      <c r="L354" s="699" t="n"/>
      <c r="M354" s="1442" t="n">
        <v>100</v>
      </c>
      <c r="N354" s="1442" t="n">
        <v>100</v>
      </c>
      <c r="O354" s="898" t="n"/>
      <c r="P354" s="1626" t="n">
        <v>17</v>
      </c>
      <c r="Q354" s="1622">
        <f>O354*P354</f>
        <v/>
      </c>
      <c r="R354" s="554" t="n">
        <v>16</v>
      </c>
      <c r="S354" s="1634">
        <f>O354*R354</f>
        <v/>
      </c>
      <c r="T354" s="1634">
        <f>Q354-S354</f>
        <v/>
      </c>
      <c r="U354" s="808">
        <f>T354/Q354</f>
        <v/>
      </c>
      <c r="V354" s="444" t="n"/>
      <c r="W354" s="444" t="n"/>
      <c r="X354" s="444" t="n"/>
      <c r="Y354" s="444" t="n"/>
      <c r="Z354" s="444" t="n"/>
      <c r="AA354" s="444" t="n"/>
      <c r="AB354" s="1696" t="n">
        <v>0.003</v>
      </c>
      <c r="AC354" s="1627">
        <f>ROUND(O354*AB354,3)</f>
        <v/>
      </c>
      <c r="AD354" s="673">
        <f>AD329</f>
        <v/>
      </c>
      <c r="AE354" s="663" t="inlineStr">
        <is>
          <t>ЕАЭС N RU Д-JP.НВ32.В.03964/20 от 14.02.2020 действует до 13.02.2025</t>
        </is>
      </c>
      <c r="AF354" s="663" t="inlineStr">
        <is>
          <t>Chanson Cosmetics</t>
        </is>
      </c>
      <c r="AG354" s="663" t="inlineStr">
        <is>
          <t>Chanson Cosmetics Inc.</t>
        </is>
      </c>
    </row>
    <row r="355" hidden="1" ht="20.1" customFormat="1" customHeight="1" s="437" thickBot="1">
      <c r="A355" s="1442" t="n"/>
      <c r="B355" s="822" t="n"/>
      <c r="C355" s="1625" t="inlineStr">
        <is>
          <t>70670136</t>
        </is>
      </c>
      <c r="D355" s="1625" t="n"/>
      <c r="E355" s="435" t="inlineStr">
        <is>
          <t>CHANSON</t>
        </is>
      </c>
      <c r="F355" s="435" t="inlineStr">
        <is>
          <t>2129S</t>
        </is>
      </c>
      <c r="G355" s="450" t="inlineStr">
        <is>
          <t>シャンソン　薬用 ケアリング ローションCE　SP</t>
        </is>
      </c>
      <c r="H355" s="440" t="inlineStr">
        <is>
          <t>《CHANSON》CARING LOTION (mini pouch sample)</t>
        </is>
      </c>
      <c r="I355" s="440" t="inlineStr">
        <is>
          <t>CARING Lotion</t>
        </is>
      </c>
      <c r="J355" s="693" t="inlineStr">
        <is>
          <t>Лосьон Кэаринг</t>
        </is>
      </c>
      <c r="K355" s="699" t="inlineStr">
        <is>
          <t>face lotion</t>
        </is>
      </c>
      <c r="L355" s="699" t="n"/>
      <c r="M355" s="1442" t="n">
        <v>100</v>
      </c>
      <c r="N355" s="1442" t="n">
        <v>100</v>
      </c>
      <c r="O355" s="898" t="n"/>
      <c r="P355" s="1626" t="n">
        <v>17</v>
      </c>
      <c r="Q355" s="1622">
        <f>O355*P355</f>
        <v/>
      </c>
      <c r="R355" s="554" t="n">
        <v>16</v>
      </c>
      <c r="S355" s="1634">
        <f>O355*R355</f>
        <v/>
      </c>
      <c r="T355" s="1634">
        <f>Q355-S355</f>
        <v/>
      </c>
      <c r="U355" s="808">
        <f>T355/Q355</f>
        <v/>
      </c>
      <c r="V355" s="444" t="n"/>
      <c r="W355" s="444" t="n"/>
      <c r="X355" s="444" t="n"/>
      <c r="Y355" s="444" t="n"/>
      <c r="Z355" s="444" t="n"/>
      <c r="AA355" s="444" t="n"/>
      <c r="AB355" s="1696" t="n">
        <v>0.004</v>
      </c>
      <c r="AC355" s="1627">
        <f>ROUND(O355*AB355,3)</f>
        <v/>
      </c>
      <c r="AD355" s="673">
        <f>AD308</f>
        <v/>
      </c>
      <c r="AE355" s="663" t="inlineStr">
        <is>
          <t>ЕАЭС N RU Д-JP.НВ32.В.03956/20 от 14.02.2020 действует до 13.02.2025</t>
        </is>
      </c>
      <c r="AF355" s="663" t="inlineStr">
        <is>
          <t>Chanson Cosmetics</t>
        </is>
      </c>
      <c r="AG355" s="663" t="inlineStr">
        <is>
          <t>Chanson Cosmetics Inc.</t>
        </is>
      </c>
    </row>
    <row r="356" hidden="1" ht="20.1" customFormat="1" customHeight="1" s="437" thickBot="1">
      <c r="A356" s="1442" t="n"/>
      <c r="B356" s="822" t="n"/>
      <c r="C356" s="1625" t="inlineStr">
        <is>
          <t>70670137</t>
        </is>
      </c>
      <c r="D356" s="1625" t="n"/>
      <c r="E356" s="435" t="inlineStr">
        <is>
          <t>CHANSON</t>
        </is>
      </c>
      <c r="F356" s="435" t="inlineStr">
        <is>
          <t>2130S</t>
        </is>
      </c>
      <c r="G356" s="450" t="inlineStr">
        <is>
          <t>シャンソン　薬用 ケアリング ミルクCE　SP</t>
        </is>
      </c>
      <c r="H356" s="440" t="inlineStr">
        <is>
          <t xml:space="preserve">《CHANSON》CARING MILK(mini pouch sample) </t>
        </is>
      </c>
      <c r="I356" s="440" t="inlineStr">
        <is>
          <t>Caring Milk</t>
        </is>
      </c>
      <c r="J356" s="693" t="inlineStr">
        <is>
          <t>Эмульсия «Кэаринг»</t>
        </is>
      </c>
      <c r="K356" s="699" t="inlineStr">
        <is>
          <t>face milk</t>
        </is>
      </c>
      <c r="L356" s="699" t="n"/>
      <c r="M356" s="1442" t="n">
        <v>100</v>
      </c>
      <c r="N356" s="1442" t="n">
        <v>100</v>
      </c>
      <c r="O356" s="898" t="n"/>
      <c r="P356" s="1626" t="n">
        <v>17</v>
      </c>
      <c r="Q356" s="1622">
        <f>O356*P356</f>
        <v/>
      </c>
      <c r="R356" s="554" t="n">
        <v>16</v>
      </c>
      <c r="S356" s="1634">
        <f>O356*R356</f>
        <v/>
      </c>
      <c r="T356" s="1634">
        <f>Q356-S356</f>
        <v/>
      </c>
      <c r="U356" s="808">
        <f>T356/Q356</f>
        <v/>
      </c>
      <c r="V356" s="444" t="n"/>
      <c r="W356" s="444" t="n"/>
      <c r="X356" s="444" t="n"/>
      <c r="Y356" s="444" t="n"/>
      <c r="Z356" s="444" t="n"/>
      <c r="AA356" s="444" t="n"/>
      <c r="AB356" s="1696" t="n">
        <v>0.004</v>
      </c>
      <c r="AC356" s="1627">
        <f>ROUND(O356*AB356,3)</f>
        <v/>
      </c>
      <c r="AD356" s="1440">
        <f>AD309</f>
        <v/>
      </c>
      <c r="AE356" s="663" t="inlineStr">
        <is>
          <t>ЕАЭС N RU Д-JP.НВ32.В.03965/20 от 14.02.2020 действует до 13.02.2025</t>
        </is>
      </c>
      <c r="AF356" s="663" t="inlineStr">
        <is>
          <t>Chanson Cosmetics</t>
        </is>
      </c>
      <c r="AG356" s="663" t="inlineStr">
        <is>
          <t>Chanson Cosmetics Inc</t>
        </is>
      </c>
    </row>
    <row r="357" hidden="1" ht="20.1" customFormat="1" customHeight="1" s="437" thickBot="1">
      <c r="A357" s="1442" t="n"/>
      <c r="B357" s="822" t="n"/>
      <c r="C357" s="1625" t="inlineStr">
        <is>
          <t>70670138</t>
        </is>
      </c>
      <c r="D357" s="1625" t="n"/>
      <c r="E357" s="435" t="inlineStr">
        <is>
          <t>CHANSON</t>
        </is>
      </c>
      <c r="F357" s="435" t="inlineStr">
        <is>
          <t>2131S</t>
        </is>
      </c>
      <c r="G357" s="450" t="inlineStr">
        <is>
          <t>シャンソン　薬用 ケアリング クリームCE　SP</t>
        </is>
      </c>
      <c r="H357" s="440" t="inlineStr">
        <is>
          <t>《CHANSON》CARING CREAM (mini pouch sample)</t>
        </is>
      </c>
      <c r="I357" s="440" t="inlineStr">
        <is>
          <t>CARING Cream</t>
        </is>
      </c>
      <c r="J357" s="693" t="inlineStr">
        <is>
          <t>Крем Кэаринг</t>
        </is>
      </c>
      <c r="K357" s="699" t="inlineStr">
        <is>
          <t>face cream</t>
        </is>
      </c>
      <c r="L357" s="699" t="n"/>
      <c r="M357" s="1442" t="n">
        <v>100</v>
      </c>
      <c r="N357" s="1442" t="n">
        <v>100</v>
      </c>
      <c r="O357" s="898" t="n"/>
      <c r="P357" s="1626" t="n">
        <v>17</v>
      </c>
      <c r="Q357" s="1622">
        <f>O357*P357</f>
        <v/>
      </c>
      <c r="R357" s="554" t="n">
        <v>16</v>
      </c>
      <c r="S357" s="1634">
        <f>O357*R357</f>
        <v/>
      </c>
      <c r="T357" s="1634">
        <f>Q357-S357</f>
        <v/>
      </c>
      <c r="U357" s="808">
        <f>T357/Q357</f>
        <v/>
      </c>
      <c r="V357" s="444" t="n"/>
      <c r="W357" s="444" t="n"/>
      <c r="X357" s="444" t="n"/>
      <c r="Y357" s="444" t="n"/>
      <c r="Z357" s="444" t="n"/>
      <c r="AA357" s="444" t="n"/>
      <c r="AB357" s="1696" t="n">
        <v>0.0025</v>
      </c>
      <c r="AC357" s="1627">
        <f>ROUND(O357*AB357,3)</f>
        <v/>
      </c>
      <c r="AD357" s="1440">
        <f>AD310</f>
        <v/>
      </c>
      <c r="AE357" s="663" t="inlineStr">
        <is>
          <t>ЕАЭС N RU Д-JP.НВ32.В.03964/20 от 14.02.2020 действует до 13.02.2025</t>
        </is>
      </c>
      <c r="AF357" s="663" t="inlineStr">
        <is>
          <t>Chanson Cosmetics</t>
        </is>
      </c>
      <c r="AG357" s="663" t="inlineStr">
        <is>
          <t>Chanson Cosmetics Inc.</t>
        </is>
      </c>
    </row>
    <row r="358" hidden="1" ht="20.1" customFormat="1" customHeight="1" s="437" thickBot="1">
      <c r="A358" s="1442" t="n"/>
      <c r="B358" s="822" t="n"/>
      <c r="C358" s="1625" t="inlineStr">
        <is>
          <t>70670155</t>
        </is>
      </c>
      <c r="D358" s="1625" t="n"/>
      <c r="E358" s="435" t="inlineStr">
        <is>
          <t>CHANSON</t>
        </is>
      </c>
      <c r="F358" s="919" t="inlineStr">
        <is>
          <t>LR0001S</t>
        </is>
      </c>
      <c r="G358" s="450" t="n"/>
      <c r="H358" s="440" t="inlineStr">
        <is>
          <t>《CHANSON》LIFTRISE LOTION (mini pouch sample)</t>
        </is>
      </c>
      <c r="I358" s="440" t="inlineStr">
        <is>
          <t>Chanson Cosmetics LIFTRISE LOTION</t>
        </is>
      </c>
      <c r="J358" s="693" t="inlineStr">
        <is>
          <t>Лифтинговый лосьон для лица LIFTRISE Chanson Cosmetics</t>
        </is>
      </c>
      <c r="K358" s="699" t="inlineStr">
        <is>
          <t>face lotion</t>
        </is>
      </c>
      <c r="L358" s="699" t="n"/>
      <c r="M358" s="1442" t="n">
        <v>100</v>
      </c>
      <c r="N358" s="1442" t="n">
        <v>100</v>
      </c>
      <c r="O358" s="898" t="n"/>
      <c r="P358" s="1626" t="n">
        <v>17</v>
      </c>
      <c r="Q358" s="1622">
        <f>O358*P358</f>
        <v/>
      </c>
      <c r="R358" s="554" t="n">
        <v>16</v>
      </c>
      <c r="S358" s="1634">
        <f>O358*R358</f>
        <v/>
      </c>
      <c r="T358" s="1634">
        <f>Q358-S358</f>
        <v/>
      </c>
      <c r="U358" s="808">
        <f>T358/Q358</f>
        <v/>
      </c>
      <c r="V358" s="444" t="n"/>
      <c r="W358" s="444" t="n"/>
      <c r="X358" s="444" t="n"/>
      <c r="Y358" s="444" t="n"/>
      <c r="Z358" s="444" t="n"/>
      <c r="AA358" s="444" t="n"/>
      <c r="AB358" s="1696" t="n">
        <v>0.004</v>
      </c>
      <c r="AC358" s="1627">
        <f>ROUND(O358*AB358,3)</f>
        <v/>
      </c>
      <c r="AD358" s="673">
        <f>AD337</f>
        <v/>
      </c>
      <c r="AE358" s="663" t="inlineStr">
        <is>
          <t>ЕАЭС N RU Д-JP.РА04.В.58260/23 от 09.06.2023 действует до 08.06.2028</t>
        </is>
      </c>
      <c r="AF358" s="663" t="inlineStr">
        <is>
          <t>Chanson Cosmetics</t>
        </is>
      </c>
      <c r="AG358" s="663" t="inlineStr">
        <is>
          <t>Chanson Cosmetics Inc</t>
        </is>
      </c>
    </row>
    <row r="359" hidden="1" ht="20.1" customFormat="1" customHeight="1" s="437" thickBot="1">
      <c r="A359" s="1442" t="n"/>
      <c r="B359" s="822" t="n"/>
      <c r="C359" s="1625" t="inlineStr">
        <is>
          <t>70670158</t>
        </is>
      </c>
      <c r="D359" s="1625" t="n"/>
      <c r="E359" s="435" t="inlineStr">
        <is>
          <t>CHANSON</t>
        </is>
      </c>
      <c r="F359" s="435" t="inlineStr">
        <is>
          <t>LR0002S</t>
        </is>
      </c>
      <c r="G359" s="450" t="n"/>
      <c r="H359" s="440" t="inlineStr">
        <is>
          <t>《CHANSON》LIFTRISE ESSENCE (mini pouch sample)</t>
        </is>
      </c>
      <c r="I359" s="440" t="inlineStr">
        <is>
          <t>CHANSON LIFTRISE ESSENCE</t>
        </is>
      </c>
      <c r="J359" s="693" t="inlineStr">
        <is>
          <t>Лифтинговая эссенция для лица LIFTRISE CHANSON</t>
        </is>
      </c>
      <c r="K359" s="699" t="inlineStr">
        <is>
          <t>face serum</t>
        </is>
      </c>
      <c r="L359" s="699" t="n"/>
      <c r="M359" s="1442" t="n">
        <v>100</v>
      </c>
      <c r="N359" s="1442" t="n">
        <v>100</v>
      </c>
      <c r="O359" s="898" t="n"/>
      <c r="P359" s="1626" t="n">
        <v>17</v>
      </c>
      <c r="Q359" s="1622">
        <f>O359*P359</f>
        <v/>
      </c>
      <c r="R359" s="554" t="n">
        <v>16</v>
      </c>
      <c r="S359" s="1634">
        <f>O359*R359</f>
        <v/>
      </c>
      <c r="T359" s="1634">
        <f>Q359-S359</f>
        <v/>
      </c>
      <c r="U359" s="808">
        <f>T359/Q359</f>
        <v/>
      </c>
      <c r="V359" s="444" t="n"/>
      <c r="W359" s="444" t="n"/>
      <c r="X359" s="444" t="n"/>
      <c r="Y359" s="444" t="n"/>
      <c r="Z359" s="444" t="n"/>
      <c r="AA359" s="444" t="n"/>
      <c r="AB359" s="1696" t="n">
        <v>0.0025</v>
      </c>
      <c r="AC359" s="1627">
        <f>ROUND(O359*AB359,3)</f>
        <v/>
      </c>
      <c r="AD359" s="673">
        <f>AD338</f>
        <v/>
      </c>
      <c r="AE359" s="663" t="inlineStr">
        <is>
          <t>ЕАЭС N RU Д-JP.РА09.В.08655/22 от 14.12.2022 действует до 13.12.2027</t>
        </is>
      </c>
      <c r="AF359" s="663" t="inlineStr">
        <is>
          <t>Chanson Cosmetics</t>
        </is>
      </c>
      <c r="AG359" s="663" t="inlineStr">
        <is>
          <t>Chanson Cosmetics Inc.</t>
        </is>
      </c>
    </row>
    <row r="360" hidden="1" ht="20.1" customFormat="1" customHeight="1" s="437" thickBot="1">
      <c r="A360" s="1442" t="n"/>
      <c r="B360" s="822" t="n"/>
      <c r="C360" s="1625" t="inlineStr">
        <is>
          <t>70670156</t>
        </is>
      </c>
      <c r="D360" s="1625" t="n"/>
      <c r="E360" s="435" t="inlineStr">
        <is>
          <t>CHANSON</t>
        </is>
      </c>
      <c r="F360" s="919" t="inlineStr">
        <is>
          <t>LR0003S</t>
        </is>
      </c>
      <c r="G360" s="450" t="n"/>
      <c r="H360" s="440" t="inlineStr">
        <is>
          <t>《CHANSON》LIFTRISE MILK (mini pouch sample)</t>
        </is>
      </c>
      <c r="I360" s="440" t="inlineStr">
        <is>
          <t>Chanson Cosmetics LIFTRISE Milk</t>
        </is>
      </c>
      <c r="J360" s="693" t="inlineStr">
        <is>
          <t>Лифтинговая эмульсия для лица Liftrise Chanson Cosmetics</t>
        </is>
      </c>
      <c r="K360" s="699" t="inlineStr">
        <is>
          <t>face milk</t>
        </is>
      </c>
      <c r="L360" s="699" t="n"/>
      <c r="M360" s="1442" t="n">
        <v>100</v>
      </c>
      <c r="N360" s="1442" t="n">
        <v>100</v>
      </c>
      <c r="O360" s="898" t="n"/>
      <c r="P360" s="1626" t="n">
        <v>17</v>
      </c>
      <c r="Q360" s="1622">
        <f>O360*P360</f>
        <v/>
      </c>
      <c r="R360" s="554" t="n">
        <v>16</v>
      </c>
      <c r="S360" s="1634">
        <f>O360*R360</f>
        <v/>
      </c>
      <c r="T360" s="1634">
        <f>Q360-S360</f>
        <v/>
      </c>
      <c r="U360" s="808">
        <f>T360/Q360</f>
        <v/>
      </c>
      <c r="V360" s="444" t="n"/>
      <c r="W360" s="444" t="n"/>
      <c r="X360" s="444" t="n"/>
      <c r="Y360" s="444" t="n"/>
      <c r="Z360" s="444" t="n"/>
      <c r="AA360" s="444" t="n"/>
      <c r="AB360" s="1696" t="n">
        <v>0.004</v>
      </c>
      <c r="AC360" s="1627">
        <f>ROUND(O360*AB360,3)</f>
        <v/>
      </c>
      <c r="AD360" s="673">
        <f>AD339</f>
        <v/>
      </c>
      <c r="AE360" s="663" t="inlineStr">
        <is>
          <t>ЕАЭС N RU Д-JP.РА04.В.58188/23 от 09.06.2023 действует до 08.06.2028</t>
        </is>
      </c>
      <c r="AF360" s="663" t="inlineStr">
        <is>
          <t>Chanson Cosmetics</t>
        </is>
      </c>
      <c r="AG360" s="663" t="inlineStr">
        <is>
          <t>Chanson Cosmetics Inc</t>
        </is>
      </c>
    </row>
    <row r="361" hidden="1" ht="20.1" customFormat="1" customHeight="1" s="437" thickBot="1">
      <c r="A361" s="1442" t="n"/>
      <c r="B361" s="822" t="n"/>
      <c r="C361" s="1625" t="inlineStr">
        <is>
          <t>70670157</t>
        </is>
      </c>
      <c r="D361" s="1625" t="n"/>
      <c r="E361" s="435" t="inlineStr">
        <is>
          <t>CHANSON</t>
        </is>
      </c>
      <c r="F361" s="435" t="inlineStr">
        <is>
          <t>LR0004S</t>
        </is>
      </c>
      <c r="G361" s="450" t="n"/>
      <c r="H361" s="440" t="inlineStr">
        <is>
          <t>《CHANSON》LIFTRISE NOURISHING M (mini pouch sample)</t>
        </is>
      </c>
      <c r="I361" s="440" t="inlineStr">
        <is>
          <t>CHANSON LIFTRISE NOURISHING M</t>
        </is>
      </c>
      <c r="J361" s="693" t="inlineStr">
        <is>
          <t>Лифтинговый питательный крем для лица LIFTRISE M</t>
        </is>
      </c>
      <c r="K361" s="699" t="inlineStr">
        <is>
          <t>face cream</t>
        </is>
      </c>
      <c r="L361" s="699" t="n"/>
      <c r="M361" s="1442" t="n">
        <v>100</v>
      </c>
      <c r="N361" s="1442" t="n">
        <v>100</v>
      </c>
      <c r="O361" s="898" t="n"/>
      <c r="P361" s="1626" t="n">
        <v>17</v>
      </c>
      <c r="Q361" s="1622">
        <f>O361*P361</f>
        <v/>
      </c>
      <c r="R361" s="554" t="n">
        <v>16</v>
      </c>
      <c r="S361" s="1634">
        <f>O361*R361</f>
        <v/>
      </c>
      <c r="T361" s="1634">
        <f>Q361-S361</f>
        <v/>
      </c>
      <c r="U361" s="808">
        <f>T361/Q361</f>
        <v/>
      </c>
      <c r="V361" s="444" t="n"/>
      <c r="W361" s="444" t="n"/>
      <c r="X361" s="444" t="n"/>
      <c r="Y361" s="444" t="n"/>
      <c r="Z361" s="444" t="n"/>
      <c r="AA361" s="444" t="n"/>
      <c r="AB361" s="1696" t="n">
        <v>0.0025</v>
      </c>
      <c r="AC361" s="1627">
        <f>ROUND(O361*AB361,3)</f>
        <v/>
      </c>
      <c r="AD361" s="673">
        <f>AD340</f>
        <v/>
      </c>
      <c r="AE361" s="663" t="inlineStr">
        <is>
          <t>ЕАЭС N RU Д-JP.РА09.В.08661/22 от 14.12.2022 действует до 13.12.2028</t>
        </is>
      </c>
      <c r="AF361" s="663" t="inlineStr">
        <is>
          <t>Chanson Cosmetics</t>
        </is>
      </c>
      <c r="AG361" s="663" t="inlineStr">
        <is>
          <t>Chanson Cosmetics Inc.</t>
        </is>
      </c>
    </row>
    <row r="362" hidden="1" ht="20.1" customFormat="1" customHeight="1" s="437" thickBot="1">
      <c r="A362" s="435" t="n"/>
      <c r="B362" s="829" t="n"/>
      <c r="C362" s="1625" t="n"/>
      <c r="D362" s="1625" t="n"/>
      <c r="E362" s="435" t="inlineStr">
        <is>
          <t>CHANSON</t>
        </is>
      </c>
      <c r="F362" s="435" t="n"/>
      <c r="G362" s="450" t="n"/>
      <c r="H362" s="440" t="inlineStr">
        <is>
          <t xml:space="preserve"> CHANSON Shopping bag Size M</t>
        </is>
      </c>
      <c r="I362" s="440" t="n"/>
      <c r="J362" s="693" t="n"/>
      <c r="K362" s="699" t="n"/>
      <c r="L362" s="699" t="n"/>
      <c r="M362" s="1442" t="n"/>
      <c r="N362" s="1442" t="n"/>
      <c r="O362" s="898" t="n"/>
      <c r="P362" s="1626" t="n">
        <v>71</v>
      </c>
      <c r="Q362" s="1622">
        <f>O362*P362</f>
        <v/>
      </c>
      <c r="R362" s="554" t="n">
        <v>60</v>
      </c>
      <c r="S362" s="1634">
        <f>O362*R362</f>
        <v/>
      </c>
      <c r="T362" s="1634">
        <f>Q362-S362</f>
        <v/>
      </c>
      <c r="U362" s="808">
        <f>T362/Q362</f>
        <v/>
      </c>
      <c r="V362" s="444" t="n"/>
      <c r="W362" s="444" t="n"/>
      <c r="X362" s="444" t="n"/>
      <c r="Y362" s="444" t="n"/>
      <c r="Z362" s="444" t="n"/>
      <c r="AA362" s="444" t="n"/>
      <c r="AB362" s="1697" t="n"/>
      <c r="AC362" s="1624" t="n"/>
      <c r="AD362" s="673" t="n"/>
      <c r="AE362" s="663" t="n"/>
      <c r="AF362" s="663" t="n"/>
      <c r="AG362" s="663" t="n"/>
    </row>
    <row r="363" hidden="1" ht="20.1" customFormat="1" customHeight="1" s="437" thickBot="1">
      <c r="A363" s="435" t="n"/>
      <c r="B363" s="829" t="n"/>
      <c r="C363" s="1625" t="n"/>
      <c r="D363" s="1625" t="n"/>
      <c r="E363" s="435" t="inlineStr">
        <is>
          <t>CHANSON</t>
        </is>
      </c>
      <c r="F363" s="435" t="n"/>
      <c r="G363" s="450" t="n"/>
      <c r="H363" s="440" t="inlineStr">
        <is>
          <t xml:space="preserve"> CHANSON Shopping bag Size L</t>
        </is>
      </c>
      <c r="I363" s="440" t="n"/>
      <c r="J363" s="693" t="n"/>
      <c r="K363" s="699" t="n"/>
      <c r="L363" s="699" t="n"/>
      <c r="M363" s="1442" t="n"/>
      <c r="N363" s="1442" t="n"/>
      <c r="O363" s="898" t="n"/>
      <c r="P363" s="1626" t="n">
        <v>88</v>
      </c>
      <c r="Q363" s="1622">
        <f>O363*P363</f>
        <v/>
      </c>
      <c r="R363" s="554" t="n">
        <v>75</v>
      </c>
      <c r="S363" s="1634">
        <f>O363*R363</f>
        <v/>
      </c>
      <c r="T363" s="1634">
        <f>Q363-S363</f>
        <v/>
      </c>
      <c r="U363" s="808">
        <f>T363/Q363</f>
        <v/>
      </c>
      <c r="V363" s="444" t="n"/>
      <c r="W363" s="444" t="n"/>
      <c r="X363" s="444" t="n"/>
      <c r="Y363" s="444" t="n"/>
      <c r="Z363" s="444" t="n"/>
      <c r="AA363" s="444" t="n"/>
      <c r="AB363" s="1697" t="n"/>
      <c r="AC363" s="1624" t="n"/>
      <c r="AD363" s="673" t="n"/>
      <c r="AE363" s="663" t="n"/>
      <c r="AF363" s="663" t="n"/>
      <c r="AG363" s="663" t="n"/>
    </row>
    <row r="364" hidden="1" ht="20.1" customFormat="1" customHeight="1" s="437" thickBot="1">
      <c r="A364" s="1442" t="n"/>
      <c r="B364" s="822" t="n"/>
      <c r="C364" s="1621" t="n">
        <v>4571342190026</v>
      </c>
      <c r="D364" s="1621" t="n"/>
      <c r="E364" s="435" t="inlineStr">
        <is>
          <t>Hime Labo</t>
        </is>
      </c>
      <c r="F364" s="435" t="inlineStr">
        <is>
          <t>H0026L</t>
        </is>
      </c>
      <c r="G364" s="450" t="inlineStr">
        <is>
          <t>姫ラボ　ゲル</t>
        </is>
      </c>
      <c r="H364" s="451" t="inlineStr">
        <is>
          <t>《Hime Labo》 Super Moisture Gel</t>
        </is>
      </c>
      <c r="I364" s="451" t="inlineStr">
        <is>
          <t>Super Moisture Gel</t>
        </is>
      </c>
      <c r="J364" s="693" t="inlineStr">
        <is>
          <t>Увлажняющий гель для лица Химе Лабо</t>
        </is>
      </c>
      <c r="K364" s="440" t="inlineStr">
        <is>
          <t>face gel</t>
        </is>
      </c>
      <c r="L364" s="440" t="n"/>
      <c r="M364" s="1442" t="n">
        <v>48</v>
      </c>
      <c r="N364" s="1442" t="n">
        <v>48</v>
      </c>
      <c r="O364" s="553" t="n"/>
      <c r="P364" s="1626" t="n">
        <v>1875</v>
      </c>
      <c r="Q364" s="1622">
        <f>O364*P364</f>
        <v/>
      </c>
      <c r="R364" s="554" t="n">
        <v>1500</v>
      </c>
      <c r="S364" s="1634">
        <f>O364*R364</f>
        <v/>
      </c>
      <c r="T364" s="1634">
        <f>Q364-S364</f>
        <v/>
      </c>
      <c r="U364" s="808">
        <f>T364/Q364</f>
        <v/>
      </c>
      <c r="V364" s="444" t="n"/>
      <c r="W364" s="444" t="n"/>
      <c r="X364" s="444">
        <f>O364/M364</f>
        <v/>
      </c>
      <c r="Y364" s="444">
        <f>V364*X364</f>
        <v/>
      </c>
      <c r="Z364" s="444">
        <f>W364*X364</f>
        <v/>
      </c>
      <c r="AA364" s="444" t="n"/>
      <c r="AB364" s="1647" t="n">
        <v>0.158</v>
      </c>
      <c r="AC364" s="1660">
        <f>ROUND(O364*AB364,3)</f>
        <v/>
      </c>
      <c r="AD36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64" s="663" t="inlineStr">
        <is>
          <t>ЕАЭС N RU Д-JP.НВ15.В.04679/19 от 27.12.2019 действует до 26.12.2024</t>
        </is>
      </c>
      <c r="AF364" s="663" t="inlineStr">
        <is>
          <t>Tamatsukuri Beauty Laboratory Hime Labo</t>
        </is>
      </c>
      <c r="AG364" s="663" t="inlineStr">
        <is>
          <t>Tamatsukurionsenmachideko Co., Ltd</t>
        </is>
      </c>
    </row>
    <row r="365" hidden="1" ht="20.1" customFormat="1" customHeight="1" s="437" thickBot="1">
      <c r="A365" s="1442" t="n"/>
      <c r="B365" s="822" t="n"/>
      <c r="C365" s="1621" t="n">
        <v>4571342190019</v>
      </c>
      <c r="D365" s="1621" t="n"/>
      <c r="E365" s="435" t="inlineStr">
        <is>
          <t>Hime Labo</t>
        </is>
      </c>
      <c r="F365" s="435" t="inlineStr">
        <is>
          <t>H0019L</t>
        </is>
      </c>
      <c r="G365" s="450" t="n"/>
      <c r="H365" s="451" t="inlineStr">
        <is>
          <t>《Hime Labo》Washing Soap</t>
        </is>
      </c>
      <c r="I365" s="451" t="inlineStr">
        <is>
          <t>Washing soap</t>
        </is>
      </c>
      <c r="J365" s="693" t="inlineStr">
        <is>
          <t>Мыло твердое «Химе Лабо»</t>
        </is>
      </c>
      <c r="K365" s="440" t="inlineStr">
        <is>
          <t>face wash</t>
        </is>
      </c>
      <c r="L365" s="440" t="n"/>
      <c r="M365" s="1442" t="n">
        <v>104</v>
      </c>
      <c r="N365" s="1442" t="n">
        <v>104</v>
      </c>
      <c r="O365" s="553" t="n">
        <v>30</v>
      </c>
      <c r="P365" s="1626" t="n">
        <v>1403</v>
      </c>
      <c r="Q365" s="1622">
        <f>O365*P365</f>
        <v/>
      </c>
      <c r="R365" s="554" t="n">
        <v>1122</v>
      </c>
      <c r="S365" s="1634">
        <f>O365*R365</f>
        <v/>
      </c>
      <c r="T365" s="1634">
        <f>Q365-S365</f>
        <v/>
      </c>
      <c r="U365" s="808">
        <f>T365/Q365</f>
        <v/>
      </c>
      <c r="V365" s="444" t="n"/>
      <c r="W365" s="444" t="n"/>
      <c r="X365" s="444">
        <f>O365/M365</f>
        <v/>
      </c>
      <c r="Y365" s="444">
        <f>V365*X365</f>
        <v/>
      </c>
      <c r="Z365" s="444">
        <f>W365*X365</f>
        <v/>
      </c>
      <c r="AA365" s="444" t="n"/>
      <c r="AB365" s="1656" t="n">
        <v>0.1</v>
      </c>
      <c r="AC365" s="1624">
        <f>ROUND(O365*AB365,3)</f>
        <v/>
      </c>
      <c r="AD365" s="673" t="inlineStr">
        <is>
          <t>カリ含有石ケン素地,オリーブ油,ハチミツ、グリセリン、温泉水、酸化チタン、水、エチドロン酸４Ｎａ、水酸化ＡＩ、グンジョウ、酸化鉄</t>
        </is>
      </c>
      <c r="AE365" s="1195" t="inlineStr">
        <is>
          <t>ЕАЭС N RU Д-JP.РА12.В.00637/24 от 28.12.2024 действует до 27.12.2029</t>
        </is>
      </c>
      <c r="AF365" s="1196" t="inlineStr">
        <is>
          <t>Tamatsukuri Beauty Laboratory Hime Labo</t>
        </is>
      </c>
      <c r="AG365" s="1197" t="inlineStr">
        <is>
          <t>Satice Medical со.,ltd</t>
        </is>
      </c>
    </row>
    <row r="366" hidden="1" ht="20.1" customFormat="1" customHeight="1" s="437" thickBot="1">
      <c r="A366" s="435" t="n"/>
      <c r="B366" s="829" t="n"/>
      <c r="C366" s="1621" t="n">
        <v>101</v>
      </c>
      <c r="D366" s="1621" t="n"/>
      <c r="E366" s="435" t="inlineStr">
        <is>
          <t>Hime Labo</t>
        </is>
      </c>
      <c r="F366" s="435" t="inlineStr">
        <is>
          <t>H0064L</t>
        </is>
      </c>
      <c r="G366" s="450" t="n"/>
      <c r="H366" s="440" t="inlineStr">
        <is>
          <t>《Hime Labo》Essence Lotion</t>
        </is>
      </c>
      <c r="I366" s="440" t="inlineStr">
        <is>
          <t>Charm Essence Lotion</t>
        </is>
      </c>
      <c r="J366" s="693" t="inlineStr">
        <is>
          <t>Лосьон для лица «Химе Лабо»</t>
        </is>
      </c>
      <c r="K366" s="440" t="inlineStr">
        <is>
          <t>face milk</t>
        </is>
      </c>
      <c r="L366" s="440" t="n"/>
      <c r="M366" s="1442" t="n">
        <v>48</v>
      </c>
      <c r="N366" s="1442" t="n">
        <v>48</v>
      </c>
      <c r="O366" s="553" t="n"/>
      <c r="P366" s="1626" t="n">
        <v>1725</v>
      </c>
      <c r="Q366" s="1622">
        <f>O366*P366</f>
        <v/>
      </c>
      <c r="R366" s="554" t="n">
        <v>1380</v>
      </c>
      <c r="S366" s="1634">
        <f>O366*R366</f>
        <v/>
      </c>
      <c r="T366" s="1634">
        <f>Q366-S366</f>
        <v/>
      </c>
      <c r="U366" s="808">
        <f>T366/Q366</f>
        <v/>
      </c>
      <c r="V366" s="444" t="n"/>
      <c r="W366" s="444" t="n"/>
      <c r="X366" s="444">
        <f>O366/M366</f>
        <v/>
      </c>
      <c r="Y366" s="444">
        <f>V366*X366</f>
        <v/>
      </c>
      <c r="Z366" s="444">
        <f>W366*X366</f>
        <v/>
      </c>
      <c r="AA366" s="444" t="n"/>
      <c r="AB366" s="719" t="n">
        <v>0.2</v>
      </c>
      <c r="AC366" s="1624">
        <f>ROUND(O366*AB366,3)</f>
        <v/>
      </c>
      <c r="AD366" s="673" t="inlineStr">
        <is>
          <t>温泉水、グリセリン、水、ラフィノース、ＢＧ、ベタイン、フェノキシエタノール、ラウリン酸ポリグリセリル-10、キタンサンガム、ヒアルロン酸Ｎa、エチドロン酸、クエン酸、クエン酸Ｎａ</t>
        </is>
      </c>
      <c r="AE366" s="1198" t="inlineStr">
        <is>
          <t>ЕАЭС N RU Д-JP.РА12.В.01054/24 от 28.12.2024 действует до 27.12.2029</t>
        </is>
      </c>
      <c r="AF366" s="1199" t="inlineStr">
        <is>
          <t>Tamatsukuri Beauty Laboratory Hime Labo</t>
        </is>
      </c>
      <c r="AG366" s="1200" t="inlineStr">
        <is>
          <t>Satice Medical co.,ltd.</t>
        </is>
      </c>
    </row>
    <row r="367" hidden="1" ht="20.1" customFormat="1" customHeight="1" s="437" thickBot="1">
      <c r="A367" s="435" t="n"/>
      <c r="B367" s="829" t="n"/>
      <c r="C367" s="1621" t="n">
        <v>4571342190064</v>
      </c>
      <c r="D367" s="1621" t="n"/>
      <c r="E367" s="435" t="inlineStr">
        <is>
          <t>Hime Labo</t>
        </is>
      </c>
      <c r="F367" s="435" t="inlineStr">
        <is>
          <t>H0057L</t>
        </is>
      </c>
      <c r="G367" s="450" t="inlineStr">
        <is>
          <t>姫ラボ　クリアゲル</t>
        </is>
      </c>
      <c r="H367" s="451" t="inlineStr">
        <is>
          <t>《Hime Labo》Brilliant peeling gel</t>
        </is>
      </c>
      <c r="I367" s="451" t="inlineStr">
        <is>
          <t>Brilliant Peeling Gel</t>
        </is>
      </c>
      <c r="J367" s="693" t="inlineStr">
        <is>
          <t>Скраб для лица «Бриллиант»</t>
        </is>
      </c>
      <c r="K367" s="440" t="inlineStr">
        <is>
          <t>face cream</t>
        </is>
      </c>
      <c r="L367" s="440" t="n"/>
      <c r="M367" s="1442" t="n">
        <v>48</v>
      </c>
      <c r="N367" s="1442" t="n">
        <v>48</v>
      </c>
      <c r="O367" s="553" t="n"/>
      <c r="P367" s="1626" t="n">
        <v>1704</v>
      </c>
      <c r="Q367" s="1622">
        <f>O367*P367</f>
        <v/>
      </c>
      <c r="R367" s="554" t="n">
        <v>1363</v>
      </c>
      <c r="S367" s="1634">
        <f>O367*R367</f>
        <v/>
      </c>
      <c r="T367" s="1634">
        <f>Q367-S367</f>
        <v/>
      </c>
      <c r="U367" s="808">
        <f>T367/Q367</f>
        <v/>
      </c>
      <c r="V367" s="444" t="n"/>
      <c r="W367" s="444" t="n"/>
      <c r="X367" s="444">
        <f>O367/M367</f>
        <v/>
      </c>
      <c r="Y367" s="444">
        <f>V367*X367</f>
        <v/>
      </c>
      <c r="Z367" s="444">
        <f>W367*X367</f>
        <v/>
      </c>
      <c r="AA367" s="444" t="n"/>
      <c r="AB367" s="719" t="n">
        <v>0.194</v>
      </c>
      <c r="AC367" s="1624">
        <f>ROUND(O367*AB367,3)</f>
        <v/>
      </c>
      <c r="AD367" s="673" t="inlineStr">
        <is>
          <t>水、ＢＧ、温泉水、（アクリレーツ/アクリル酸アルキル（Ｃ10-30））クロスポリマー、ステアルトリモニウムクロリド、フェノキシエタノール、カルボマー、エタノール、エチドロン酸、クエン酸、クエン酸Ｎａ</t>
        </is>
      </c>
      <c r="AE367" s="663" t="inlineStr">
        <is>
          <t>ЕАЭС N RU Д-JP.НВ15.В.04677/19 от 27.12.2019 действует до 26.12.2024</t>
        </is>
      </c>
      <c r="AF367" s="663" t="inlineStr">
        <is>
          <t>Tamatsukuri Beauty Laboratory Hime Labo</t>
        </is>
      </c>
      <c r="AG367" s="663" t="inlineStr">
        <is>
          <t>Tamatsukurionsenmachideko Co., Ltd</t>
        </is>
      </c>
    </row>
    <row r="368" hidden="1" ht="20.1" customFormat="1" customHeight="1" s="437" thickBot="1">
      <c r="A368" s="435" t="n"/>
      <c r="B368" s="829" t="n"/>
      <c r="C368" s="1621" t="n">
        <v>102</v>
      </c>
      <c r="D368" s="1621" t="n"/>
      <c r="E368" s="435" t="inlineStr">
        <is>
          <t>Hime Labo</t>
        </is>
      </c>
      <c r="F368" s="435" t="inlineStr">
        <is>
          <t>H0071L</t>
        </is>
      </c>
      <c r="G368" s="450" t="inlineStr">
        <is>
          <t>姫ラボ　ハンドクリーム</t>
        </is>
      </c>
      <c r="H368" s="440" t="inlineStr">
        <is>
          <t>《Hime Labo》Hand cream</t>
        </is>
      </c>
      <c r="I368" s="440" t="inlineStr">
        <is>
          <t>Hand Cream</t>
        </is>
      </c>
      <c r="J368" s="693" t="inlineStr">
        <is>
          <t>Увлажняющий крем для рук «Химе Лабо»</t>
        </is>
      </c>
      <c r="K368" s="440" t="inlineStr">
        <is>
          <t>face cleansing</t>
        </is>
      </c>
      <c r="L368" s="440" t="n"/>
      <c r="M368" s="1442" t="n">
        <v>140</v>
      </c>
      <c r="N368" s="1442" t="n">
        <v>140</v>
      </c>
      <c r="O368" s="553" t="n"/>
      <c r="P368" s="1626" t="n">
        <v>638</v>
      </c>
      <c r="Q368" s="1622">
        <f>O368*P368</f>
        <v/>
      </c>
      <c r="R368" s="554" t="n">
        <v>485</v>
      </c>
      <c r="S368" s="1634">
        <f>O368*R368</f>
        <v/>
      </c>
      <c r="T368" s="1634">
        <f>Q368-S368</f>
        <v/>
      </c>
      <c r="U368" s="808">
        <f>T368/Q368</f>
        <v/>
      </c>
      <c r="V368" s="444" t="n"/>
      <c r="W368" s="444" t="n"/>
      <c r="X368" s="444">
        <f>O368/M368</f>
        <v/>
      </c>
      <c r="Y368" s="444">
        <f>V368*X368</f>
        <v/>
      </c>
      <c r="Z368" s="444">
        <f>W368*X368</f>
        <v/>
      </c>
      <c r="AA368" s="444" t="n"/>
      <c r="AB368" s="1678" t="n">
        <v>0.06</v>
      </c>
      <c r="AC368" s="1624">
        <f>ROUND(O368*AB368,3)</f>
        <v/>
      </c>
      <c r="AD368" s="673" t="inlineStr">
        <is>
          <t>水、温泉水、ベヘニルアルコール、ＢＧ、グリセリン、トリエチルヘキサノイン、ステアリン酸グリセリル、エチルヘキサン酸セチル、ステアリン酸、シクロペンタシエオキサン、1,2－ヘキサンジオール、ベヘニス-20、ジメチコン、（ビニルジメチコン/メチコンシルセスキオキサン）クロスポリマー、フェノキシエタノール、ステアリン酸ＰＥＧ-10、ステアロイルグルタミン酸Ｎａ、カルボマー、ステアリン酸グリセリル（ＳＥ）、水酸化Ｎａ</t>
        </is>
      </c>
      <c r="AE368" s="663" t="inlineStr">
        <is>
          <t>ЕАЭС N RU Д-JP.НВ15.В.04672/19 от 27.12.2019 действует до 26.12.2024</t>
        </is>
      </c>
      <c r="AF368" s="663" t="inlineStr">
        <is>
          <t>Tamatsukuri Beauty Laboratory Hime Labo</t>
        </is>
      </c>
      <c r="AG368" s="663" t="inlineStr">
        <is>
          <t>Tamatsukurionsenmachideko Co., Ltd</t>
        </is>
      </c>
    </row>
    <row r="369" hidden="1" ht="20.1" customFormat="1" customHeight="1" s="437" thickBot="1">
      <c r="A369" s="435" t="n"/>
      <c r="B369" s="829" t="n"/>
      <c r="C369" s="1621" t="n">
        <v>4582276130668</v>
      </c>
      <c r="D369" s="1621" t="n"/>
      <c r="E369" s="435" t="inlineStr">
        <is>
          <t>Hime Labo</t>
        </is>
      </c>
      <c r="F369" s="435" t="inlineStr">
        <is>
          <t>H0068L</t>
        </is>
      </c>
      <c r="G369" s="450" t="n"/>
      <c r="H369" s="440" t="inlineStr">
        <is>
          <t>《Hime Labo》Spa water　80g</t>
        </is>
      </c>
      <c r="I369" s="440" t="inlineStr">
        <is>
          <t>Kira Kira Mist Beauty Spa Water</t>
        </is>
      </c>
      <c r="J369" s="693" t="inlineStr">
        <is>
          <t>Термальная вода «Кира Кира»</t>
        </is>
      </c>
      <c r="K369" s="440" t="inlineStr">
        <is>
          <t>face wash</t>
        </is>
      </c>
      <c r="L369" s="440" t="n"/>
      <c r="M369" s="1442" t="n">
        <v>48</v>
      </c>
      <c r="N369" s="1442" t="n">
        <v>48</v>
      </c>
      <c r="O369" s="553" t="n"/>
      <c r="P369" s="1626" t="n">
        <v>938</v>
      </c>
      <c r="Q369" s="1622">
        <f>O369*P369</f>
        <v/>
      </c>
      <c r="R369" s="554" t="n">
        <v>750</v>
      </c>
      <c r="S369" s="1634">
        <f>O369*R369</f>
        <v/>
      </c>
      <c r="T369" s="1634">
        <f>Q369-S369</f>
        <v/>
      </c>
      <c r="U369" s="808">
        <f>T369/Q369</f>
        <v/>
      </c>
      <c r="V369" s="444" t="n"/>
      <c r="W369" s="444" t="n"/>
      <c r="X369" s="444">
        <f>O369/M369</f>
        <v/>
      </c>
      <c r="Y369" s="444">
        <f>V369*X369</f>
        <v/>
      </c>
      <c r="Z369" s="444">
        <f>W369*X369</f>
        <v/>
      </c>
      <c r="AA369" s="444" t="n"/>
      <c r="AB369" s="719" t="n">
        <v>0.112</v>
      </c>
      <c r="AC369" s="1624">
        <f>ROUND(O369*AB369,3)</f>
        <v/>
      </c>
      <c r="AD369" s="673" t="inlineStr">
        <is>
          <t xml:space="preserve">温泉水・窒素 </t>
        </is>
      </c>
      <c r="AE369" s="663" t="inlineStr">
        <is>
          <t>ЕАЭС N RU Д-JP.НВ15.В.04674/19 от 27.12.2019 действует до 26.12.2024</t>
        </is>
      </c>
      <c r="AF369" s="663" t="inlineStr">
        <is>
          <t>Tamatsukuri Beauty Laboratory Hime Labo</t>
        </is>
      </c>
      <c r="AG369" s="663" t="inlineStr">
        <is>
          <t>Tamatsukurionsenmachideko Co., Ltd</t>
        </is>
      </c>
    </row>
    <row r="370" hidden="1" ht="20.1" customFormat="1" customHeight="1" s="437" thickBot="1">
      <c r="A370" s="435" t="n"/>
      <c r="B370" s="829" t="n"/>
      <c r="C370" s="1621" t="n">
        <v>4582276130798</v>
      </c>
      <c r="D370" s="1621" t="n"/>
      <c r="E370" s="435" t="inlineStr">
        <is>
          <t>Hime Labo</t>
        </is>
      </c>
      <c r="F370" s="435" t="inlineStr">
        <is>
          <t>H0798L</t>
        </is>
      </c>
      <c r="G370" s="450" t="n"/>
      <c r="H370" s="440" t="inlineStr">
        <is>
          <t>《Hime Labo》Spa water  200g</t>
        </is>
      </c>
      <c r="I370" s="440" t="inlineStr">
        <is>
          <t>Kira Kira Mist Beauty Spa Water</t>
        </is>
      </c>
      <c r="J370" s="693" t="inlineStr">
        <is>
          <t>Термальная вода «Кира Кира»</t>
        </is>
      </c>
      <c r="K370" s="440" t="inlineStr">
        <is>
          <t>face lotion</t>
        </is>
      </c>
      <c r="L370" s="440" t="n"/>
      <c r="M370" s="1442" t="n">
        <v>24</v>
      </c>
      <c r="N370" s="1442" t="n">
        <v>24</v>
      </c>
      <c r="O370" s="553" t="n"/>
      <c r="P370" s="1626" t="n">
        <v>1813</v>
      </c>
      <c r="Q370" s="1622">
        <f>O370*P370</f>
        <v/>
      </c>
      <c r="R370" s="554" t="n">
        <v>1450</v>
      </c>
      <c r="S370" s="1634">
        <f>O370*R370</f>
        <v/>
      </c>
      <c r="T370" s="1634">
        <f>Q370-S370</f>
        <v/>
      </c>
      <c r="U370" s="808">
        <f>T370/Q370</f>
        <v/>
      </c>
      <c r="V370" s="444" t="n"/>
      <c r="W370" s="444" t="n"/>
      <c r="X370" s="444">
        <f>O370/M370</f>
        <v/>
      </c>
      <c r="Y370" s="444">
        <f>V370*X370</f>
        <v/>
      </c>
      <c r="Z370" s="444">
        <f>W370*X370</f>
        <v/>
      </c>
      <c r="AA370" s="444" t="n"/>
      <c r="AB370" s="719" t="n">
        <v>0.257</v>
      </c>
      <c r="AC370" s="1624">
        <f>ROUND(O370*AB370,3)</f>
        <v/>
      </c>
      <c r="AD370" s="673" t="inlineStr">
        <is>
          <t xml:space="preserve">温泉水・窒素 </t>
        </is>
      </c>
      <c r="AE370" s="663" t="inlineStr">
        <is>
          <t>ЕАЭС N RU Д-JP.НВ15.В.04674/19 от 27.12.2019 действует до 26.12.2024</t>
        </is>
      </c>
      <c r="AF370" s="663" t="inlineStr">
        <is>
          <t>Tamatsukuri Beauty Laboratory Hime Labo</t>
        </is>
      </c>
      <c r="AG370" s="663" t="inlineStr">
        <is>
          <t>Tamatsukurionsenmachideko Co., Ltd</t>
        </is>
      </c>
    </row>
    <row r="371" hidden="1" ht="20.1" customFormat="1" customHeight="1" s="437" thickBot="1">
      <c r="A371" s="435" t="n"/>
      <c r="B371" s="829" t="n"/>
      <c r="C371" s="1621" t="n">
        <v>103</v>
      </c>
      <c r="D371" s="1621" t="n"/>
      <c r="E371" s="435" t="inlineStr">
        <is>
          <t>Hime Labo</t>
        </is>
      </c>
      <c r="F371" s="435" t="inlineStr">
        <is>
          <t>SK007</t>
        </is>
      </c>
      <c r="G371" s="450" t="n"/>
      <c r="H371" s="404" t="inlineStr">
        <is>
          <t>《Hime Labo》Body lotion</t>
        </is>
      </c>
      <c r="I371" s="404" t="inlineStr">
        <is>
          <t>Hime Labo Body Lotion</t>
        </is>
      </c>
      <c r="J371" s="488" t="inlineStr">
        <is>
          <t>Увлажняющий лосьон для тела Химе Лабо</t>
        </is>
      </c>
      <c r="K371" s="699" t="inlineStr">
        <is>
          <t>body lotion</t>
        </is>
      </c>
      <c r="L371" s="699" t="n"/>
      <c r="M371" s="1442" t="n">
        <v>40</v>
      </c>
      <c r="N371" s="1442" t="n">
        <v>40</v>
      </c>
      <c r="O371" s="553" t="n"/>
      <c r="P371" s="1626" t="n">
        <v>1023</v>
      </c>
      <c r="Q371" s="1622">
        <f>O371*P371</f>
        <v/>
      </c>
      <c r="R371" s="554" t="n">
        <v>818</v>
      </c>
      <c r="S371" s="1634">
        <f>O371*R371</f>
        <v/>
      </c>
      <c r="T371" s="1634">
        <f>Q371-S371</f>
        <v/>
      </c>
      <c r="U371" s="808">
        <f>T371/Q371</f>
        <v/>
      </c>
      <c r="V371" s="444" t="n"/>
      <c r="W371" s="444" t="n"/>
      <c r="X371" s="444">
        <f>O371/M371</f>
        <v/>
      </c>
      <c r="Y371" s="444">
        <f>V371*X371</f>
        <v/>
      </c>
      <c r="Z371" s="444">
        <f>W371*X371</f>
        <v/>
      </c>
      <c r="AA371" s="444" t="n"/>
      <c r="AB371" s="1678" t="n">
        <v>0.239</v>
      </c>
      <c r="AC371" s="1624">
        <f>ROUND(O371*AB371,3)</f>
        <v/>
      </c>
      <c r="AD371" s="673" t="inlineStr">
        <is>
          <t>温泉水 ・水 ・BG ・グリセリン ・フェノキシエタノール ・トレハロース ・ラウリン酸ポリグリセリル–10 ・スクワラン ・カルポマー ・水酸化K ・キサンタンガム ・トコフェロール ・ナタネ油 ・グリチルリチン酸2K ・水酸化Na ・グリシン</t>
        </is>
      </c>
      <c r="AE371" s="663" t="n"/>
      <c r="AF371" s="663" t="inlineStr">
        <is>
          <t>Hime Labo</t>
        </is>
      </c>
      <c r="AG371" s="663" t="inlineStr">
        <is>
          <t>Saticine Medical Co., Ltd</t>
        </is>
      </c>
    </row>
    <row r="372" hidden="1" ht="20.1" customFormat="1" customHeight="1" s="437" thickBot="1">
      <c r="A372" s="1442" t="n"/>
      <c r="B372" s="822" t="n"/>
      <c r="C372" s="1621" t="n">
        <v>104</v>
      </c>
      <c r="D372" s="1621" t="n"/>
      <c r="E372" s="435" t="inlineStr">
        <is>
          <t>Hime Labo</t>
        </is>
      </c>
      <c r="F372" s="435" t="inlineStr">
        <is>
          <t>H0025L</t>
        </is>
      </c>
      <c r="G372" s="450" t="n"/>
      <c r="H372" s="404" t="inlineStr">
        <is>
          <t>《Hime Labo》Hime bag (soap10g, gel1.5g)</t>
        </is>
      </c>
      <c r="I372" s="404" t="inlineStr">
        <is>
          <t>Hime bag (Brilliant Peeling Ge. Washing soap)</t>
        </is>
      </c>
      <c r="J372" s="488" t="inlineStr">
        <is>
          <t>Набор l Скраб для лица «Бриллиант».
 Мыло твердое «Химе Лабо».</t>
        </is>
      </c>
      <c r="K372" s="440" t="inlineStr">
        <is>
          <t>face soap, cream</t>
        </is>
      </c>
      <c r="L372" s="440" t="n"/>
      <c r="M372" s="1442" t="n">
        <v>50</v>
      </c>
      <c r="N372" s="1442" t="n">
        <v>100</v>
      </c>
      <c r="O372" s="553" t="n"/>
      <c r="P372" s="1626" t="n">
        <v>443</v>
      </c>
      <c r="Q372" s="1622">
        <f>O372*P372</f>
        <v/>
      </c>
      <c r="R372" s="554" t="n">
        <v>354</v>
      </c>
      <c r="S372" s="1634">
        <f>O372*R372</f>
        <v/>
      </c>
      <c r="T372" s="1634">
        <f>Q372-S372</f>
        <v/>
      </c>
      <c r="U372" s="808">
        <f>T372/Q372</f>
        <v/>
      </c>
      <c r="V372" s="444">
        <f>ROUND(0.47*0.365*0.18,3)</f>
        <v/>
      </c>
      <c r="W372" s="444" t="n">
        <v>3.5</v>
      </c>
      <c r="X372" s="444">
        <f>O372/M372</f>
        <v/>
      </c>
      <c r="Y372" s="444">
        <f>V372*X372</f>
        <v/>
      </c>
      <c r="Z372" s="444">
        <f>W372*X372</f>
        <v/>
      </c>
      <c r="AA372" s="444" t="n"/>
      <c r="AB372" s="1650" t="n">
        <v>0.025</v>
      </c>
      <c r="AC372" s="1627">
        <f>ROUND(O372*AB372,3)</f>
        <v/>
      </c>
      <c r="AD372" s="673" t="inlineStr">
        <is>
          <t>カリ含有石ケン素地,オリーブ油,ハチミツ、グリセリン、温泉水、酸化チタン、水、エチドロン酸４Ｎａ、水酸化ＡＩ、グンジョウ、酸化鉄
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2" s="663" t="inlineStr">
        <is>
          <t>ЕАЭС N RU Д-JP.НВ15.В.04675/19 от 27.12.2019 действует до 26.12.2024
ЕАЭС N RU Д-JP.НВ15.В.04677/19 от 27.12.2019 действует до 26.12.2024</t>
        </is>
      </c>
      <c r="AF372" s="663" t="inlineStr">
        <is>
          <t>Tamatsukuri Beauty Laboratory Hime Labo</t>
        </is>
      </c>
      <c r="AG372" s="663" t="inlineStr">
        <is>
          <t>Tamatsukurionsenmachideko Co., Ltd</t>
        </is>
      </c>
    </row>
    <row r="373" hidden="1" ht="20.1" customFormat="1" customHeight="1" s="437" thickBot="1">
      <c r="A373" s="1442" t="n"/>
      <c r="B373" s="822" t="n"/>
      <c r="C373" s="1621" t="n">
        <v>105</v>
      </c>
      <c r="D373" s="1621" t="n"/>
      <c r="E373" s="435" t="inlineStr">
        <is>
          <t>Hime Labo</t>
        </is>
      </c>
      <c r="F373" s="435" t="inlineStr">
        <is>
          <t>H00191L</t>
        </is>
      </c>
      <c r="G373" s="450" t="inlineStr">
        <is>
          <t>姫ラボ　石鹸</t>
        </is>
      </c>
      <c r="H373" s="404" t="inlineStr">
        <is>
          <t>《Hime Labo》Washing mini soap</t>
        </is>
      </c>
      <c r="I373" s="404" t="inlineStr">
        <is>
          <t>Washing soap</t>
        </is>
      </c>
      <c r="J373" s="488" t="inlineStr">
        <is>
          <t>Мыло твердое «Химе Лабо»</t>
        </is>
      </c>
      <c r="K373" s="699" t="inlineStr">
        <is>
          <t>face soap</t>
        </is>
      </c>
      <c r="L373" s="699" t="n"/>
      <c r="M373" s="1442" t="n">
        <v>120</v>
      </c>
      <c r="N373" s="1442" t="n">
        <v>120</v>
      </c>
      <c r="O373" s="553" t="n"/>
      <c r="P373" s="1626" t="n">
        <v>225</v>
      </c>
      <c r="Q373" s="1622">
        <f>O373*P373</f>
        <v/>
      </c>
      <c r="R373" s="554" t="n">
        <v>180</v>
      </c>
      <c r="S373" s="1634">
        <f>O373*R373</f>
        <v/>
      </c>
      <c r="T373" s="1634">
        <f>Q373-S373</f>
        <v/>
      </c>
      <c r="U373" s="808">
        <f>T373/Q373</f>
        <v/>
      </c>
      <c r="V373" s="444" t="n"/>
      <c r="W373" s="444" t="n"/>
      <c r="X373" s="444">
        <f>O373/M373</f>
        <v/>
      </c>
      <c r="Y373" s="444">
        <f>V373*X373</f>
        <v/>
      </c>
      <c r="Z373" s="444">
        <f>W373*X373</f>
        <v/>
      </c>
      <c r="AA373" s="444" t="n"/>
      <c r="AB373" s="1650" t="n">
        <v>0.03</v>
      </c>
      <c r="AC373" s="1627">
        <f>ROUND(O373*AB373,3)</f>
        <v/>
      </c>
      <c r="AD373" s="673" t="inlineStr">
        <is>
          <t>カリ含有石ケン素地,オリーブ油,ハチミツ、グリセリン、温泉水、酸化チタン、水、エチドロン酸４Ｎａ、水酸化ＡＩ、グンジョウ、酸化鉄</t>
        </is>
      </c>
      <c r="AE373" s="663" t="inlineStr">
        <is>
          <t>ЕАЭС N RU Д-JP.НВ15.В.04675/19 от 27.12.2019 действует до 26.12.2024</t>
        </is>
      </c>
      <c r="AF373" s="663" t="inlineStr">
        <is>
          <t>Tamatsukuri Beauty Laboratory Hime Labo</t>
        </is>
      </c>
      <c r="AG373" s="663" t="inlineStr">
        <is>
          <t>Tamatsukurionsenmachideko Co., Ltd</t>
        </is>
      </c>
    </row>
    <row r="374" hidden="1" ht="20.1" customFormat="1" customHeight="1" s="437" thickBot="1">
      <c r="A374" s="1442" t="n"/>
      <c r="B374" s="822" t="n"/>
      <c r="C374" s="1621" t="n">
        <v>4571342190057</v>
      </c>
      <c r="D374" s="1621" t="n"/>
      <c r="E374" s="435" t="inlineStr">
        <is>
          <t>Hime Labo</t>
        </is>
      </c>
      <c r="F374" s="435" t="inlineStr">
        <is>
          <t>H0026LS</t>
        </is>
      </c>
      <c r="G374" s="450" t="inlineStr">
        <is>
          <t>姫ラボ ゲル</t>
        </is>
      </c>
      <c r="H374" s="404" t="inlineStr">
        <is>
          <t xml:space="preserve">《Hime Labo》 Super Moisture Gel (pouch for sample) (N.C.V) </t>
        </is>
      </c>
      <c r="I374" s="404" t="inlineStr">
        <is>
          <t>Super Moisture Gel</t>
        </is>
      </c>
      <c r="J374" s="488" t="inlineStr">
        <is>
          <t>Увлажняющий гель для лица Химе Лабо</t>
        </is>
      </c>
      <c r="K374" s="699" t="inlineStr">
        <is>
          <t>face gel</t>
        </is>
      </c>
      <c r="L374" s="699" t="n"/>
      <c r="M374" s="1442" t="n">
        <v>2000</v>
      </c>
      <c r="N374" s="1442" t="n">
        <v>2000</v>
      </c>
      <c r="O374" s="553" t="n"/>
      <c r="P374" s="1626" t="n">
        <v>51</v>
      </c>
      <c r="Q374" s="1622">
        <f>O374*P374</f>
        <v/>
      </c>
      <c r="R374" s="554" t="n">
        <v>41</v>
      </c>
      <c r="S374" s="1634">
        <f>O374*R374</f>
        <v/>
      </c>
      <c r="T374" s="1634">
        <f>Q374-S374</f>
        <v/>
      </c>
      <c r="U374" s="808">
        <f>T374/Q374</f>
        <v/>
      </c>
      <c r="V374" s="444" t="n"/>
      <c r="W374" s="444" t="n"/>
      <c r="X374" s="444">
        <f>O374/M374</f>
        <v/>
      </c>
      <c r="Y374" s="444">
        <f>V374*X374</f>
        <v/>
      </c>
      <c r="Z374" s="444">
        <f>W374*X374</f>
        <v/>
      </c>
      <c r="AA374" s="444" t="n"/>
      <c r="AB374" s="1658" t="n">
        <v>0.003</v>
      </c>
      <c r="AC374" s="1627">
        <f>ROUND(O374*AB374,3)</f>
        <v/>
      </c>
      <c r="AD374" s="673" t="inlineStr">
        <is>
          <t>温泉水、グリセリン、ＢＧ、スクワラン、水、ラフィノース、ベタイン、トレハロース、1,2－ヘキサジンオール、カルボマー、水酸化Ｋ、（Ｃ12-16）アルコール、フェノキシアルコール、水添付レシチン、パルミチン酸、トコフェロール、グリチルリチン酸2Ｋ、クエン酸</t>
        </is>
      </c>
      <c r="AE374" s="663" t="inlineStr">
        <is>
          <t>ЕАЭС N RU Д-JP.НВ15.В.04679/19 от 27.12.2019 действует до 26.12.2024</t>
        </is>
      </c>
      <c r="AF374" s="663" t="inlineStr">
        <is>
          <t>Tamatsukuri Beauty Laboratory Hime Labo</t>
        </is>
      </c>
      <c r="AG374" s="663" t="inlineStr">
        <is>
          <t>Tamatsukurionsenmachideko Co., Ltd</t>
        </is>
      </c>
    </row>
    <row r="375" hidden="1" ht="20.1" customFormat="1" customHeight="1" s="437" thickBot="1">
      <c r="A375" s="1442" t="n"/>
      <c r="B375" s="822" t="n"/>
      <c r="C375" s="1625" t="n">
        <v>4544884102994</v>
      </c>
      <c r="D375" s="1625" t="n"/>
      <c r="E375" s="435" t="inlineStr">
        <is>
          <t>Sunsorit</t>
        </is>
      </c>
      <c r="F375" s="435" t="n">
        <v>102994</v>
      </c>
      <c r="G375" s="450" t="n"/>
      <c r="H375" s="404" t="inlineStr">
        <is>
          <t>《Sunsorit》 Skin Peel Bar （blue）</t>
        </is>
      </c>
      <c r="I375" s="404" t="inlineStr">
        <is>
          <t>Skin Peel Bar «Blue»</t>
        </is>
      </c>
      <c r="J375" s="488" t="inlineStr">
        <is>
          <t>Очищающее твердое мыло «Синее»</t>
        </is>
      </c>
      <c r="K375" s="699" t="inlineStr">
        <is>
          <t>soap</t>
        </is>
      </c>
      <c r="L375" s="699" t="n"/>
      <c r="M375" s="1442" t="n">
        <v>12</v>
      </c>
      <c r="N375" s="1442" t="n">
        <v>12</v>
      </c>
      <c r="O375" s="553" t="n"/>
      <c r="P375" s="1626" t="n">
        <v>1169</v>
      </c>
      <c r="Q375" s="1622">
        <f>O375*P375</f>
        <v/>
      </c>
      <c r="R375" s="554" t="n">
        <v>900</v>
      </c>
      <c r="S375" s="1634">
        <f>O375*R375</f>
        <v/>
      </c>
      <c r="T375" s="1634">
        <f>Q375-S375</f>
        <v/>
      </c>
      <c r="U375" s="808">
        <f>T375/Q375</f>
        <v/>
      </c>
      <c r="V375" s="444" t="n"/>
      <c r="W375" s="444" t="n"/>
      <c r="X375" s="444">
        <f>O375/M375</f>
        <v/>
      </c>
      <c r="Y375" s="444">
        <f>V375*X375</f>
        <v/>
      </c>
      <c r="Z375" s="444">
        <f>W375*X375</f>
        <v/>
      </c>
      <c r="AA375" s="444" t="n"/>
      <c r="AB375" s="1664" t="n">
        <v>0.14</v>
      </c>
      <c r="AC375" s="1624">
        <f>ROUND(O375*AB375,3)</f>
        <v/>
      </c>
      <c r="AD375" s="673" t="inlineStr">
        <is>
          <t>TEA、ステアリン酸、水酸化Na、ラウリン酸、水、ミリスチン酸、ココアンホジ酢酸2Na、グリコール酸、グリセリン、エチドロン酸4Na、青404</t>
        </is>
      </c>
      <c r="AE375" s="663" t="inlineStr">
        <is>
          <t>ЕАЭС N RU Д-JP.РА09.В.57104/22 от 09.01.2023 действует до 29.12.2027</t>
        </is>
      </c>
      <c r="AF375" s="663" t="inlineStr">
        <is>
          <t>Sunsorit</t>
        </is>
      </c>
      <c r="AG375" s="663" t="inlineStr">
        <is>
          <t>Sunsorit Co., Ltd</t>
        </is>
      </c>
    </row>
    <row r="376" hidden="1" ht="20.1" customFormat="1" customHeight="1" s="437" thickBot="1">
      <c r="A376" s="1442" t="n"/>
      <c r="B376" s="822" t="n"/>
      <c r="C376" s="1625" t="n">
        <v>4544884103007</v>
      </c>
      <c r="D376" s="1625" t="n"/>
      <c r="E376" s="435" t="inlineStr">
        <is>
          <t>Sunsorit</t>
        </is>
      </c>
      <c r="F376" s="435" t="n">
        <v>103007</v>
      </c>
      <c r="G376" s="450" t="n"/>
      <c r="H376" s="404" t="inlineStr">
        <is>
          <t>《Sunsorit》 Skin Peel Bar （green）</t>
        </is>
      </c>
      <c r="I376" s="404" t="inlineStr">
        <is>
          <t>Skin Peel Bar “Green”</t>
        </is>
      </c>
      <c r="J376" s="488" t="inlineStr">
        <is>
          <t>Очищающее твердое мыло «Зеленое»</t>
        </is>
      </c>
      <c r="K376" s="699" t="inlineStr">
        <is>
          <t>soap</t>
        </is>
      </c>
      <c r="L376" s="699" t="n"/>
      <c r="M376" s="1442" t="n">
        <v>12</v>
      </c>
      <c r="N376" s="1442" t="n">
        <v>12</v>
      </c>
      <c r="O376" s="553" t="n"/>
      <c r="P376" s="1626" t="n">
        <v>1169</v>
      </c>
      <c r="Q376" s="1622">
        <f>O376*P376</f>
        <v/>
      </c>
      <c r="R376" s="554" t="n">
        <v>900</v>
      </c>
      <c r="S376" s="1634">
        <f>O376*R376</f>
        <v/>
      </c>
      <c r="T376" s="1634">
        <f>Q376-S376</f>
        <v/>
      </c>
      <c r="U376" s="808">
        <f>T376/Q376</f>
        <v/>
      </c>
      <c r="V376" s="444" t="n"/>
      <c r="W376" s="444" t="n"/>
      <c r="X376" s="444">
        <f>O376/M376</f>
        <v/>
      </c>
      <c r="Y376" s="444">
        <f>V376*X376</f>
        <v/>
      </c>
      <c r="Z376" s="444">
        <f>W376*X376</f>
        <v/>
      </c>
      <c r="AA376" s="444" t="n"/>
      <c r="AB376" s="1686" t="n">
        <v>0.14</v>
      </c>
      <c r="AC376" s="1624">
        <f>ROUND(O376*AB376,3)</f>
        <v/>
      </c>
      <c r="AD376" s="673" t="inlineStr">
        <is>
          <t>TEA、ステアリン酸、水酸化Na、ラウリン酸、水、ミリスチン酸、ココアンホジ酢酸2Na、グリコール酸、グリセリン、エチドロン酸4Na、緑204、緑3</t>
        </is>
      </c>
      <c r="AE376" s="663" t="inlineStr">
        <is>
          <t>ЕАЭС N RU Д-JP.РА09.В.57104/22 от 09.01.2023 действует до 29.12.2027</t>
        </is>
      </c>
      <c r="AF376" s="663" t="inlineStr">
        <is>
          <t>Sunsorit</t>
        </is>
      </c>
      <c r="AG376" s="663" t="inlineStr">
        <is>
          <t>Sunsorit Co., Ltd</t>
        </is>
      </c>
    </row>
    <row r="377" hidden="1" ht="20.1" customFormat="1" customHeight="1" s="437" thickBot="1">
      <c r="A377" s="1442" t="n"/>
      <c r="B377" s="822" t="n"/>
      <c r="C377" s="1625" t="n">
        <v>4544884103014</v>
      </c>
      <c r="D377" s="1625" t="n"/>
      <c r="E377" s="435" t="inlineStr">
        <is>
          <t>Sunsorit</t>
        </is>
      </c>
      <c r="F377" s="435" t="n">
        <v>103014</v>
      </c>
      <c r="G377" s="450" t="inlineStr">
        <is>
          <t>サンソリット　スキンピールバー AHAマイルド</t>
        </is>
      </c>
      <c r="H377" s="404" t="inlineStr">
        <is>
          <t>《Sunsorit》 Skin Peel Bar （red）</t>
        </is>
      </c>
      <c r="I377" s="404" t="inlineStr">
        <is>
          <t>Skin Peel Bar “Red”</t>
        </is>
      </c>
      <c r="J377" s="488" t="inlineStr">
        <is>
          <t>Очищающее твердое мыло «Красное»</t>
        </is>
      </c>
      <c r="K377" s="699" t="inlineStr">
        <is>
          <t>soap</t>
        </is>
      </c>
      <c r="L377" s="699" t="n"/>
      <c r="M377" s="1442" t="n">
        <v>12</v>
      </c>
      <c r="N377" s="1442" t="n">
        <v>12</v>
      </c>
      <c r="O377" s="553" t="n"/>
      <c r="P377" s="1626" t="n">
        <v>1461</v>
      </c>
      <c r="Q377" s="1622">
        <f>O377*P377</f>
        <v/>
      </c>
      <c r="R377" s="554" t="n">
        <v>1125</v>
      </c>
      <c r="S377" s="1634">
        <f>O377*R377</f>
        <v/>
      </c>
      <c r="T377" s="1634">
        <f>Q377-S377</f>
        <v/>
      </c>
      <c r="U377" s="808">
        <f>T377/Q377</f>
        <v/>
      </c>
      <c r="V377" s="444" t="n"/>
      <c r="W377" s="444" t="n"/>
      <c r="X377" s="444">
        <f>O377/M377</f>
        <v/>
      </c>
      <c r="Y377" s="444">
        <f>V377*X377</f>
        <v/>
      </c>
      <c r="Z377" s="444">
        <f>W377*X377</f>
        <v/>
      </c>
      <c r="AA377" s="444" t="n"/>
      <c r="AB377" s="1650" t="n">
        <v>0.14</v>
      </c>
      <c r="AC377" s="1627">
        <f>ROUND(O377*AB377,3)</f>
        <v/>
      </c>
      <c r="AD377" s="673" t="inlineStr">
        <is>
          <t>TEA、ステアリン酸、水酸化Na、ラウリン酸、水、ミリスチン酸、ティーツリー油、ココアンホジ酢酸2Na、グリコール酸、グリセリン、バルミ７イン酸レチノール、エチドロン酸4Na、赤225、赤213</t>
        </is>
      </c>
      <c r="AE377" s="663" t="inlineStr">
        <is>
          <t>ЕАЭС N RU Д-JP.РА09.В.57104/22 от 09.01.2023 действует до 29.12.2027</t>
        </is>
      </c>
      <c r="AF377" s="663" t="inlineStr">
        <is>
          <t>Sunsorit</t>
        </is>
      </c>
      <c r="AG377" s="663" t="inlineStr">
        <is>
          <t>Sunsorit Co., Ltd</t>
        </is>
      </c>
    </row>
    <row r="378" hidden="1" ht="20.1" customFormat="1" customHeight="1" s="437" thickBot="1">
      <c r="A378" s="1442" t="n"/>
      <c r="B378" s="822" t="n"/>
      <c r="C378" s="1625" t="n">
        <v>100400</v>
      </c>
      <c r="D378" s="1625" t="n"/>
      <c r="E378" s="435" t="inlineStr">
        <is>
          <t>Sunsorit</t>
        </is>
      </c>
      <c r="F378" s="435" t="n">
        <v>104004</v>
      </c>
      <c r="G378" s="450" t="inlineStr">
        <is>
          <t>サンソリット　スキンピールバー ハイドロキノール</t>
        </is>
      </c>
      <c r="H378" s="404" t="inlineStr">
        <is>
          <t>《Sunsorit》 Skin Peel Bar （black）</t>
        </is>
      </c>
      <c r="I378" s="404" t="inlineStr">
        <is>
          <t>Skin Peel Bar “Black”</t>
        </is>
      </c>
      <c r="J378" s="488" t="inlineStr">
        <is>
          <t>Очищающее твердое мыло «Черное»</t>
        </is>
      </c>
      <c r="K378" s="699" t="inlineStr">
        <is>
          <t>soap</t>
        </is>
      </c>
      <c r="L378" s="699" t="n"/>
      <c r="M378" s="1442" t="n">
        <v>12</v>
      </c>
      <c r="N378" s="1442" t="n">
        <v>12</v>
      </c>
      <c r="O378" s="553" t="n"/>
      <c r="P378" s="1626" t="n">
        <v>2922</v>
      </c>
      <c r="Q378" s="1622">
        <f>O378*P378</f>
        <v/>
      </c>
      <c r="R378" s="554" t="n">
        <v>2250</v>
      </c>
      <c r="S378" s="1634">
        <f>O378*R378</f>
        <v/>
      </c>
      <c r="T378" s="1634">
        <f>Q378-S378</f>
        <v/>
      </c>
      <c r="U378" s="808">
        <f>T378/Q378</f>
        <v/>
      </c>
      <c r="V378" s="444" t="n"/>
      <c r="W378" s="444" t="n"/>
      <c r="X378" s="444">
        <f>O378/M378</f>
        <v/>
      </c>
      <c r="Y378" s="444">
        <f>V378*X378</f>
        <v/>
      </c>
      <c r="Z378" s="444">
        <f>W378*X378</f>
        <v/>
      </c>
      <c r="AA378" s="444" t="n"/>
      <c r="AB378" s="1650" t="n">
        <v>0.14</v>
      </c>
      <c r="AC378" s="1627">
        <f>ROUND(O378*AB378,3)</f>
        <v/>
      </c>
      <c r="AD378" s="673" t="inlineStr">
        <is>
          <t>TEA、ステアリン酸、水酸化Na、ラウリン酸、水、ミリスチン酸、ウワウルシエキス、アボカドエキス、ココアンホジ酢酸2Na、グリコール酸、炭、グリセリン、サリチル酸、ハイドロキノン</t>
        </is>
      </c>
      <c r="AE378" s="663" t="inlineStr">
        <is>
          <t>ЕАЭС N RU Д-JP.РА09.В.57104/22 от 09.01.2023 действует до 29.12.2027</t>
        </is>
      </c>
      <c r="AF378" s="663" t="inlineStr">
        <is>
          <t>Sunsorit</t>
        </is>
      </c>
      <c r="AG378" s="663" t="inlineStr">
        <is>
          <t>Sunsorit Co., Ltd</t>
        </is>
      </c>
    </row>
    <row r="379" hidden="1" ht="20.1" customFormat="1" customHeight="1" s="437" thickBot="1">
      <c r="A379" s="435" t="n"/>
      <c r="B379" s="829" t="n"/>
      <c r="C379" s="1625" t="n">
        <v>4544884917505</v>
      </c>
      <c r="D379" s="1625" t="n"/>
      <c r="E379" s="435" t="inlineStr">
        <is>
          <t>Sunsorit</t>
        </is>
      </c>
      <c r="F379" s="435" t="n">
        <v>1020188</v>
      </c>
      <c r="G379" s="450" t="n"/>
      <c r="H379" s="404" t="inlineStr">
        <is>
          <t xml:space="preserve">《Sunsorit》 Moisture BC Mask </t>
        </is>
      </c>
      <c r="I379" s="404" t="inlineStr">
        <is>
          <t>Sunsorit Moisture BC Mask</t>
        </is>
      </c>
      <c r="J379" s="488" t="inlineStr">
        <is>
          <t>Увлажняющая маска на основе биоцеллюлозы Сансорит</t>
        </is>
      </c>
      <c r="K379" s="699" t="inlineStr">
        <is>
          <t>face mask</t>
        </is>
      </c>
      <c r="L379" s="699" t="n"/>
      <c r="M379" s="1442" t="n">
        <v>60</v>
      </c>
      <c r="N379" s="1442" t="n">
        <v>12</v>
      </c>
      <c r="O379" s="553" t="n"/>
      <c r="P379" s="1626" t="n">
        <v>584</v>
      </c>
      <c r="Q379" s="1622">
        <f>O379*P379</f>
        <v/>
      </c>
      <c r="R379" s="554" t="n">
        <v>450</v>
      </c>
      <c r="S379" s="1634">
        <f>O379*R379</f>
        <v/>
      </c>
      <c r="T379" s="1634">
        <f>Q379-S379</f>
        <v/>
      </c>
      <c r="U379" s="808">
        <f>T379/Q379</f>
        <v/>
      </c>
      <c r="V379" s="444" t="n"/>
      <c r="W379" s="444" t="n"/>
      <c r="X379" s="444">
        <f>O379/M379</f>
        <v/>
      </c>
      <c r="Y379" s="444">
        <f>V379*X379</f>
        <v/>
      </c>
      <c r="Z379" s="444">
        <f>W379*X379</f>
        <v/>
      </c>
      <c r="AA379" s="444" t="n"/>
      <c r="AB379" s="1664" t="n">
        <v>0.05</v>
      </c>
      <c r="AC379" s="1624">
        <f>ROUND(O379*AB379,3)</f>
        <v/>
      </c>
      <c r="AD379" s="673" t="inlineStr">
        <is>
          <t xml:space="preserve">水 
グリセリン 
BG 
ペンチレングリコール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t>
        </is>
      </c>
      <c r="AE379" s="663" t="inlineStr">
        <is>
          <t>ЕАЭС N RU Д-JP.РА06.В.88817/24 от 08.08.2024 действует до 06.08.2029</t>
        </is>
      </c>
      <c r="AF379" s="663" t="inlineStr">
        <is>
          <t>Sunsorit</t>
        </is>
      </c>
      <c r="AG379" s="663" t="inlineStr">
        <is>
          <t>SUNSORIT.INC.</t>
        </is>
      </c>
    </row>
    <row r="380" hidden="1" ht="20.1" customFormat="1" customHeight="1" s="437" thickBot="1">
      <c r="A380" s="435" t="n"/>
      <c r="B380" s="829" t="n"/>
      <c r="C380" s="1625" t="n">
        <v>4544884917581</v>
      </c>
      <c r="D380" s="1625" t="n"/>
      <c r="E380" s="435" t="inlineStr">
        <is>
          <t>Sunsorit</t>
        </is>
      </c>
      <c r="F380" s="447" t="n">
        <v>1020190</v>
      </c>
      <c r="G380" s="450" t="inlineStr">
        <is>
          <t>サンソリット　ホワイトリフトマスク</t>
        </is>
      </c>
      <c r="H380" s="404" t="inlineStr">
        <is>
          <t>《Sunsorit》 Bright BC Mask</t>
        </is>
      </c>
      <c r="I380" s="404" t="inlineStr">
        <is>
          <t xml:space="preserve">Sunsorit Bright BC Mask </t>
        </is>
      </c>
      <c r="J380" s="488" t="inlineStr">
        <is>
          <t>Маска, выравнивающая цвет кжи лица на основе биоцеллюлозы Сансорит</t>
        </is>
      </c>
      <c r="K380" s="699" t="inlineStr">
        <is>
          <t>face mask</t>
        </is>
      </c>
      <c r="L380" s="699" t="n"/>
      <c r="M380" s="1442" t="n">
        <v>60</v>
      </c>
      <c r="N380" s="1442" t="n">
        <v>12</v>
      </c>
      <c r="O380" s="553" t="n"/>
      <c r="P380" s="1626" t="n">
        <v>789</v>
      </c>
      <c r="Q380" s="1622">
        <f>O380*P380</f>
        <v/>
      </c>
      <c r="R380" s="554" t="n">
        <v>607</v>
      </c>
      <c r="S380" s="1634">
        <f>O380*R380</f>
        <v/>
      </c>
      <c r="T380" s="1634">
        <f>Q380-S380</f>
        <v/>
      </c>
      <c r="U380" s="808">
        <f>T380/Q380</f>
        <v/>
      </c>
      <c r="V380" s="444" t="n"/>
      <c r="W380" s="444" t="n"/>
      <c r="X380" s="444">
        <f>O380/M380</f>
        <v/>
      </c>
      <c r="Y380" s="444">
        <f>V380*X380</f>
        <v/>
      </c>
      <c r="Z380" s="444">
        <f>W380*X380</f>
        <v/>
      </c>
      <c r="AA380" s="444" t="n"/>
      <c r="AB380" s="1678" t="n">
        <v>0.05</v>
      </c>
      <c r="AC380" s="1624">
        <f>ROUND(O380*AB380,3)</f>
        <v/>
      </c>
      <c r="AD380" s="673" t="inlineStr">
        <is>
          <t xml:space="preserve">水 
グリセリン 
BG 
ペンチレングリコール 
アスコルビルリン酸Na 
プラセンタエキス 
メロン胎座エキス 
加水分解サケ卵巣膜エキス 
アルガニアスピノサ核油 
アセチルヘキサペプチド-8 
ヒト遺伝子組換オリゴペプチド-1 
ヒアルロン酸Na 
サクシノイルアテロコラーゲン 
グリチルリチン酸2K 
グリコシルトレハロース 
加水分解水添デンプン 
ポリアクリレート-13 
ポリイソブテン 
ポリソルベート20 
クエン酸 
クエン酸Na 
グレープフルーツ果皮油 
PEG-60水添ヒマシ油 
ココイルアルギニンエチルPCA 
カプリリルグリコール 
エチルヘキシルグリセリン 
1,2-ヘキサンジオール 
フェノキシエタノール </t>
        </is>
      </c>
      <c r="AE380" s="663" t="inlineStr">
        <is>
          <t>ЕАЭС N RU Д-JP.РА06.В.88817/24 от 08.08.2024 действует до 06.08.2029</t>
        </is>
      </c>
      <c r="AF380" s="663" t="inlineStr">
        <is>
          <t>Sunsorit</t>
        </is>
      </c>
      <c r="AG380" s="663" t="inlineStr">
        <is>
          <t>SUNSORIT.INC.</t>
        </is>
      </c>
    </row>
    <row r="381" hidden="1" ht="20.1" customFormat="1" customHeight="1" s="437" thickBot="1">
      <c r="A381" s="435" t="n"/>
      <c r="B381" s="829" t="n"/>
      <c r="C381" s="1625" t="n">
        <v>4544884917543</v>
      </c>
      <c r="D381" s="1625" t="n"/>
      <c r="E381" s="435" t="inlineStr">
        <is>
          <t>Sunsorit</t>
        </is>
      </c>
      <c r="F381" s="447" t="n">
        <v>1020191</v>
      </c>
      <c r="G381" s="450" t="n"/>
      <c r="H381" s="404" t="inlineStr">
        <is>
          <t>《Sunsorit》 Enriched BC Mask</t>
        </is>
      </c>
      <c r="I381" s="404" t="inlineStr">
        <is>
          <t>Sunsorit Enriched BC Mask</t>
        </is>
      </c>
      <c r="J381" s="488" t="inlineStr">
        <is>
          <t>Лифтинговая антивозрастная маска на основе биоцеллюлозы Сансорит</t>
        </is>
      </c>
      <c r="K381" s="699" t="inlineStr">
        <is>
          <t>face mask</t>
        </is>
      </c>
      <c r="L381" s="699" t="n"/>
      <c r="M381" s="1442" t="n">
        <v>60</v>
      </c>
      <c r="N381" s="1442" t="n"/>
      <c r="O381" s="553" t="n"/>
      <c r="P381" s="1626" t="n">
        <v>1169</v>
      </c>
      <c r="Q381" s="1622">
        <f>O381*P381</f>
        <v/>
      </c>
      <c r="R381" s="554" t="n">
        <v>900</v>
      </c>
      <c r="S381" s="1634">
        <f>O381*R381</f>
        <v/>
      </c>
      <c r="T381" s="1634">
        <f>Q381-S381</f>
        <v/>
      </c>
      <c r="U381" s="808">
        <f>T381/Q381</f>
        <v/>
      </c>
      <c r="V381" s="444" t="n"/>
      <c r="W381" s="444" t="n"/>
      <c r="X381" s="444" t="n"/>
      <c r="Y381" s="444" t="n"/>
      <c r="Z381" s="444" t="n"/>
      <c r="AA381" s="444" t="n"/>
      <c r="AB381" s="1678" t="n">
        <v>0.05</v>
      </c>
      <c r="AC381" s="1624">
        <f>ROUND(O381*AB381,3)</f>
        <v/>
      </c>
      <c r="AD381" s="673" t="inlineStr">
        <is>
          <t xml:space="preserve">水 
BG 
グリセリン 
プロパンジオール 
ヒト遺伝子組換ポリペプチド-3 
ヒト遺伝子組換オリゴペプチド-1 
ヒト遺伝子組換ポリペプチド-11 
ヒトサイタイ血幹細胞順化培養液 
ヒアルロン酸Na 
グリチルリチン酸2K 
アラントイン 
グリコシルトレハロース 
加水分解水添デンプン 
水添レシチン 
コレステロール 
ココイルサルコシンNa 
ポリアクリレート-13 
ポリイソブテン 
ポリソルベート20 
クエン酸 
クエン酸Na 
PEG-60水添ヒマシ油 
ココイルアルギニンエチルPCA 
キサンタンガム 
エタノール 
エチルヘキシルグリセリン 
1，2-ヘキサンジオール 
フェノキシエタノール </t>
        </is>
      </c>
      <c r="AE381" s="663" t="inlineStr">
        <is>
          <t>ЕАЭС N RU Д-JP.РА06.В.88817/24 от 08.08.2024 действует до 06.08.2029</t>
        </is>
      </c>
      <c r="AF381" s="663" t="inlineStr">
        <is>
          <t>Sunsorit</t>
        </is>
      </c>
      <c r="AG381" s="663" t="inlineStr">
        <is>
          <t>SUNSORIT.INC.</t>
        </is>
      </c>
    </row>
    <row r="382" hidden="1" ht="20.1" customFormat="1" customHeight="1" s="437" thickBot="1">
      <c r="A382" s="435" t="n"/>
      <c r="B382" s="829" t="n"/>
      <c r="C382" s="1625" t="n">
        <v>4544884917529</v>
      </c>
      <c r="D382" s="1625" t="n"/>
      <c r="E382" s="435" t="inlineStr">
        <is>
          <t>Sunsorit</t>
        </is>
      </c>
      <c r="F382" s="447" t="n">
        <v>1020192</v>
      </c>
      <c r="G382" s="450" t="n"/>
      <c r="H382" s="404" t="inlineStr">
        <is>
          <t>《Sunsorit》 AC Control BC Mask</t>
        </is>
      </c>
      <c r="I382" s="404" t="inlineStr">
        <is>
          <t xml:space="preserve">Sunsorit AC Control BC Mask </t>
        </is>
      </c>
      <c r="J382" s="488" t="inlineStr">
        <is>
          <t>Маска для жирной, проблемной и чувствительной кожи лица на основе биоцеллюлозы Сансорит</t>
        </is>
      </c>
      <c r="K382" s="699" t="inlineStr">
        <is>
          <t>face mask</t>
        </is>
      </c>
      <c r="L382" s="699" t="n"/>
      <c r="M382" s="1442" t="n">
        <v>60</v>
      </c>
      <c r="N382" s="1442" t="n"/>
      <c r="O382" s="553" t="n"/>
      <c r="P382" s="1626" t="n">
        <v>643</v>
      </c>
      <c r="Q382" s="1622">
        <f>O382*P382</f>
        <v/>
      </c>
      <c r="R382" s="554" t="n">
        <v>495</v>
      </c>
      <c r="S382" s="1634">
        <f>O382*R382</f>
        <v/>
      </c>
      <c r="T382" s="1634">
        <f>Q382-S382</f>
        <v/>
      </c>
      <c r="U382" s="808">
        <f>T382/Q382</f>
        <v/>
      </c>
      <c r="V382" s="444" t="n"/>
      <c r="W382" s="444" t="n"/>
      <c r="X382" s="444" t="n"/>
      <c r="Y382" s="444" t="n"/>
      <c r="Z382" s="444" t="n"/>
      <c r="AA382" s="444" t="n"/>
      <c r="AB382" s="1678" t="n">
        <v>0.05</v>
      </c>
      <c r="AC382" s="1624">
        <f>ROUND(O382*AB382,3)</f>
        <v/>
      </c>
      <c r="AD382" s="673" t="inlineStr">
        <is>
          <t xml:space="preserve">水
BG 
グリセリン 
プロパンジオール 
ツボクサエキス 
ツバキ種子エキス 
ヒアルロン酸Na 
3-O-エチルアスコルビン酸 
グリチルリチン酸2K 
アラントイン 
グリコシルトレハロース 
加水分解水添デンプン 
トコフェロール 
ポリアクリレート-13 
ポリイソブテン 
ポリソルベート-20 
クエン酸 
クエン酸Na 
PEG-60水添ヒマシ油 
ココイルアルギニンエチルPCA 
ティーツリー葉油 
エチルヘキシルグリセリン 
1，2-ヘキサンジオール </t>
        </is>
      </c>
      <c r="AE382" s="663" t="inlineStr">
        <is>
          <t>ЕАЭС N RU Д-JP.РА06.В.88817/24 от 08.08.2024 действует до 06.08.2029</t>
        </is>
      </c>
      <c r="AF382" s="663" t="inlineStr">
        <is>
          <t>Sunsorit</t>
        </is>
      </c>
      <c r="AG382" s="663" t="inlineStr">
        <is>
          <t>SUNSORIT.INC.</t>
        </is>
      </c>
    </row>
    <row r="383" hidden="1" ht="20.1" customFormat="1" customHeight="1" s="437" thickBot="1">
      <c r="A383" s="435" t="n"/>
      <c r="B383" s="829" t="n"/>
      <c r="C383" s="1625" t="n">
        <v>100532</v>
      </c>
      <c r="D383" s="1625" t="n"/>
      <c r="E383" s="435" t="inlineStr">
        <is>
          <t>Sunsorit</t>
        </is>
      </c>
      <c r="F383" s="447" t="n">
        <v>120035</v>
      </c>
      <c r="G383" s="450" t="inlineStr">
        <is>
          <t>サンソリット　U・Vlockベースクリーム</t>
        </is>
      </c>
      <c r="H383" s="404" t="inlineStr">
        <is>
          <t>《Sunsorit》 U・Vｌock　Base Cream</t>
        </is>
      </c>
      <c r="I383" s="404" t="inlineStr">
        <is>
          <t>Sunsorit UVlock Base Cream SPF50+ PA++++</t>
        </is>
      </c>
      <c r="J383" s="488" t="inlineStr">
        <is>
          <t>Cолнцезащитный крем SPF50+ PA++++ Сансорит</t>
        </is>
      </c>
      <c r="K383" s="440" t="inlineStr">
        <is>
          <t>sunscreen</t>
        </is>
      </c>
      <c r="L383" s="440" t="n"/>
      <c r="M383" s="1442" t="n">
        <v>12</v>
      </c>
      <c r="N383" s="1442" t="n">
        <v>12</v>
      </c>
      <c r="O383" s="553" t="n"/>
      <c r="P383" s="1626" t="n">
        <v>2045</v>
      </c>
      <c r="Q383" s="1622">
        <f>O383*P383</f>
        <v/>
      </c>
      <c r="R383" s="554" t="n">
        <v>1620</v>
      </c>
      <c r="S383" s="1634">
        <f>O383*R383</f>
        <v/>
      </c>
      <c r="T383" s="1634">
        <f>Q383-S383</f>
        <v/>
      </c>
      <c r="U383" s="808">
        <f>T383/Q383</f>
        <v/>
      </c>
      <c r="V383" s="444" t="n"/>
      <c r="W383" s="444" t="n"/>
      <c r="X383" s="444">
        <f>O383/M383</f>
        <v/>
      </c>
      <c r="Y383" s="444">
        <f>V383*X383</f>
        <v/>
      </c>
      <c r="Z383" s="444">
        <f>W383*X383</f>
        <v/>
      </c>
      <c r="AA383" s="444" t="n"/>
      <c r="AB383" s="1678" t="n">
        <v>0.05</v>
      </c>
      <c r="AC383" s="1624">
        <f>ROUND(O383*AB383,3)</f>
        <v/>
      </c>
      <c r="AD383" s="673" t="inlineStr">
        <is>
          <t>シクロペンタシロキサン、水、ジメチコン、BG、PEG-9、ジメチコン、ジフェニルシロキシフェニルトリメチコン、（ジメチコン/ビニルジメチコン)クロスポリマー、テトラヘキシルデカン酸アスコルビル、トコフェロール、スクワラン、グリセリン、ジカプリン酸ネオペンチルグリコール、ジエチルヘキサン酸ネオペンチルグリコール、イソステアリン酸ポリグリセリルー２、グルタミン酸Na、グリチルリチン酸２K、酸化鉄、（ジメチコン/メチコン）コポリマー、酸化チタン、酸化ジルコニウム、水酸化Ａｌ、酸化亜鉛、ジステアルジモニウムヘクトライト、マイカ、フェノキシエタノール</t>
        </is>
      </c>
      <c r="AE383" s="663" t="inlineStr">
        <is>
          <t>ЕАЭС N RU Д-JP.РА03.В.90116/22 от 31.05.2022 действует до 29.05.2027</t>
        </is>
      </c>
      <c r="AF383" s="663" t="inlineStr">
        <is>
          <t>Sunsorit</t>
        </is>
      </c>
      <c r="AG383" s="663" t="inlineStr">
        <is>
          <t>Sunsorit Co., Ltd</t>
        </is>
      </c>
    </row>
    <row r="384" hidden="1" ht="20.1" customFormat="1" customHeight="1" s="437" thickBot="1">
      <c r="A384" s="1442" t="n"/>
      <c r="B384" s="822" t="n"/>
      <c r="C384" s="1625" t="n">
        <v>100310</v>
      </c>
      <c r="D384" s="1625" t="n"/>
      <c r="E384" s="435" t="inlineStr">
        <is>
          <t>Sunsorit</t>
        </is>
      </c>
      <c r="F384" s="447" t="inlineStr">
        <is>
          <t>102994S</t>
        </is>
      </c>
      <c r="G384" s="450" t="inlineStr">
        <is>
          <t>サンソリット　スキンピールバー AHAマイルド</t>
        </is>
      </c>
      <c r="H384" s="404" t="inlineStr">
        <is>
          <t>《Sunsorit》 Skin Peel Bar （blue）small size</t>
        </is>
      </c>
      <c r="I384" s="404" t="inlineStr">
        <is>
          <t>Skin Peel Bar «Blue»</t>
        </is>
      </c>
      <c r="J384" s="488" t="inlineStr">
        <is>
          <t>Очищающее твердое мыло «Синее»</t>
        </is>
      </c>
      <c r="K384" s="699" t="inlineStr">
        <is>
          <t>soap</t>
        </is>
      </c>
      <c r="L384" s="699" t="n"/>
      <c r="M384" s="1442" t="n">
        <v>10</v>
      </c>
      <c r="N384" s="1702" t="n">
        <v>100</v>
      </c>
      <c r="O384" s="553" t="n"/>
      <c r="P384" s="1626" t="n">
        <v>260</v>
      </c>
      <c r="Q384" s="1622">
        <f>O384*P384</f>
        <v/>
      </c>
      <c r="R384" s="554" t="n">
        <v>200</v>
      </c>
      <c r="S384" s="1634">
        <f>O384*R384</f>
        <v/>
      </c>
      <c r="T384" s="1634">
        <f>Q384-S384</f>
        <v/>
      </c>
      <c r="U384" s="808">
        <f>T384/Q384</f>
        <v/>
      </c>
      <c r="V384" s="444" t="n"/>
      <c r="W384" s="444" t="n"/>
      <c r="X384" s="444">
        <f>O384/M384</f>
        <v/>
      </c>
      <c r="Y384" s="444">
        <f>V384*X384</f>
        <v/>
      </c>
      <c r="Z384" s="444">
        <f>W384*X384</f>
        <v/>
      </c>
      <c r="AA384" s="444" t="n"/>
      <c r="AB384" s="1650" t="n">
        <v>0.016</v>
      </c>
      <c r="AC384" s="1627">
        <f>ROUND(O384*AB384,3)</f>
        <v/>
      </c>
      <c r="AD384" s="673" t="inlineStr">
        <is>
          <t>TEA、ステアリン酸、水酸化Na、ラウリン酸、水、ミリスチン酸、ココアンホジ酢酸2Na、グリコール酸、グリセリン、エチドロン酸4Na、青404</t>
        </is>
      </c>
      <c r="AE384" s="663" t="inlineStr">
        <is>
          <t>ЕАЭС N RU Д-JP.РА09.В.57104/22 от 09.01.2023 действует до 29.12.2027</t>
        </is>
      </c>
      <c r="AF384" s="663" t="inlineStr">
        <is>
          <t>Sunsorit</t>
        </is>
      </c>
      <c r="AG384" s="663" t="inlineStr">
        <is>
          <t>Sunsorit Co., Ltd</t>
        </is>
      </c>
    </row>
    <row r="385" hidden="1" ht="20.1" customFormat="1" customHeight="1" s="437" thickBot="1">
      <c r="A385" s="1442" t="n"/>
      <c r="B385" s="822" t="n"/>
      <c r="C385" s="1625" t="n">
        <v>100305</v>
      </c>
      <c r="D385" s="1625" t="n"/>
      <c r="E385" s="435" t="inlineStr">
        <is>
          <t>Sunsorit</t>
        </is>
      </c>
      <c r="F385" s="447" t="inlineStr">
        <is>
          <t>103007S</t>
        </is>
      </c>
      <c r="G385" s="671" t="inlineStr">
        <is>
          <t>サンソリット　スキンピールバー AHA</t>
        </is>
      </c>
      <c r="H385" s="404" t="inlineStr">
        <is>
          <t>《Sunsorit》 Skin Peel Bar （green）small size</t>
        </is>
      </c>
      <c r="I385" s="404" t="inlineStr">
        <is>
          <t>Skin Peel Bar “Green”</t>
        </is>
      </c>
      <c r="J385" s="488" t="inlineStr">
        <is>
          <t>Очищающее твердое мыло «Зеленое»</t>
        </is>
      </c>
      <c r="K385" s="699" t="inlineStr">
        <is>
          <t>soap</t>
        </is>
      </c>
      <c r="L385" s="699" t="n"/>
      <c r="M385" s="1442" t="n">
        <v>10</v>
      </c>
      <c r="N385" s="1703" t="n"/>
      <c r="O385" s="553" t="n"/>
      <c r="P385" s="1626" t="n">
        <v>260</v>
      </c>
      <c r="Q385" s="1622">
        <f>O385*P385</f>
        <v/>
      </c>
      <c r="R385" s="554" t="n">
        <v>200</v>
      </c>
      <c r="S385" s="1634">
        <f>O385*R385</f>
        <v/>
      </c>
      <c r="T385" s="1634">
        <f>Q385-S385</f>
        <v/>
      </c>
      <c r="U385" s="808">
        <f>T385/Q385</f>
        <v/>
      </c>
      <c r="V385" s="444" t="n"/>
      <c r="W385" s="444" t="n"/>
      <c r="X385" s="444">
        <f>O385/M385</f>
        <v/>
      </c>
      <c r="Y385" s="444">
        <f>V385*X385</f>
        <v/>
      </c>
      <c r="Z385" s="444">
        <f>W385*X385</f>
        <v/>
      </c>
      <c r="AA385" s="444" t="n"/>
      <c r="AB385" s="1650" t="n">
        <v>0.016</v>
      </c>
      <c r="AC385" s="1627">
        <f>ROUND(O385*AB385,3)</f>
        <v/>
      </c>
      <c r="AD385" s="673" t="inlineStr">
        <is>
          <t>TEA、ステアリン酸、水酸化Na、ラウリン酸、水、ミリスチン酸、ココアンホジ酢酸2Na、グリコール酸、グリセリン、エチドロン酸4Na、緑204、緑3</t>
        </is>
      </c>
      <c r="AE385" s="663" t="inlineStr">
        <is>
          <t>ЕАЭС N RU Д-JP.РА09.В.57104/22 от 09.01.2023 действует до 29.12.2027</t>
        </is>
      </c>
      <c r="AF385" s="663" t="inlineStr">
        <is>
          <t>Sunsorit</t>
        </is>
      </c>
      <c r="AG385" s="663" t="inlineStr">
        <is>
          <t>Sunsorit Co., Ltd</t>
        </is>
      </c>
    </row>
    <row r="386" hidden="1" ht="20.1" customFormat="1" customHeight="1" s="437" thickBot="1">
      <c r="A386" s="1442" t="n"/>
      <c r="B386" s="822" t="n"/>
      <c r="C386" s="1625" t="n">
        <v>100306</v>
      </c>
      <c r="D386" s="1625" t="n"/>
      <c r="E386" s="435" t="inlineStr">
        <is>
          <t>Sunsorit</t>
        </is>
      </c>
      <c r="F386" s="447" t="inlineStr">
        <is>
          <t>103014S</t>
        </is>
      </c>
      <c r="G386" s="671" t="inlineStr">
        <is>
          <t>サンソリット　スキンピールバー ティートゥリー</t>
        </is>
      </c>
      <c r="H386" s="404" t="inlineStr">
        <is>
          <t>《Sunsorit》 Skin Peel Bar （red）small size</t>
        </is>
      </c>
      <c r="I386" s="404" t="inlineStr">
        <is>
          <t>Skin Peel Bar “Red”</t>
        </is>
      </c>
      <c r="J386" s="488" t="inlineStr">
        <is>
          <t>Очищающее твердое мыло «Красное»</t>
        </is>
      </c>
      <c r="K386" s="699" t="inlineStr">
        <is>
          <t>soap</t>
        </is>
      </c>
      <c r="L386" s="699" t="n"/>
      <c r="M386" s="1442" t="n">
        <v>10</v>
      </c>
      <c r="N386" s="1703" t="n"/>
      <c r="O386" s="553" t="n"/>
      <c r="P386" s="1626" t="n">
        <v>312</v>
      </c>
      <c r="Q386" s="1622">
        <f>O386*P386</f>
        <v/>
      </c>
      <c r="R386" s="554" t="n">
        <v>240</v>
      </c>
      <c r="S386" s="1634">
        <f>O386*R386</f>
        <v/>
      </c>
      <c r="T386" s="1634">
        <f>Q386-S386</f>
        <v/>
      </c>
      <c r="U386" s="808">
        <f>T386/Q386</f>
        <v/>
      </c>
      <c r="V386" s="444" t="n"/>
      <c r="W386" s="444" t="n"/>
      <c r="X386" s="444">
        <f>O386/M386</f>
        <v/>
      </c>
      <c r="Y386" s="444">
        <f>V386*X386</f>
        <v/>
      </c>
      <c r="Z386" s="444">
        <f>W386*X386</f>
        <v/>
      </c>
      <c r="AA386" s="444" t="n"/>
      <c r="AB386" s="1650" t="n">
        <v>0.016</v>
      </c>
      <c r="AC386" s="1627">
        <f>ROUND(O386*AB386,3)</f>
        <v/>
      </c>
      <c r="AD386" s="673" t="inlineStr">
        <is>
          <t>TEA、ステアリン酸、水酸化Na、ラウリン酸、水、ミリスチン酸、ティーツリー油、ココアンホジ酢酸2Na、グリコール酸、グリセリン、バルミ７イン酸レチノール、エチドロン酸4Na、赤225、赤213</t>
        </is>
      </c>
      <c r="AE386" s="663" t="inlineStr">
        <is>
          <t>ЕАЭС N RU Д-JP.РА09.В.57104/22 от 09.01.2023 действует до 29.12.2027</t>
        </is>
      </c>
      <c r="AF386" s="663" t="inlineStr">
        <is>
          <t>Sunsorit</t>
        </is>
      </c>
      <c r="AG386" s="663" t="inlineStr">
        <is>
          <t>Sunsorit Co., Ltd</t>
        </is>
      </c>
    </row>
    <row r="387" hidden="1" ht="20.1" customFormat="1" customHeight="1" s="437" thickBot="1">
      <c r="A387" s="435" t="n"/>
      <c r="B387" s="829" t="n"/>
      <c r="C387" s="1625" t="n">
        <v>100410</v>
      </c>
      <c r="D387" s="1625" t="n"/>
      <c r="E387" s="435" t="inlineStr">
        <is>
          <t>Sunsorit</t>
        </is>
      </c>
      <c r="F387" s="447" t="inlineStr">
        <is>
          <t>104004S</t>
        </is>
      </c>
      <c r="G387" s="671" t="inlineStr">
        <is>
          <t>サンソリット　スキンピールバー ハイドロキノール</t>
        </is>
      </c>
      <c r="H387" s="404" t="inlineStr">
        <is>
          <t>《Sunsorit》 Skin Peel Bar （black）small size</t>
        </is>
      </c>
      <c r="I387" s="404" t="inlineStr">
        <is>
          <t>Skin Peel Bar “Black”</t>
        </is>
      </c>
      <c r="J387" s="488" t="inlineStr">
        <is>
          <t>Очищающее твердое мыло «Черное»</t>
        </is>
      </c>
      <c r="K387" s="699" t="inlineStr">
        <is>
          <t>soap</t>
        </is>
      </c>
      <c r="L387" s="699" t="n"/>
      <c r="M387" s="1442" t="n">
        <v>10</v>
      </c>
      <c r="N387" s="1704" t="n"/>
      <c r="O387" s="553" t="n"/>
      <c r="P387" s="1626" t="n">
        <v>494</v>
      </c>
      <c r="Q387" s="1622">
        <f>O387*P387</f>
        <v/>
      </c>
      <c r="R387" s="554" t="n">
        <v>380</v>
      </c>
      <c r="S387" s="1634">
        <f>O387*R387</f>
        <v/>
      </c>
      <c r="T387" s="1634">
        <f>Q387-S387</f>
        <v/>
      </c>
      <c r="U387" s="808">
        <f>T387/Q387</f>
        <v/>
      </c>
      <c r="V387" s="444" t="n"/>
      <c r="W387" s="444" t="n"/>
      <c r="X387" s="444">
        <f>O387/M387</f>
        <v/>
      </c>
      <c r="Y387" s="444">
        <f>V387*X387</f>
        <v/>
      </c>
      <c r="Z387" s="444">
        <f>W387*X387</f>
        <v/>
      </c>
      <c r="AA387" s="444" t="n"/>
      <c r="AB387" s="1650" t="n">
        <v>0.016</v>
      </c>
      <c r="AC387" s="1627">
        <f>ROUND(O387*AB387,3)</f>
        <v/>
      </c>
      <c r="AD387" s="673" t="inlineStr">
        <is>
          <t>TEA、ステアリン酸、水酸化Na、ラウリン酸、水、ミリスチン酸、ウワウルシエキス、アボカドエキス、ココアンホジ酢酸2Na、グリコール酸、炭、グリセリン、サリチル酸、ハイドロキノン</t>
        </is>
      </c>
      <c r="AE387" s="663" t="inlineStr">
        <is>
          <t>ЕАЭС N RU Д-JP.РА09.В.57104/22 от 09.01.2023 действует до 29.12.2027</t>
        </is>
      </c>
      <c r="AF387" s="663" t="inlineStr">
        <is>
          <t>Sunsorit</t>
        </is>
      </c>
      <c r="AG387" s="663" t="inlineStr">
        <is>
          <t>Sunsorit Co., Ltd</t>
        </is>
      </c>
    </row>
    <row r="388" hidden="1" ht="20.1" customFormat="1" customHeight="1" s="437" thickBot="1">
      <c r="A388" s="435" t="n"/>
      <c r="B388" s="829" t="n"/>
      <c r="C388" s="1625" t="n"/>
      <c r="D388" s="1625" t="n"/>
      <c r="E388" s="435" t="inlineStr">
        <is>
          <t>Sunsorit</t>
        </is>
      </c>
      <c r="F388" s="1668" t="inlineStr">
        <is>
          <t>SUN01</t>
        </is>
      </c>
      <c r="G388" s="671" t="inlineStr">
        <is>
          <t>泡立てネット</t>
        </is>
      </c>
      <c r="H388" s="404" t="inlineStr">
        <is>
          <t>《Sunsorit》 Face wash net</t>
        </is>
      </c>
      <c r="I388" s="404" t="inlineStr">
        <is>
          <t>Face wash net</t>
        </is>
      </c>
      <c r="J388" s="488" t="inlineStr">
        <is>
          <t xml:space="preserve">Сеточка для мыла </t>
        </is>
      </c>
      <c r="K388" s="699" t="inlineStr">
        <is>
          <t>net</t>
        </is>
      </c>
      <c r="L388" s="699" t="n"/>
      <c r="M388" s="1442" t="n">
        <v>6</v>
      </c>
      <c r="N388" s="1442" t="n">
        <v>6</v>
      </c>
      <c r="O388" s="553" t="n"/>
      <c r="P388" s="1626" t="n">
        <v>230</v>
      </c>
      <c r="Q388" s="1622">
        <f>O388*P388</f>
        <v/>
      </c>
      <c r="R388" s="554" t="n">
        <v>180</v>
      </c>
      <c r="S388" s="1634">
        <f>O388*R388</f>
        <v/>
      </c>
      <c r="T388" s="1634">
        <f>Q388-S388</f>
        <v/>
      </c>
      <c r="U388" s="808">
        <f>T388/Q388</f>
        <v/>
      </c>
      <c r="V388" s="444" t="n"/>
      <c r="W388" s="444" t="n"/>
      <c r="X388" s="444">
        <f>O388/M388</f>
        <v/>
      </c>
      <c r="Y388" s="444">
        <f>V388*X388</f>
        <v/>
      </c>
      <c r="Z388" s="444">
        <f>W388*X388</f>
        <v/>
      </c>
      <c r="AA388" s="444" t="n"/>
      <c r="AB388" s="1705" t="n">
        <v>0.012</v>
      </c>
      <c r="AC388" s="1624">
        <f>ROUND(O388*AB388,3)</f>
        <v/>
      </c>
      <c r="AD388" s="673" t="inlineStr">
        <is>
          <t>本体：ポリエチレン
ビーズ：スチロール
ヒモ：ナイロン</t>
        </is>
      </c>
      <c r="AE388" s="663" t="inlineStr">
        <is>
          <t>не подлежит</t>
        </is>
      </c>
      <c r="AF388" s="663" t="inlineStr">
        <is>
          <t>Sunsorit</t>
        </is>
      </c>
      <c r="AG388" s="663" t="inlineStr">
        <is>
          <t>Sunsorit Co., Ltd</t>
        </is>
      </c>
    </row>
    <row r="389" hidden="1" ht="20.1" customFormat="1" customHeight="1" s="437" thickBot="1">
      <c r="A389" s="1442" t="n"/>
      <c r="B389" s="822" t="n"/>
      <c r="C389" s="1625" t="n">
        <v>4562351026444</v>
      </c>
      <c r="D389" s="1625" t="n"/>
      <c r="E389" s="435" t="inlineStr">
        <is>
          <t>Kyo Tomo</t>
        </is>
      </c>
      <c r="F389" s="447" t="inlineStr">
        <is>
          <t>K4005730</t>
        </is>
      </c>
      <c r="G389" s="671" t="n"/>
      <c r="H389" s="404" t="inlineStr">
        <is>
          <t>《Kyo Tomo》 WATER CUP</t>
        </is>
      </c>
      <c r="I389" s="404" t="inlineStr">
        <is>
          <t>Hydrogen Generator H2</t>
        </is>
      </c>
      <c r="J389" s="488" t="inlineStr">
        <is>
          <t>Портативные аппараты для получения водородной воды на напряжение 5 вольт</t>
        </is>
      </c>
      <c r="K389" s="440" t="inlineStr">
        <is>
          <t>water cup</t>
        </is>
      </c>
      <c r="L389" s="440" t="n"/>
      <c r="M389" s="1442" t="n">
        <v>24</v>
      </c>
      <c r="N389" s="1442" t="n">
        <v>24</v>
      </c>
      <c r="O389" s="553" t="n"/>
      <c r="P389" s="1626" t="n">
        <v>8400</v>
      </c>
      <c r="Q389" s="1622">
        <f>O389*P389</f>
        <v/>
      </c>
      <c r="R389" s="554" t="n">
        <v>6900</v>
      </c>
      <c r="S389" s="1634">
        <f>O389*R389</f>
        <v/>
      </c>
      <c r="T389" s="1634">
        <f>Q389-S389</f>
        <v/>
      </c>
      <c r="U389" s="808">
        <f>T389/Q389</f>
        <v/>
      </c>
      <c r="V389" s="444" t="n">
        <v>0.046</v>
      </c>
      <c r="W389" s="444" t="n">
        <v>11</v>
      </c>
      <c r="X389" s="444">
        <f>O389/M389</f>
        <v/>
      </c>
      <c r="Y389" s="444">
        <f>V389*X389</f>
        <v/>
      </c>
      <c r="Z389" s="444">
        <f>W389*X389</f>
        <v/>
      </c>
      <c r="AA389" s="444" t="n"/>
      <c r="AB389" s="719" t="n">
        <v>0.395</v>
      </c>
      <c r="AC389" s="1624">
        <f>ROUND(O389*AB389,3)</f>
        <v/>
      </c>
      <c r="AD389" s="673" t="inlineStr">
        <is>
          <t>キャップ/本体ベース：ABS樹脂、パッキン：シリコン、ボトル：PC、生成パネル：チタンプラチナコーティング</t>
        </is>
      </c>
      <c r="AE389" s="921" t="inlineStr">
        <is>
          <t>ЕАЭС N RU Д-JP.РА04.В.59449/23 от 13.06.2023 действует до 12.06.2028</t>
        </is>
      </c>
      <c r="AF389" s="921" t="inlineStr">
        <is>
          <t>HYDROGENE</t>
        </is>
      </c>
      <c r="AG389" s="921" t="inlineStr">
        <is>
          <t>HIRO CORPORATION Сo.,ltd</t>
        </is>
      </c>
    </row>
    <row r="390" hidden="1" ht="20.1" customFormat="1" customHeight="1" s="437" thickBot="1">
      <c r="A390" s="435" t="n"/>
      <c r="B390" s="829" t="n"/>
      <c r="C390" s="1625" t="n">
        <v>4562410102416</v>
      </c>
      <c r="D390" s="1625" t="n"/>
      <c r="E390" s="435" t="inlineStr">
        <is>
          <t>Kyo Tomo</t>
        </is>
      </c>
      <c r="F390" s="447" t="n"/>
      <c r="G390" s="671" t="n"/>
      <c r="H390" s="404" t="inlineStr">
        <is>
          <t>《Kyo Tomo》 HYDROGEN CAPSUL</t>
        </is>
      </c>
      <c r="I390" s="404" t="n"/>
      <c r="J390" s="488" t="n"/>
      <c r="K390" s="440" t="inlineStr">
        <is>
          <t>supplement</t>
        </is>
      </c>
      <c r="L390" s="440" t="n"/>
      <c r="M390" s="1442" t="n">
        <v>10</v>
      </c>
      <c r="N390" s="1442" t="n">
        <v>10</v>
      </c>
      <c r="O390" s="553" t="n"/>
      <c r="P390" s="1626" t="n">
        <v>6440</v>
      </c>
      <c r="Q390" s="1622">
        <f>O390*P390</f>
        <v/>
      </c>
      <c r="R390" s="554" t="n">
        <v>5332</v>
      </c>
      <c r="S390" s="1634">
        <f>O390*R390</f>
        <v/>
      </c>
      <c r="T390" s="1634">
        <f>Q390-S390</f>
        <v/>
      </c>
      <c r="U390" s="808">
        <f>T390/Q390</f>
        <v/>
      </c>
      <c r="V390" s="444" t="n"/>
      <c r="W390" s="444" t="n"/>
      <c r="X390" s="444">
        <f>O390/M390</f>
        <v/>
      </c>
      <c r="Y390" s="444">
        <f>V390*X390</f>
        <v/>
      </c>
      <c r="Z390" s="444">
        <f>W390*X390</f>
        <v/>
      </c>
      <c r="AA390" s="444" t="n"/>
      <c r="AB390" s="719" t="n">
        <v>0.041</v>
      </c>
      <c r="AC390" s="1624">
        <f>ROUND(O390*AB390,3)</f>
        <v/>
      </c>
      <c r="AD390" s="673" t="n"/>
      <c r="AE390" s="921" t="n"/>
      <c r="AF390" s="921" t="n"/>
      <c r="AG390" s="921" t="n"/>
    </row>
    <row r="391" hidden="1" ht="20.1" customFormat="1" customHeight="1" s="437" thickBot="1">
      <c r="A391" s="435" t="n"/>
      <c r="B391" s="829" t="n"/>
      <c r="C391" s="1625" t="n">
        <v>4562410106179</v>
      </c>
      <c r="D391" s="1625" t="n"/>
      <c r="E391" s="435" t="inlineStr">
        <is>
          <t>Kyo Tomo</t>
        </is>
      </c>
      <c r="F391" s="447" t="inlineStr">
        <is>
          <t>FG01</t>
        </is>
      </c>
      <c r="G391" s="671" t="n"/>
      <c r="H391" s="404" t="inlineStr">
        <is>
          <t>《Kyo Tomo》FIJI BEAUTU MIST 75ml</t>
        </is>
      </c>
      <c r="I391" s="404" t="inlineStr">
        <is>
          <t>«Fiji Beaute» facial spray.Meteoric fresh water</t>
        </is>
      </c>
      <c r="J391" s="488" t="inlineStr">
        <is>
          <t>Термальная метеорная вода "Красота Фиджи"</t>
        </is>
      </c>
      <c r="K391" s="440" t="inlineStr">
        <is>
          <t>face lotion</t>
        </is>
      </c>
      <c r="L391" s="440" t="n"/>
      <c r="M391" s="1442" t="n">
        <v>100</v>
      </c>
      <c r="N391" s="1442" t="n">
        <v>100</v>
      </c>
      <c r="O391" s="553" t="n"/>
      <c r="P391" s="1626" t="n">
        <v>580</v>
      </c>
      <c r="Q391" s="1628">
        <f>O391*P391</f>
        <v/>
      </c>
      <c r="R391" s="443" t="n">
        <v>450</v>
      </c>
      <c r="S391" s="1623">
        <f>O391*R391</f>
        <v/>
      </c>
      <c r="T391" s="1623">
        <f>Q391-S391</f>
        <v/>
      </c>
      <c r="U391" s="556">
        <f>T391/Q391</f>
        <v/>
      </c>
      <c r="V391" s="444" t="n"/>
      <c r="W391" s="444" t="n"/>
      <c r="X391" s="444">
        <f>O391/M391</f>
        <v/>
      </c>
      <c r="Y391" s="444">
        <f>V391*X391</f>
        <v/>
      </c>
      <c r="Z391" s="444">
        <f>W391*X391</f>
        <v/>
      </c>
      <c r="AA391" s="444" t="n"/>
      <c r="AB391" s="719" t="n">
        <v>0.109</v>
      </c>
      <c r="AC391" s="1624">
        <f>ROUND(O391*AB391,3)</f>
        <v/>
      </c>
      <c r="AD391" s="673" t="inlineStr">
        <is>
          <t xml:space="preserve">水、BG、ダマスクバラ花水、加水分解コラーゲン、ダイズ種子エキス、ホホバ種子油 </t>
        </is>
      </c>
      <c r="AE391" s="921" t="inlineStr">
        <is>
          <t>ЕАЭС N RU Д-JP.ПФ02.В.08302/19 от 05.08.2019 действует до 18.12.2023</t>
        </is>
      </c>
      <c r="AF391" s="921" t="inlineStr">
        <is>
          <t>Kyo Tomo</t>
        </is>
      </c>
      <c r="AG391" s="921" t="inlineStr">
        <is>
          <t>Kyo Tomo</t>
        </is>
      </c>
    </row>
    <row r="392" hidden="1" ht="20.1" customFormat="1" customHeight="1" s="437" thickBot="1">
      <c r="A392" s="435" t="n"/>
      <c r="B392" s="829" t="n"/>
      <c r="C392" s="1625" t="n">
        <v>4562410106384</v>
      </c>
      <c r="D392" s="1625" t="n"/>
      <c r="E392" s="435" t="inlineStr">
        <is>
          <t>Kyo Tomo</t>
        </is>
      </c>
      <c r="F392" s="447" t="inlineStr">
        <is>
          <t>FG02</t>
        </is>
      </c>
      <c r="G392" s="671" t="n"/>
      <c r="H392" s="404" t="inlineStr">
        <is>
          <t>《Kyo Tomo》FIJI BEAUTU MIST 150ml</t>
        </is>
      </c>
      <c r="I392" s="404" t="inlineStr">
        <is>
          <t>«Fiji Beaute» facial spray.Meteoric fresh water</t>
        </is>
      </c>
      <c r="J392" s="488" t="inlineStr">
        <is>
          <t>Термальная метеорная вода "Красота Фиджи"</t>
        </is>
      </c>
      <c r="K392" s="440" t="inlineStr">
        <is>
          <t>face lotion</t>
        </is>
      </c>
      <c r="L392" s="440" t="n"/>
      <c r="M392" s="1442" t="n">
        <v>50</v>
      </c>
      <c r="N392" s="1442" t="n">
        <v>50</v>
      </c>
      <c r="O392" s="553" t="n"/>
      <c r="P392" s="1626" t="n">
        <v>910</v>
      </c>
      <c r="Q392" s="1628">
        <f>O392*P392</f>
        <v/>
      </c>
      <c r="R392" s="443" t="n">
        <v>710</v>
      </c>
      <c r="S392" s="1623">
        <f>O392*R392</f>
        <v/>
      </c>
      <c r="T392" s="1623">
        <f>Q392-S392</f>
        <v/>
      </c>
      <c r="U392" s="556">
        <f>T392/Q392</f>
        <v/>
      </c>
      <c r="V392" s="444" t="n">
        <v>0.029</v>
      </c>
      <c r="W392" s="444" t="n">
        <v>10.5</v>
      </c>
      <c r="X392" s="444">
        <f>O392/M392</f>
        <v/>
      </c>
      <c r="Y392" s="444">
        <f>V392*X392</f>
        <v/>
      </c>
      <c r="Z392" s="444">
        <f>W392*X392</f>
        <v/>
      </c>
      <c r="AA392" s="444" t="n"/>
      <c r="AB392" s="719" t="n">
        <v>0.195</v>
      </c>
      <c r="AC392" s="1624">
        <f>ROUND(O392*AB392,3)</f>
        <v/>
      </c>
      <c r="AD392" s="673" t="inlineStr">
        <is>
          <t xml:space="preserve">水、BG、ダマスクバラ花水、加水分解コラーゲン、ダイズ種子エキス、ホホバ種子油 </t>
        </is>
      </c>
      <c r="AE392" s="921" t="inlineStr">
        <is>
          <t>ЕАЭС N RU Д-JP.ПФ02.В.08302/19 от 05.08.2019 действует до 18.12.2024</t>
        </is>
      </c>
      <c r="AF392" s="921" t="inlineStr">
        <is>
          <t>Kyo Tomo</t>
        </is>
      </c>
      <c r="AG392" s="921" t="inlineStr">
        <is>
          <t>Kyo Tomo</t>
        </is>
      </c>
    </row>
    <row r="393" hidden="1" ht="20.1" customFormat="1" customHeight="1" s="437" thickBot="1">
      <c r="A393" s="435" t="n"/>
      <c r="B393" s="829" t="n"/>
      <c r="C393" s="1625" t="n">
        <v>4562410102461</v>
      </c>
      <c r="D393" s="1625" t="n"/>
      <c r="E393" s="435" t="inlineStr">
        <is>
          <t>Kyo Tomo</t>
        </is>
      </c>
      <c r="F393" s="447" t="inlineStr">
        <is>
          <t>FG03</t>
        </is>
      </c>
      <c r="G393" s="671" t="n"/>
      <c r="H393" s="404" t="inlineStr">
        <is>
          <t>《Kyo Tomo》FIJI BEAUTU MIST 300ml</t>
        </is>
      </c>
      <c r="I393" s="404" t="inlineStr">
        <is>
          <t>«Fiji Beaute» facial spray.Meteoric fresh water</t>
        </is>
      </c>
      <c r="J393" s="488" t="inlineStr">
        <is>
          <t>Термальная метеорная вода "Красота Фиджи"</t>
        </is>
      </c>
      <c r="K393" s="440" t="inlineStr">
        <is>
          <t>face lotion</t>
        </is>
      </c>
      <c r="L393" s="440" t="n"/>
      <c r="M393" s="1442" t="n">
        <v>20</v>
      </c>
      <c r="N393" s="1442" t="n">
        <v>20</v>
      </c>
      <c r="O393" s="553" t="n"/>
      <c r="P393" s="1626" t="n">
        <v>1385</v>
      </c>
      <c r="Q393" s="1628">
        <f>O393*P393</f>
        <v/>
      </c>
      <c r="R393" s="443" t="n">
        <v>1080</v>
      </c>
      <c r="S393" s="1623">
        <f>O393*R393</f>
        <v/>
      </c>
      <c r="T393" s="1623">
        <f>Q393-S393</f>
        <v/>
      </c>
      <c r="U393" s="556">
        <f>T393/Q393</f>
        <v/>
      </c>
      <c r="V393" s="444" t="n">
        <v>0.061</v>
      </c>
      <c r="W393" s="444" t="n">
        <v>8</v>
      </c>
      <c r="X393" s="444">
        <f>O393/M393</f>
        <v/>
      </c>
      <c r="Y393" s="444">
        <f>V393*X393</f>
        <v/>
      </c>
      <c r="Z393" s="444">
        <f>W393*X393</f>
        <v/>
      </c>
      <c r="AA393" s="444" t="n"/>
      <c r="AB393" s="719" t="n">
        <v>0.365</v>
      </c>
      <c r="AC393" s="1624">
        <f>ROUND(O393*AB393,3)</f>
        <v/>
      </c>
      <c r="AD393" s="673" t="inlineStr">
        <is>
          <t xml:space="preserve">水、BG、ダマスクバラ花水、加水分解コラーゲン、ダイズ種子エキス、ホホバ種子油 </t>
        </is>
      </c>
      <c r="AE393" s="921" t="inlineStr">
        <is>
          <t>ЕАЭС N RU Д-JP.ПФ02.В.08302/19 от 05.08.2019 действует до 18.12.2025</t>
        </is>
      </c>
      <c r="AF393" s="921" t="inlineStr">
        <is>
          <t>Kyo Tomo</t>
        </is>
      </c>
      <c r="AG393" s="921" t="inlineStr">
        <is>
          <t>Kyo Tomo</t>
        </is>
      </c>
    </row>
    <row r="394" hidden="1" ht="20.1" customFormat="1" customHeight="1" s="437" thickBot="1">
      <c r="A394" s="435" t="n"/>
      <c r="B394" s="829" t="n"/>
      <c r="C394" s="1625" t="n">
        <v>4562410102751</v>
      </c>
      <c r="D394" s="1625" t="n"/>
      <c r="E394" s="435" t="inlineStr">
        <is>
          <t>Kyo Tomo</t>
        </is>
      </c>
      <c r="F394" s="447" t="inlineStr">
        <is>
          <t>KT2751</t>
        </is>
      </c>
      <c r="G394" s="671" t="n"/>
      <c r="H394" s="404" t="inlineStr">
        <is>
          <t>《Kyo Tomo》FACE PACK (VANILLA)</t>
        </is>
      </c>
      <c r="I394" s="404" t="inlineStr">
        <is>
          <t>Kyo Tomo Face Pack Vanilla</t>
        </is>
      </c>
      <c r="J394" s="488" t="inlineStr">
        <is>
          <t>Моделирующая альгинатная маска ЙОГУРТ-8 ВАНИЛЬ</t>
        </is>
      </c>
      <c r="K394" s="440" t="inlineStr">
        <is>
          <t>face pack</t>
        </is>
      </c>
      <c r="L394" s="440" t="n"/>
      <c r="M394" s="1442" t="n">
        <v>75</v>
      </c>
      <c r="N394" s="1442" t="n">
        <v>75</v>
      </c>
      <c r="O394" s="553" t="n"/>
      <c r="P394" s="1626" t="n">
        <v>372</v>
      </c>
      <c r="Q394" s="1628">
        <f>O394*P394</f>
        <v/>
      </c>
      <c r="R394" s="443" t="n">
        <v>298</v>
      </c>
      <c r="S394" s="1623">
        <f>O394*R394</f>
        <v/>
      </c>
      <c r="T394" s="1623">
        <f>Q394-S394</f>
        <v/>
      </c>
      <c r="U394" s="556">
        <f>T394/Q394</f>
        <v/>
      </c>
      <c r="V394" s="444" t="n">
        <v>0.061</v>
      </c>
      <c r="W394" s="444" t="n">
        <v>4.3</v>
      </c>
      <c r="X394" s="444">
        <f>O394/M394</f>
        <v/>
      </c>
      <c r="Y394" s="444">
        <f>V394*X394</f>
        <v/>
      </c>
      <c r="Z394" s="444">
        <f>W394*X394</f>
        <v/>
      </c>
      <c r="AA394" s="444" t="n"/>
      <c r="AB394" s="719" t="n">
        <v>0.042</v>
      </c>
      <c r="AC394" s="1624">
        <f>ROUND(O394*AB394,3)</f>
        <v/>
      </c>
      <c r="AD394" s="673" t="inlineStr">
        <is>
          <t>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4" s="921" t="inlineStr">
        <is>
          <t>ЕАЭС N RU Д-JP.РА06.В.28039/22 от 08.09.2022 действует до 06.09.2027</t>
        </is>
      </c>
      <c r="AF394" s="921" t="inlineStr">
        <is>
          <t>ЙОГУРТ-8</t>
        </is>
      </c>
      <c r="AG394" s="921" t="inlineStr">
        <is>
          <t>Kyo Tomo</t>
        </is>
      </c>
    </row>
    <row r="395" hidden="1" ht="20.1" customFormat="1" customHeight="1" s="437" thickBot="1">
      <c r="A395" s="435" t="n"/>
      <c r="B395" s="829" t="n"/>
      <c r="C395" s="1625" t="n">
        <v>4562410104137</v>
      </c>
      <c r="D395" s="1625" t="n"/>
      <c r="E395" s="435" t="inlineStr">
        <is>
          <t>Kyo Tomo</t>
        </is>
      </c>
      <c r="F395" s="447" t="inlineStr">
        <is>
          <t>KT4137</t>
        </is>
      </c>
      <c r="G395" s="671" t="n"/>
      <c r="H395" s="404" t="inlineStr">
        <is>
          <t>《Kyo Tomo》FACE PACK (YUZU)</t>
        </is>
      </c>
      <c r="I395" s="404" t="inlineStr">
        <is>
          <t>Kyo Tomo Face Pack Yuzu</t>
        </is>
      </c>
      <c r="J395" s="488" t="inlineStr">
        <is>
          <t>Моделирующая альгинатная маска ЙОГУРТ-8 ЮДЗУ</t>
        </is>
      </c>
      <c r="K395" s="440" t="inlineStr">
        <is>
          <t>face pack</t>
        </is>
      </c>
      <c r="L395" s="440" t="n"/>
      <c r="M395" s="1442" t="n">
        <v>75</v>
      </c>
      <c r="N395" s="1442" t="n">
        <v>75</v>
      </c>
      <c r="O395" s="553" t="n"/>
      <c r="P395" s="1626" t="n">
        <v>372</v>
      </c>
      <c r="Q395" s="1628">
        <f>O395*P395</f>
        <v/>
      </c>
      <c r="R395" s="443" t="n">
        <v>298</v>
      </c>
      <c r="S395" s="1623">
        <f>O395*R395</f>
        <v/>
      </c>
      <c r="T395" s="1623">
        <f>Q395-S395</f>
        <v/>
      </c>
      <c r="U395" s="556">
        <f>T395/Q395</f>
        <v/>
      </c>
      <c r="V395" s="444" t="n">
        <v>0.061</v>
      </c>
      <c r="W395" s="444" t="n">
        <v>4.3</v>
      </c>
      <c r="X395" s="444">
        <f>O395/M395</f>
        <v/>
      </c>
      <c r="Y395" s="444">
        <f>V395*X395</f>
        <v/>
      </c>
      <c r="Z395" s="444">
        <f>W395*X395</f>
        <v/>
      </c>
      <c r="AA395" s="444" t="n"/>
      <c r="AB395" s="719" t="n">
        <v>0.042</v>
      </c>
      <c r="AC395" s="1624">
        <f>ROUND(O395*AB395,3)</f>
        <v/>
      </c>
      <c r="AD395" s="673" t="inlineStr">
        <is>
          <t xml:space="preserve">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t>
        </is>
      </c>
      <c r="AE395" s="921" t="inlineStr">
        <is>
          <t>ЕАЭС N RU Д-JP.РА06.В.28039/22 от 08.09.2022 действует до 06.09.2028</t>
        </is>
      </c>
      <c r="AF395" s="921" t="inlineStr">
        <is>
          <t>ЙОГУРТ-8</t>
        </is>
      </c>
      <c r="AG395" s="921" t="inlineStr">
        <is>
          <t>Kyo Tomo</t>
        </is>
      </c>
    </row>
    <row r="396" hidden="1" ht="20.1" customFormat="1" customHeight="1" s="437" thickBot="1">
      <c r="A396" s="435" t="n"/>
      <c r="B396" s="829" t="n"/>
      <c r="C396" s="1625" t="n">
        <v>4562410106247</v>
      </c>
      <c r="D396" s="1625" t="n"/>
      <c r="E396" s="435" t="inlineStr">
        <is>
          <t>Kyo Tomo</t>
        </is>
      </c>
      <c r="F396" s="447" t="inlineStr">
        <is>
          <t>KT6247</t>
        </is>
      </c>
      <c r="G396" s="671" t="n"/>
      <c r="H396" s="404" t="inlineStr">
        <is>
          <t>《Kyo Tomo》FACE PACK (RASBERRY)</t>
        </is>
      </c>
      <c r="I396" s="404" t="inlineStr">
        <is>
          <t>Kyo Tomo Face Pack Raspberry</t>
        </is>
      </c>
      <c r="J396" s="488" t="inlineStr">
        <is>
          <t>Моделирующая альгинатная маска ЙОГУРТ-8 МАЛИНА</t>
        </is>
      </c>
      <c r="K396" s="440" t="inlineStr">
        <is>
          <t>face pack</t>
        </is>
      </c>
      <c r="L396" s="440" t="n"/>
      <c r="M396" s="1442" t="n">
        <v>75</v>
      </c>
      <c r="N396" s="1442" t="n">
        <v>75</v>
      </c>
      <c r="O396" s="553" t="n"/>
      <c r="P396" s="1626" t="n">
        <v>372</v>
      </c>
      <c r="Q396" s="1628">
        <f>O396*P396</f>
        <v/>
      </c>
      <c r="R396" s="443" t="n">
        <v>298</v>
      </c>
      <c r="S396" s="1623">
        <f>O396*R396</f>
        <v/>
      </c>
      <c r="T396" s="1623">
        <f>Q396-S396</f>
        <v/>
      </c>
      <c r="U396" s="556">
        <f>T396/Q396</f>
        <v/>
      </c>
      <c r="V396" s="444" t="n">
        <v>0.061</v>
      </c>
      <c r="W396" s="444" t="n">
        <v>4.3</v>
      </c>
      <c r="X396" s="444">
        <f>O396/M396</f>
        <v/>
      </c>
      <c r="Y396" s="444">
        <f>V396*X396</f>
        <v/>
      </c>
      <c r="Z396" s="444">
        <f>W396*X396</f>
        <v/>
      </c>
      <c r="AA396" s="444" t="n"/>
      <c r="AB396" s="719" t="n">
        <v>0.042</v>
      </c>
      <c r="AC396" s="1624">
        <f>ROUND(O396*AB396,3)</f>
        <v/>
      </c>
      <c r="AD396" s="673" t="inlineStr">
        <is>
          <t xml:space="preserve">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t>
        </is>
      </c>
      <c r="AE396" s="921" t="inlineStr">
        <is>
          <t>ЕАЭС N RU Д-JP.РА06.В.28039/22 от 08.09.2022 действует до 06.09.2029</t>
        </is>
      </c>
      <c r="AF396" s="921" t="inlineStr">
        <is>
          <t>ЙОГУРТ-8</t>
        </is>
      </c>
      <c r="AG396" s="921" t="inlineStr">
        <is>
          <t>Kyo Tomo</t>
        </is>
      </c>
    </row>
    <row r="397" hidden="1" ht="20.1" customFormat="1" customHeight="1" s="437" thickBot="1">
      <c r="A397" s="435" t="n"/>
      <c r="B397" s="829" t="n"/>
      <c r="C397" s="1625" t="n">
        <v>4562410101136</v>
      </c>
      <c r="D397" s="1625" t="n"/>
      <c r="E397" s="435" t="inlineStr">
        <is>
          <t>Kyo Tomo PRO</t>
        </is>
      </c>
      <c r="F397" s="1668" t="inlineStr">
        <is>
          <t>KT1136prof</t>
        </is>
      </c>
      <c r="G397" s="671" t="n"/>
      <c r="H397" s="404" t="inlineStr">
        <is>
          <t>《Kyo Tomo PRO》FACE PACK 6 PACK SET</t>
        </is>
      </c>
      <c r="I397" s="404" t="inlineStr">
        <is>
          <t>Kyo Tomo Face pack 6 pack set</t>
        </is>
      </c>
      <c r="J397" s="488" t="inlineStr">
        <is>
          <t>НАБОР МОДЕЛИРУЮЩИХ АЛЬГИНАТНЫХ МАСОК Йогурт-8: моделирующая альгинатные маска Ваниль, моделирующая альгинатные маска Юдзу, моделирующая альгинатные маска Малина</t>
        </is>
      </c>
      <c r="K397" s="440" t="inlineStr">
        <is>
          <t>face pack</t>
        </is>
      </c>
      <c r="L397" s="440" t="n"/>
      <c r="M397" s="1442" t="n">
        <v>55</v>
      </c>
      <c r="N397" s="1442" t="n">
        <v>55</v>
      </c>
      <c r="O397" s="553" t="n"/>
      <c r="P397" s="1626" t="n">
        <v>1967</v>
      </c>
      <c r="Q397" s="1628">
        <f>O397*P397</f>
        <v/>
      </c>
      <c r="R397" s="443" t="n">
        <v>1573</v>
      </c>
      <c r="S397" s="1623">
        <f>O397*R397</f>
        <v/>
      </c>
      <c r="T397" s="1623">
        <f>Q397-S397</f>
        <v/>
      </c>
      <c r="U397" s="556">
        <f>T397/Q397</f>
        <v/>
      </c>
      <c r="V397" s="444" t="n">
        <v>0.061</v>
      </c>
      <c r="W397" s="444" t="n">
        <v>13.3</v>
      </c>
      <c r="X397" s="444">
        <f>O397/M397</f>
        <v/>
      </c>
      <c r="Y397" s="444">
        <f>V397*X397</f>
        <v/>
      </c>
      <c r="Z397" s="444">
        <f>W397*X397</f>
        <v/>
      </c>
      <c r="AA397" s="444" t="n"/>
      <c r="AB397" s="719" t="n">
        <v>0.23</v>
      </c>
      <c r="AC397" s="1624">
        <f>ROUND(O397*AB397,3)</f>
        <v/>
      </c>
      <c r="AD397" s="673" t="inlineStr">
        <is>
          <t>【ゆず】ケイソウ土、タルク、炭酸Mg、硫酸Ca、キシリトール、アルギン酸Na、デキストリン、ピロリン酸4Na、コーンスターチ、リン酸Na、香料、水素化Mg、ヨーグルト末、アルガニアスピノサ核油、スクワラン、オリーブ果実油、ツバキ種子油、アボカド油、コメ胚芽油、ブドウ種子油 
【ラズベリー】ケイソウ土、タルク、炭酸Mg、硫酸Ca、キシリトール、アルギン酸Na、デキストリン、ピロリン酸4Na、コーンスターチ、リン酸Na、香料、水素化Mg、ヨーグルト末、ホホバ種子油、スクワラン、オリーブ果実油、ツバキ種子油、アボカド油、コメ胚芽油、ブドウ種子油 
【バニラ】ケイソウ土、タルク、炭酸Mg、硫酸Ca、キシリトール、アルギン酸Na、デキストリン、ピロリン酸4Na、コーンスターチ、リン酸Na、香料、水素化Mg、ヨーグルト末、カニナバラ果実油、スクワラン、オリーブ果実油、ツバキ種子油、アボカド油、コメ胚芽油、ブドウ種子油</t>
        </is>
      </c>
      <c r="AE397" s="921" t="inlineStr">
        <is>
          <t xml:space="preserve">ЕАЭС N RU Д-JP.РА06.В.28039/22 от 08.09.2022 действует до 06.09.2027 </t>
        </is>
      </c>
      <c r="AF397" s="921" t="inlineStr">
        <is>
          <t>ЙОГУРТ-8</t>
        </is>
      </c>
      <c r="AG397" s="921" t="inlineStr">
        <is>
          <t>Kyo Tomo</t>
        </is>
      </c>
    </row>
    <row r="398" hidden="1" ht="20.1" customFormat="1" customHeight="1" s="437" thickBot="1">
      <c r="A398" s="435" t="n"/>
      <c r="B398" s="829" t="n"/>
      <c r="C398" s="1625" t="n"/>
      <c r="D398" s="1625" t="n"/>
      <c r="E398" s="435" t="inlineStr">
        <is>
          <t>Elega Doll</t>
        </is>
      </c>
      <c r="F398" s="447" t="inlineStr">
        <is>
          <t>EG0001</t>
        </is>
      </c>
      <c r="G398" s="671" t="n"/>
      <c r="H398" s="404" t="inlineStr">
        <is>
          <t>《Elega Doll》PHYTOCELL SODA PACK</t>
        </is>
      </c>
      <c r="I398" s="404" t="inlineStr">
        <is>
          <t>ELEGA DOLL Phytocell Soda Pack Plus</t>
        </is>
      </c>
      <c r="J398" s="488" t="inlineStr">
        <is>
          <t>Маска-мусс на основе соды и стволовых клеток яблок Элега Долл Плюс</t>
        </is>
      </c>
      <c r="K398" s="440" t="inlineStr">
        <is>
          <t>face pack</t>
        </is>
      </c>
      <c r="L398" s="440" t="n"/>
      <c r="M398" s="1442" t="n">
        <v>48</v>
      </c>
      <c r="N398" s="1442" t="n">
        <v>135</v>
      </c>
      <c r="O398" s="553" t="n"/>
      <c r="P398" s="1626" t="n">
        <v>1900</v>
      </c>
      <c r="Q398" s="1628">
        <f>O398*P398</f>
        <v/>
      </c>
      <c r="R398" s="443" t="n">
        <v>1520</v>
      </c>
      <c r="S398" s="1623">
        <f>O398*R398</f>
        <v/>
      </c>
      <c r="T398" s="1623">
        <f>Q398-S398</f>
        <v/>
      </c>
      <c r="U398" s="556">
        <f>T398/Q398</f>
        <v/>
      </c>
      <c r="V398" s="444" t="n">
        <v>0.027</v>
      </c>
      <c r="W398" s="444" t="n">
        <v>10</v>
      </c>
      <c r="X398" s="444">
        <f>O398/M398</f>
        <v/>
      </c>
      <c r="Y398" s="444">
        <f>V398*X398</f>
        <v/>
      </c>
      <c r="Z398" s="444">
        <f>W398*X398</f>
        <v/>
      </c>
      <c r="AA398" s="444" t="n"/>
      <c r="AB398" s="719" t="n">
        <v>0.2</v>
      </c>
      <c r="AC398" s="1624">
        <f>ROUND(O398*AB398,3)</f>
        <v/>
      </c>
      <c r="AD398"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-150、ペンチレングリコール、香料、フェノキシエタノール</t>
        </is>
      </c>
      <c r="AE398" s="663" t="inlineStr">
        <is>
          <t>ЕАЭС N RU Д-JP.РА01.В.66253/22 от 08.02.2022 действует до 06.02.2027</t>
        </is>
      </c>
      <c r="AF398" s="663" t="inlineStr">
        <is>
          <t>Elega Doll</t>
        </is>
      </c>
      <c r="AG398" s="663" t="inlineStr">
        <is>
          <t>M&amp;S, Co. LtD</t>
        </is>
      </c>
    </row>
    <row r="399" hidden="1" ht="20.1" customFormat="1" customHeight="1" s="437" thickBot="1">
      <c r="A399" s="435" t="n"/>
      <c r="B399" s="829" t="n"/>
      <c r="C399" s="1625" t="n"/>
      <c r="D399" s="1625" t="n"/>
      <c r="E399" s="435" t="inlineStr">
        <is>
          <t>Elega Doll</t>
        </is>
      </c>
      <c r="F399" s="447" t="inlineStr">
        <is>
          <t>EG0001</t>
        </is>
      </c>
      <c r="G399" s="671" t="n"/>
      <c r="H399" s="404" t="inlineStr">
        <is>
          <t>《Elega Doll》PHYTOCELL SODA PACK</t>
        </is>
      </c>
      <c r="I399" s="404" t="inlineStr">
        <is>
          <t>ELEGA DOLL Phytocell Soda Pack Plus</t>
        </is>
      </c>
      <c r="J399" s="488" t="inlineStr">
        <is>
          <t>Маска-мусс на основе соды и стволовых клеток яблок Элега Долл Плюс</t>
        </is>
      </c>
      <c r="K399" s="440" t="inlineStr">
        <is>
          <t>face pack</t>
        </is>
      </c>
      <c r="L399" s="440" t="n"/>
      <c r="M399" s="1442" t="n">
        <v>48</v>
      </c>
      <c r="N399" s="1442" t="n">
        <v>500</v>
      </c>
      <c r="O399" s="553" t="n"/>
      <c r="P399" s="1626" t="n">
        <v>1830</v>
      </c>
      <c r="Q399" s="1628">
        <f>O399*P399</f>
        <v/>
      </c>
      <c r="R399" s="443" t="n">
        <v>1444</v>
      </c>
      <c r="S399" s="1623">
        <f>O399*R399</f>
        <v/>
      </c>
      <c r="T399" s="1623">
        <f>Q399-S399</f>
        <v/>
      </c>
      <c r="U399" s="556">
        <f>T399/Q399</f>
        <v/>
      </c>
      <c r="V399" s="444" t="n">
        <v>0.027</v>
      </c>
      <c r="W399" s="444" t="n">
        <v>10</v>
      </c>
      <c r="X399" s="444">
        <f>O399/M399</f>
        <v/>
      </c>
      <c r="Y399" s="444">
        <f>V399*X399</f>
        <v/>
      </c>
      <c r="Z399" s="444">
        <f>W399*X399</f>
        <v/>
      </c>
      <c r="AA399" s="444" t="n"/>
      <c r="AB399" s="719" t="n">
        <v>0.2</v>
      </c>
      <c r="AC399" s="1624">
        <f>ROUND(O399*AB399,3)</f>
        <v/>
      </c>
      <c r="AD399"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-151、ペンチレングリコール、香料、フェノキシエタノール</t>
        </is>
      </c>
      <c r="AE399" s="663" t="inlineStr">
        <is>
          <t>ЕАЭС N RU Д-JP.РА01.В.66253/22 от 08.02.2022 действует до 06.02.2027</t>
        </is>
      </c>
      <c r="AF399" s="663" t="inlineStr">
        <is>
          <t>Elega Doll</t>
        </is>
      </c>
      <c r="AG399" s="663" t="inlineStr">
        <is>
          <t>M&amp;S, Co. LtD</t>
        </is>
      </c>
    </row>
    <row r="400" hidden="1" ht="20.1" customFormat="1" customHeight="1" s="437" thickBot="1">
      <c r="A400" s="435" t="n"/>
      <c r="B400" s="829" t="n"/>
      <c r="C400" s="1625" t="n"/>
      <c r="D400" s="1625" t="n"/>
      <c r="E400" s="435" t="inlineStr">
        <is>
          <t>Elega Doll</t>
        </is>
      </c>
      <c r="F400" s="435" t="inlineStr">
        <is>
          <t>EG0001</t>
        </is>
      </c>
      <c r="G400" s="450" t="n"/>
      <c r="H400" s="404" t="inlineStr">
        <is>
          <t>《Elega Doll》PHYTOCELL SODA PACK</t>
        </is>
      </c>
      <c r="I400" s="440" t="inlineStr">
        <is>
          <t>ELEGA DOLL Phytocell Soda Pack Plus</t>
        </is>
      </c>
      <c r="J400" s="693" t="inlineStr">
        <is>
          <t>Маска-мусс на основе соды и стволовых клеток яблок Элега Долл Плюс</t>
        </is>
      </c>
      <c r="K400" s="440" t="inlineStr">
        <is>
          <t>face pack</t>
        </is>
      </c>
      <c r="L400" s="440" t="n"/>
      <c r="M400" s="1442" t="n">
        <v>48</v>
      </c>
      <c r="N400" s="1442" t="n">
        <v>1000</v>
      </c>
      <c r="O400" s="553" t="n"/>
      <c r="P400" s="1626" t="n">
        <v>1700</v>
      </c>
      <c r="Q400" s="1628">
        <f>O400*P400</f>
        <v/>
      </c>
      <c r="R400" s="443" t="n">
        <v>1330</v>
      </c>
      <c r="S400" s="1623">
        <f>O400*R400</f>
        <v/>
      </c>
      <c r="T400" s="1623">
        <f>Q400-S400</f>
        <v/>
      </c>
      <c r="U400" s="556">
        <f>T400/Q400</f>
        <v/>
      </c>
      <c r="V400" s="444" t="n">
        <v>0.027</v>
      </c>
      <c r="W400" s="444" t="n">
        <v>10</v>
      </c>
      <c r="X400" s="444">
        <f>O400/M400</f>
        <v/>
      </c>
      <c r="Y400" s="444">
        <f>V400*X400</f>
        <v/>
      </c>
      <c r="Z400" s="444">
        <f>W400*X400</f>
        <v/>
      </c>
      <c r="AA400" s="444" t="n"/>
      <c r="AB400" s="719" t="n">
        <v>0.2</v>
      </c>
      <c r="AC400" s="1624">
        <f>ROUND(O400*AB400,3)</f>
        <v/>
      </c>
      <c r="AD400" s="673" t="inlineStr">
        <is>
          <t>水、グリセリン、ジグリセリン、BG、LPG、ポリオキシエチレンフィトスタノール、セテアリルアルコール、ベヘン酸、ステアリン酸、TEA、ベヘニルアルコール、二酸化炭素、クラドシホンノバエカレドニアエキス、リンゴ果実培養細胞エキス、キサンタンガム、レシチン、PEG-152、ペンチレングリコール、香料、フェノキシエタノール</t>
        </is>
      </c>
      <c r="AE400" s="663" t="inlineStr">
        <is>
          <t>ЕАЭС N RU Д-JP.РА01.В.66253/22 от 08.02.2022 действует до 06.02.2027</t>
        </is>
      </c>
      <c r="AF400" s="663" t="inlineStr">
        <is>
          <t>Elega Doll</t>
        </is>
      </c>
      <c r="AG400" s="663" t="inlineStr">
        <is>
          <t>M&amp;S, Co. LtD</t>
        </is>
      </c>
    </row>
    <row r="401" hidden="1" ht="20.1" customFormat="1" customHeight="1" s="437" thickBot="1">
      <c r="A401" s="435" t="n"/>
      <c r="B401" s="829" t="n"/>
      <c r="C401" s="1625" t="n">
        <v>4582490490227</v>
      </c>
      <c r="D401" s="1625" t="n"/>
      <c r="E401" s="435" t="inlineStr">
        <is>
          <t>Elega Doll</t>
        </is>
      </c>
      <c r="F401" s="435" t="inlineStr">
        <is>
          <t>EG0006</t>
        </is>
      </c>
      <c r="G401" s="450" t="inlineStr">
        <is>
          <t>ELEGADOLL　フレッシュ98ゲルマスク　3枚入り</t>
        </is>
      </c>
      <c r="H401" s="440" t="inlineStr">
        <is>
          <t>《Elega Doll》Fresh 98 freeze-dried gel mask 3 pieces</t>
        </is>
      </c>
      <c r="I401" s="440" t="inlineStr">
        <is>
          <t>ELEGA DOLL Fresh 98 Hydrogel Mask</t>
        </is>
      </c>
      <c r="J401" s="693" t="inlineStr">
        <is>
          <t>Гидрогелевая маска для лица с фуллереном Элега Долл</t>
        </is>
      </c>
      <c r="K401" s="440" t="inlineStr">
        <is>
          <t>face pack</t>
        </is>
      </c>
      <c r="L401" s="440" t="n"/>
      <c r="M401" s="1442" t="n">
        <v>48</v>
      </c>
      <c r="N401" s="1442" t="n">
        <v>48</v>
      </c>
      <c r="O401" s="553" t="n"/>
      <c r="P401" s="1626" t="n">
        <v>1344</v>
      </c>
      <c r="Q401" s="1628">
        <f>O401*P401</f>
        <v/>
      </c>
      <c r="R401" s="443" t="n">
        <v>1120</v>
      </c>
      <c r="S401" s="1623">
        <f>O401*R401</f>
        <v/>
      </c>
      <c r="T401" s="1623">
        <f>Q401-S401</f>
        <v/>
      </c>
      <c r="U401" s="556">
        <f>T401/Q401</f>
        <v/>
      </c>
      <c r="V401" s="444">
        <f>ROUND(0.29*0.295*0.39,3)</f>
        <v/>
      </c>
      <c r="W401" s="444" t="n">
        <v>4</v>
      </c>
      <c r="X401" s="444">
        <f>O401/M401</f>
        <v/>
      </c>
      <c r="Y401" s="444">
        <f>V401*X401</f>
        <v/>
      </c>
      <c r="Z401" s="444">
        <f>W401*X401</f>
        <v/>
      </c>
      <c r="AA401" s="444" t="n"/>
      <c r="AB401" s="719" t="n">
        <v>0.053</v>
      </c>
      <c r="AC401" s="1624">
        <f>ROUND(O401*AB401,3)</f>
        <v/>
      </c>
      <c r="AD401" s="673">
        <f>AD403</f>
        <v/>
      </c>
      <c r="AE401" s="663" t="inlineStr">
        <is>
          <t>ЕАЭС N RU Д-JP.РА01.В.66253/22 от 08.02.2022 действует до 06.02.2027</t>
        </is>
      </c>
      <c r="AF401" s="663" t="inlineStr">
        <is>
          <t>Elega Doll</t>
        </is>
      </c>
      <c r="AG401" s="663" t="inlineStr">
        <is>
          <t>M&amp;S, Co. LtD</t>
        </is>
      </c>
    </row>
    <row r="402" hidden="1" ht="20.1" customFormat="1" customHeight="1" s="437" thickBot="1">
      <c r="A402" s="435" t="n"/>
      <c r="B402" s="829" t="n"/>
      <c r="C402" s="1625" t="n">
        <v>4582490490258</v>
      </c>
      <c r="D402" s="1625" t="n"/>
      <c r="E402" s="435" t="inlineStr">
        <is>
          <t>Elega Doll</t>
        </is>
      </c>
      <c r="F402" s="435" t="inlineStr">
        <is>
          <t>EG0003</t>
        </is>
      </c>
      <c r="G402" s="450" t="inlineStr">
        <is>
          <t>ELEGADOLL　フレッシュ98ゲルマスク　5枚入り</t>
        </is>
      </c>
      <c r="H402" s="804" t="inlineStr">
        <is>
          <t>《Elega Doll》Fresh 98 freeze-dried gel mask 5 pieces</t>
        </is>
      </c>
      <c r="I402" s="804" t="inlineStr">
        <is>
          <t>ELEGA DOLL Fresh 98 Hydrogel Mask</t>
        </is>
      </c>
      <c r="J402" s="693" t="inlineStr">
        <is>
          <t>Гидрогелевая маска для лица с фуллереном Элега Долл</t>
        </is>
      </c>
      <c r="K402" s="440" t="inlineStr">
        <is>
          <t>face pack</t>
        </is>
      </c>
      <c r="L402" s="440" t="n"/>
      <c r="M402" s="1442" t="n">
        <v>48</v>
      </c>
      <c r="N402" s="1442" t="n">
        <v>48</v>
      </c>
      <c r="O402" s="553" t="n"/>
      <c r="P402" s="1626" t="n">
        <v>2064</v>
      </c>
      <c r="Q402" s="1628">
        <f>O402*P402</f>
        <v/>
      </c>
      <c r="R402" s="443" t="n">
        <v>1720</v>
      </c>
      <c r="S402" s="1623">
        <f>O402*R402</f>
        <v/>
      </c>
      <c r="T402" s="1623">
        <f>Q402-S402</f>
        <v/>
      </c>
      <c r="U402" s="556">
        <f>T402/Q402</f>
        <v/>
      </c>
      <c r="V402" s="444">
        <f>ROUND(0.29*0.39*0.29,3)</f>
        <v/>
      </c>
      <c r="W402" s="444" t="n">
        <v>4.9</v>
      </c>
      <c r="X402" s="444">
        <f>O402/M402</f>
        <v/>
      </c>
      <c r="Y402" s="444">
        <f>V402*X402</f>
        <v/>
      </c>
      <c r="Z402" s="444">
        <f>W402*X402</f>
        <v/>
      </c>
      <c r="AA402" s="444" t="inlineStr">
        <is>
          <t>18.5х14х2</t>
        </is>
      </c>
      <c r="AB402" s="719" t="n">
        <v>0.073</v>
      </c>
      <c r="AC402" s="1624">
        <f>ROUND(O402*AB402,3)</f>
        <v/>
      </c>
      <c r="AD402"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2" s="663" t="inlineStr">
        <is>
          <t>ЕАЭС N RU Д-JP.РА01.В.66253/22 от 08.02.2022 действует до 06.02.2027</t>
        </is>
      </c>
      <c r="AF402" s="663" t="inlineStr">
        <is>
          <t>Elega Doll</t>
        </is>
      </c>
      <c r="AG402" s="663" t="inlineStr">
        <is>
          <t>M&amp;S, Co. LtD</t>
        </is>
      </c>
    </row>
    <row r="403" hidden="1" ht="20.1" customFormat="1" customHeight="1" s="437" thickBot="1">
      <c r="A403" s="435" t="n"/>
      <c r="B403" s="829" t="n"/>
      <c r="C403" s="1625" t="n"/>
      <c r="D403" s="1625" t="n"/>
      <c r="E403" s="435" t="inlineStr">
        <is>
          <t>Elega Doll</t>
        </is>
      </c>
      <c r="F403" s="435" t="inlineStr">
        <is>
          <t>EG0005</t>
        </is>
      </c>
      <c r="G403" s="450" t="n"/>
      <c r="H403" s="804" t="inlineStr">
        <is>
          <t>《Elega Doll》Fresh 98 mask 9 pieces</t>
        </is>
      </c>
      <c r="I403" s="804" t="inlineStr">
        <is>
          <t>ELEGA DOLL Fresh 98 Hydrogel Mask</t>
        </is>
      </c>
      <c r="J403" s="693" t="inlineStr">
        <is>
          <t>Гидрогелевая маска для лица с фуллереном Элега Долл</t>
        </is>
      </c>
      <c r="K403" s="440" t="inlineStr">
        <is>
          <t>face pack</t>
        </is>
      </c>
      <c r="L403" s="440" t="n"/>
      <c r="M403" s="1442" t="n">
        <v>48</v>
      </c>
      <c r="N403" s="1442" t="n">
        <v>48</v>
      </c>
      <c r="O403" s="553" t="n"/>
      <c r="P403" s="1626" t="n">
        <v>2988</v>
      </c>
      <c r="Q403" s="1628">
        <f>O403*P403</f>
        <v/>
      </c>
      <c r="R403" s="443" t="n">
        <v>1720</v>
      </c>
      <c r="S403" s="1623">
        <f>O403*R403</f>
        <v/>
      </c>
      <c r="T403" s="1623">
        <f>Q403-S403</f>
        <v/>
      </c>
      <c r="U403" s="556">
        <f>T403/Q403</f>
        <v/>
      </c>
      <c r="V403" s="444">
        <f>ROUND(0.29*0.39*0.29,3)</f>
        <v/>
      </c>
      <c r="W403" s="444" t="n">
        <v>4.9</v>
      </c>
      <c r="X403" s="444">
        <f>O403/M403</f>
        <v/>
      </c>
      <c r="Y403" s="444">
        <f>V403*X403</f>
        <v/>
      </c>
      <c r="Z403" s="444">
        <f>W403*X403</f>
        <v/>
      </c>
      <c r="AA403" s="444" t="n"/>
      <c r="AB403" s="719" t="n">
        <v>0.073</v>
      </c>
      <c r="AC403" s="1624">
        <f>ROUND(O403*AB403,3)</f>
        <v/>
      </c>
      <c r="AD403"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403" s="663" t="inlineStr">
        <is>
          <t>ЕАЭС N RU Д-JP.РА01.В.66253/22 от 08.02.2022 действует до 06.02.2027</t>
        </is>
      </c>
      <c r="AF403" s="663" t="inlineStr">
        <is>
          <t>Elega Doll</t>
        </is>
      </c>
      <c r="AG403" s="663" t="inlineStr">
        <is>
          <t>M&amp;S, Co. LtD</t>
        </is>
      </c>
    </row>
    <row r="404" hidden="1" ht="20.1" customFormat="1" customHeight="1" s="437" thickBot="1">
      <c r="A404" s="1442" t="n"/>
      <c r="B404" s="822" t="n"/>
      <c r="C404" s="1625" t="n">
        <v>4582490490234</v>
      </c>
      <c r="D404" s="1625" t="n"/>
      <c r="E404" s="435" t="inlineStr">
        <is>
          <t>Elega Doll</t>
        </is>
      </c>
      <c r="F404" s="435" t="inlineStr">
        <is>
          <t>EG0004</t>
        </is>
      </c>
      <c r="G404" s="450" t="n"/>
      <c r="H404" s="804" t="inlineStr">
        <is>
          <t>《Elega Doll》Fresh 98 Freeze Dry Gel Eye Sheet Plus</t>
        </is>
      </c>
      <c r="I404" s="804" t="inlineStr">
        <is>
          <t>ELEGA DOLL Fresh 98 Hydrogel Eye Sheet Plus</t>
        </is>
      </c>
      <c r="J404" s="693" t="inlineStr">
        <is>
          <t>Гидрогелевые маски для кожи вокруг глаз Элега Долл Плюс</t>
        </is>
      </c>
      <c r="K404" s="440" t="inlineStr">
        <is>
          <t>eye pask</t>
        </is>
      </c>
      <c r="L404" s="440" t="n"/>
      <c r="M404" s="1442" t="n">
        <v>48</v>
      </c>
      <c r="N404" s="1442" t="n">
        <v>48</v>
      </c>
      <c r="O404" s="553" t="n"/>
      <c r="P404" s="1626" t="n">
        <v>1344</v>
      </c>
      <c r="Q404" s="1628">
        <f>O404*P404</f>
        <v/>
      </c>
      <c r="R404" s="443" t="n">
        <v>1120</v>
      </c>
      <c r="S404" s="1623">
        <f>O404*R404</f>
        <v/>
      </c>
      <c r="T404" s="1623">
        <f>Q404-S404</f>
        <v/>
      </c>
      <c r="U404" s="556">
        <f>T404/Q404</f>
        <v/>
      </c>
      <c r="V404" s="444">
        <f>ROUND(0.29*0.39*0.29,3)</f>
        <v/>
      </c>
      <c r="W404" s="444" t="n">
        <v>2</v>
      </c>
      <c r="X404" s="444">
        <f>O404/M404</f>
        <v/>
      </c>
      <c r="Y404" s="444">
        <f>V404*X404</f>
        <v/>
      </c>
      <c r="Z404" s="444">
        <f>W404*X404</f>
        <v/>
      </c>
      <c r="AA404" s="444" t="inlineStr">
        <is>
          <t>6.5х10.5х2.5</t>
        </is>
      </c>
      <c r="AB404" s="1650" t="n">
        <v>0.025</v>
      </c>
      <c r="AC404" s="1627">
        <f>ROUND(O404*AB404,3)</f>
        <v/>
      </c>
      <c r="AD404"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404" s="663" t="inlineStr">
        <is>
          <t>ЕАЭС N RU Д-JP.РА01.В.66253/22 от 08.02.2022 действует до 06.02.2027</t>
        </is>
      </c>
      <c r="AF404" s="663" t="inlineStr">
        <is>
          <t>Elega Doll</t>
        </is>
      </c>
      <c r="AG404" s="663" t="inlineStr">
        <is>
          <t>M&amp;S, Co. LtD</t>
        </is>
      </c>
    </row>
    <row r="405" hidden="1" ht="30" customFormat="1" customHeight="1" s="437" thickBot="1">
      <c r="A405" s="1442" t="n"/>
      <c r="B405" s="822" t="n"/>
      <c r="C405" s="1625" t="n"/>
      <c r="D405" s="1625" t="n"/>
      <c r="E405" s="435" t="inlineStr">
        <is>
          <t>Elega Doll PRO</t>
        </is>
      </c>
      <c r="F405" s="435" t="inlineStr">
        <is>
          <t>EG0005P</t>
        </is>
      </c>
      <c r="G405" s="450" t="inlineStr">
        <is>
          <t>ELEGADOLL　フレッシュ98ゲルマスク10枚入り</t>
        </is>
      </c>
      <c r="H405" s="804" t="inlineStr">
        <is>
          <t xml:space="preserve">《Elega Doll PRO》Fresh 98 Freeze Dry Gel Mask 10 sheets </t>
        </is>
      </c>
      <c r="I405" s="804" t="inlineStr">
        <is>
          <t>Fresh 98 Freezedry Hydrogel Mask</t>
        </is>
      </c>
      <c r="J405" s="693" t="inlineStr">
        <is>
          <t>Гидрогелевая маска для лица с фуллереном Элега Долл Фреш 98</t>
        </is>
      </c>
      <c r="K405" s="440" t="inlineStr">
        <is>
          <t>face pack</t>
        </is>
      </c>
      <c r="L405" s="440" t="n"/>
      <c r="M405" s="1442" t="n">
        <v>25</v>
      </c>
      <c r="N405" s="1442" t="n">
        <v>25</v>
      </c>
      <c r="O405" s="553" t="n"/>
      <c r="P405" s="1626" t="n">
        <v>3860</v>
      </c>
      <c r="Q405" s="1628">
        <f>O405*P405</f>
        <v/>
      </c>
      <c r="R405" s="443">
        <f>16000/5</f>
        <v/>
      </c>
      <c r="S405" s="1623">
        <f>O405*R405</f>
        <v/>
      </c>
      <c r="T405" s="1623">
        <f>Q405-S405</f>
        <v/>
      </c>
      <c r="U405" s="556">
        <f>T405/Q405</f>
        <v/>
      </c>
      <c r="V405" s="444" t="n"/>
      <c r="W405" s="444" t="n"/>
      <c r="X405" s="444">
        <f>O405/M405</f>
        <v/>
      </c>
      <c r="Y405" s="444">
        <f>V405*X405</f>
        <v/>
      </c>
      <c r="Z405" s="444">
        <f>W405*X405</f>
        <v/>
      </c>
      <c r="AA405" s="444" t="n"/>
      <c r="AB405" s="719" t="n">
        <v>0.026</v>
      </c>
      <c r="AC405" s="1624">
        <f>ROUND(O405*AB405,3)</f>
        <v/>
      </c>
      <c r="AD405" s="673">
        <f>AD403</f>
        <v/>
      </c>
      <c r="AE405" s="663" t="inlineStr">
        <is>
          <t>ЕАЭС N RU Д-JP.РА09.В.08816/22 от 14.12.2022 действует до 13.12.2027</t>
        </is>
      </c>
      <c r="AF405" s="663" t="inlineStr">
        <is>
          <t>ELEGADOLL</t>
        </is>
      </c>
      <c r="AG405" s="663" t="inlineStr">
        <is>
          <t>"M&amp;S" Co.,Ltd</t>
        </is>
      </c>
    </row>
    <row r="406" hidden="1" ht="20.1" customFormat="1" customHeight="1" s="437" thickBot="1">
      <c r="A406" s="435" t="n"/>
      <c r="B406" s="829" t="n"/>
      <c r="C406" s="1625" t="n">
        <v>4582490490265</v>
      </c>
      <c r="D406" s="1625" t="n"/>
      <c r="E406" s="435" t="inlineStr">
        <is>
          <t>Elega Doll</t>
        </is>
      </c>
      <c r="F406" s="435" t="inlineStr">
        <is>
          <t>EG0007</t>
        </is>
      </c>
      <c r="G406" s="450" t="inlineStr">
        <is>
          <t>ELEGADOLL Beaute PURE NMN Powder 10000</t>
        </is>
      </c>
      <c r="H406" s="804" t="inlineStr">
        <is>
          <t>《Elega Doll》PURE NMN Powder 10000</t>
        </is>
      </c>
      <c r="I406" s="804" t="inlineStr">
        <is>
          <t>ввезли образцы на сертификацию</t>
        </is>
      </c>
      <c r="J406" s="693" t="n"/>
      <c r="K406" s="440" t="inlineStr">
        <is>
          <t>supplement</t>
        </is>
      </c>
      <c r="L406" s="440" t="n"/>
      <c r="M406" s="1442" t="n"/>
      <c r="N406" s="1442" t="n"/>
      <c r="O406" s="553" t="n"/>
      <c r="P406" s="1626" t="n">
        <v>7500</v>
      </c>
      <c r="Q406" s="1628">
        <f>O406*P406</f>
        <v/>
      </c>
      <c r="R406" s="443" t="n">
        <v>6250</v>
      </c>
      <c r="S406" s="1623">
        <f>O406*R406</f>
        <v/>
      </c>
      <c r="T406" s="1623">
        <f>Q406-S406</f>
        <v/>
      </c>
      <c r="U406" s="556">
        <f>T406/Q406</f>
        <v/>
      </c>
      <c r="V406" s="444" t="n"/>
      <c r="W406" s="444" t="n"/>
      <c r="X406" s="444">
        <f>O406/M406</f>
        <v/>
      </c>
      <c r="Y406" s="444">
        <f>V406*X406</f>
        <v/>
      </c>
      <c r="Z406" s="444">
        <f>W406*X406</f>
        <v/>
      </c>
      <c r="AA406" s="444" t="n"/>
      <c r="AB406" s="719" t="n">
        <v>0.032</v>
      </c>
      <c r="AC406" s="1624">
        <f>ROUND(O406*AB406,3)</f>
        <v/>
      </c>
      <c r="AD406" s="673" t="inlineStr">
        <is>
          <t>ニコチンアミドモノヌクレオチド</t>
        </is>
      </c>
      <c r="AE406" s="663" t="n"/>
      <c r="AF406" s="663" t="n"/>
      <c r="AG406" s="663" t="n"/>
    </row>
    <row r="407" hidden="1" ht="20.1" customFormat="1" customHeight="1" s="437" thickBot="1">
      <c r="A407" s="1442" t="n"/>
      <c r="B407" s="822" t="n"/>
      <c r="C407" s="1625" t="n">
        <v>4582490490289</v>
      </c>
      <c r="D407" s="1625" t="n"/>
      <c r="E407" s="435" t="inlineStr">
        <is>
          <t>Elega Doll</t>
        </is>
      </c>
      <c r="F407" s="435" t="inlineStr">
        <is>
          <t>EG0008</t>
        </is>
      </c>
      <c r="G407" s="450" t="inlineStr">
        <is>
          <t>ELEGADOLL 《NMN》フレッシュファイバー</t>
        </is>
      </c>
      <c r="H407" s="804" t="inlineStr">
        <is>
          <t>《Elega Doll》NMN Fresh Fiber 6000</t>
        </is>
      </c>
      <c r="I407" s="440" t="inlineStr">
        <is>
          <t>NMN FRESH FIBER 6000</t>
        </is>
      </c>
      <c r="J407" s="693" t="inlineStr">
        <is>
          <t>Пудра на основе чистых волокон никотинамида мононуклеатида 6000 для добавления в лосьон</t>
        </is>
      </c>
      <c r="K407" s="440" t="inlineStr">
        <is>
          <t>face powder</t>
        </is>
      </c>
      <c r="L407" s="440" t="n"/>
      <c r="M407" s="1442" t="n">
        <v>40</v>
      </c>
      <c r="N407" s="1442" t="n">
        <v>40</v>
      </c>
      <c r="O407" s="553" t="n"/>
      <c r="P407" s="1626" t="n">
        <v>4097</v>
      </c>
      <c r="Q407" s="1628">
        <f>O407*P407</f>
        <v/>
      </c>
      <c r="R407" s="443" t="n">
        <v>3400</v>
      </c>
      <c r="S407" s="1623">
        <f>O407*R407</f>
        <v/>
      </c>
      <c r="T407" s="1623">
        <f>Q407-S407</f>
        <v/>
      </c>
      <c r="U407" s="556">
        <f>T407/Q407</f>
        <v/>
      </c>
      <c r="V407" s="444">
        <f>ROUND(0.27*0.2*0.45,3)</f>
        <v/>
      </c>
      <c r="W407" s="444" t="n">
        <v>2.5</v>
      </c>
      <c r="X407" s="444">
        <f>O407/M407</f>
        <v/>
      </c>
      <c r="Y407" s="444">
        <f>V407*X407</f>
        <v/>
      </c>
      <c r="Z407" s="444">
        <f>W407*X407</f>
        <v/>
      </c>
      <c r="AA407" s="444" t="n"/>
      <c r="AB407" s="719" t="n">
        <v>0.027</v>
      </c>
      <c r="AC407" s="1624">
        <f>ROUND(O407*AB407,3)</f>
        <v/>
      </c>
      <c r="AD407" s="673" t="inlineStr">
        <is>
          <t>ニコチンアミドモノヌクレオチド</t>
        </is>
      </c>
      <c r="AE407" s="663" t="inlineStr">
        <is>
          <t>ЕАЭС N RU Д-JP.РА09.В.12046/22 от 15.12.2022 действует до 14.12.2027</t>
        </is>
      </c>
      <c r="AF407" s="663" t="inlineStr">
        <is>
          <t>ELEGADOLL</t>
        </is>
      </c>
      <c r="AG407" s="663" t="inlineStr">
        <is>
          <t>SPACECOSME Co.,Ltd</t>
        </is>
      </c>
    </row>
    <row r="408" hidden="1" ht="20.1" customFormat="1" customHeight="1" s="437" thickBot="1">
      <c r="A408" s="1442" t="n"/>
      <c r="B408" s="822" t="n"/>
      <c r="C408" s="1625" t="n">
        <v>4582490490296</v>
      </c>
      <c r="D408" s="1625" t="n"/>
      <c r="E408" s="435" t="inlineStr">
        <is>
          <t>Elega Doll</t>
        </is>
      </c>
      <c r="F408" s="435" t="inlineStr">
        <is>
          <t>EG0009</t>
        </is>
      </c>
      <c r="G408" s="450" t="inlineStr">
        <is>
          <t>ELEGADOLL 《NMN》ブースター</t>
        </is>
      </c>
      <c r="H408" s="804" t="inlineStr">
        <is>
          <t>《Elega Doll》NMN Fresh Fiber Booster</t>
        </is>
      </c>
      <c r="I408" s="440" t="inlineStr">
        <is>
          <t>NMN Fresh Fiber Booster</t>
        </is>
      </c>
      <c r="J408" s="693" t="inlineStr">
        <is>
          <t>Лосьон-бустер на основе волокон никотинамида мононуклеатида</t>
        </is>
      </c>
      <c r="K408" s="440" t="inlineStr">
        <is>
          <t>face serum</t>
        </is>
      </c>
      <c r="L408" s="440" t="n"/>
      <c r="M408" s="1442" t="n">
        <v>40</v>
      </c>
      <c r="N408" s="1442" t="n">
        <v>40</v>
      </c>
      <c r="O408" s="553" t="n">
        <v>30</v>
      </c>
      <c r="P408" s="1626" t="n">
        <v>2362</v>
      </c>
      <c r="Q408" s="1628">
        <f>O408*P408</f>
        <v/>
      </c>
      <c r="R408" s="443" t="n">
        <v>1960</v>
      </c>
      <c r="S408" s="1623">
        <f>O408*R408</f>
        <v/>
      </c>
      <c r="T408" s="1623">
        <f>Q408-S408</f>
        <v/>
      </c>
      <c r="U408" s="556">
        <f>T408/Q408</f>
        <v/>
      </c>
      <c r="V408" s="444">
        <f>ROUND(0.27*0.2*0.45,3)</f>
        <v/>
      </c>
      <c r="W408" s="444" t="n">
        <v>7</v>
      </c>
      <c r="X408" s="444">
        <f>O408/M408</f>
        <v/>
      </c>
      <c r="Y408" s="444">
        <f>V408*X408</f>
        <v/>
      </c>
      <c r="Z408" s="444">
        <f>W408*X408</f>
        <v/>
      </c>
      <c r="AA408" s="444" t="n"/>
      <c r="AB408" s="1650" t="n">
        <v>0.174</v>
      </c>
      <c r="AC408" s="1627">
        <f>ROUND(O408*AB408,3)</f>
        <v/>
      </c>
      <c r="AD408" s="673" t="inlineStr">
        <is>
          <t>水
ナイアシンアミド
グリセリン
ミネラル塩
アスコルビルリン酸 Na
オウゴン根エキス</t>
        </is>
      </c>
      <c r="AE408" s="663" t="inlineStr">
        <is>
          <t>ЕАЭС N RU Д-JP.РА09.В.12053/22 от 15.12.2022 действует до 14.12.2027</t>
        </is>
      </c>
      <c r="AF408" s="663" t="inlineStr">
        <is>
          <t>ELEGADOLL</t>
        </is>
      </c>
      <c r="AG408" s="663" t="inlineStr">
        <is>
          <t>SPACECOSME Co.,Ltd</t>
        </is>
      </c>
    </row>
    <row r="409" hidden="1" ht="20.1" customFormat="1" customHeight="1" s="437" thickBot="1">
      <c r="A409" s="1442" t="n"/>
      <c r="B409" s="822" t="n"/>
      <c r="C409" s="1625" t="n">
        <v>4582490490210</v>
      </c>
      <c r="D409" s="1625" t="n"/>
      <c r="E409" s="435" t="inlineStr">
        <is>
          <t>Elega Doll</t>
        </is>
      </c>
      <c r="F409" s="435" t="inlineStr">
        <is>
          <t>EG0010</t>
        </is>
      </c>
      <c r="G409" s="450" t="inlineStr">
        <is>
          <t>ELEGADOLL パーフェクション　エンリッチ　オールインワンジェル　クリーム</t>
        </is>
      </c>
      <c r="H409" s="440" t="inlineStr">
        <is>
          <t>《Elega Doll》Perfection Enrich ALL IN ONE GEL CREAM</t>
        </is>
      </c>
      <c r="I409" s="440" t="inlineStr">
        <is>
          <t>ELEGADOLL Perfection Enrich ALL IN ONE GEL CREAM</t>
        </is>
      </c>
      <c r="J409" s="693" t="inlineStr">
        <is>
          <t>Ультрапитательный гелькрем для лица Все в одном ELEGADOLL</t>
        </is>
      </c>
      <c r="K409" s="440" t="inlineStr">
        <is>
          <t>face gel cream</t>
        </is>
      </c>
      <c r="L409" s="440" t="n"/>
      <c r="M409" s="1442" t="n">
        <v>48</v>
      </c>
      <c r="N409" s="1442" t="n">
        <v>48</v>
      </c>
      <c r="O409" s="553" t="n"/>
      <c r="P409" s="1626" t="n">
        <v>3133</v>
      </c>
      <c r="Q409" s="1628">
        <f>O409*P409</f>
        <v/>
      </c>
      <c r="R409" s="443" t="n">
        <v>2600</v>
      </c>
      <c r="S409" s="1623">
        <f>O409*R409</f>
        <v/>
      </c>
      <c r="T409" s="1623">
        <f>Q409-S409</f>
        <v/>
      </c>
      <c r="U409" s="556">
        <f>T409/Q409</f>
        <v/>
      </c>
      <c r="V409" s="444">
        <f>ROUND(0.195*0.3*0.46,3)</f>
        <v/>
      </c>
      <c r="W409" s="444" t="n">
        <v>11</v>
      </c>
      <c r="X409" s="444">
        <f>O409/M409</f>
        <v/>
      </c>
      <c r="Y409" s="444">
        <f>V409*X409</f>
        <v/>
      </c>
      <c r="Z409" s="444">
        <f>W409*X409</f>
        <v/>
      </c>
      <c r="AA409" s="444" t="n"/>
      <c r="AB409" s="1639" t="n">
        <v>0.194</v>
      </c>
      <c r="AC409" s="1627">
        <f>ROUND(O409*AB409,3)</f>
        <v/>
      </c>
      <c r="AD409" s="673" t="inlineStr">
        <is>
          <t>水、BG、スクワラン、ペンチレングリコール、セレアリルアルコール、ステアリン酸グリセリル（SE）、ホホバ種子油、PPG-4-セテス-20、ベタイン、カルボマー、フェノキシエタノール、PPG-8-セテス20、加水分解卵殻膜、水添レシチン、水酸化Na、EDTA-2Na、トコフェロール、アーモンド油、アスコルビン酸、ケイ酸Na、ヒメフウロエキス、メマツヨイグサ種子エキス、ナツメ果実エキス、カンゾウ根エキス、オウゴン根エキス、アルガニアスピノサ芽細胞エキス、安息香酸Na、イソマルト、キサンタンガム、グリセリン、ナイアシン、ナイアシンアミド、ヒアルロン酸、リンゴ果実培養細胞エキス、レシチン</t>
        </is>
      </c>
      <c r="AE409" s="663" t="inlineStr">
        <is>
          <t>ЕАЭС N RU Д-JP.РА09.В.08816/22 от 14.12.2022 действует до 13.12.2027</t>
        </is>
      </c>
      <c r="AF409" s="663" t="inlineStr">
        <is>
          <t>ELEGADOLL</t>
        </is>
      </c>
      <c r="AG409" s="663" t="inlineStr">
        <is>
          <t>"M&amp;S" Co.,Ltd</t>
        </is>
      </c>
    </row>
    <row r="410" hidden="1" ht="20.1" customFormat="1" customHeight="1" s="437" thickBot="1">
      <c r="A410" s="1442" t="n"/>
      <c r="B410" s="822" t="n"/>
      <c r="C410" s="1706" t="n">
        <v>4582394360022</v>
      </c>
      <c r="D410" s="1706" t="n"/>
      <c r="E410" s="435" t="inlineStr">
        <is>
          <t>MAYURI</t>
        </is>
      </c>
      <c r="F410" s="435" t="inlineStr">
        <is>
          <t>S001</t>
        </is>
      </c>
      <c r="G410" s="450" t="n"/>
      <c r="H410" s="440" t="inlineStr">
        <is>
          <t>《MAYURI》SQUALENE</t>
        </is>
      </c>
      <c r="I410" s="404" t="inlineStr">
        <is>
          <t>Mayuri Squalene</t>
        </is>
      </c>
      <c r="J410" s="693" t="inlineStr">
        <is>
          <t>Биологически активная добавка к пище "СКВАЛЕН" (капсулы массой 630 мг)</t>
        </is>
      </c>
      <c r="K410" s="699" t="inlineStr">
        <is>
          <t>supplement</t>
        </is>
      </c>
      <c r="L410" s="699" t="n"/>
      <c r="M410" s="1442" t="n">
        <v>36</v>
      </c>
      <c r="N410" s="1442" t="n">
        <v>72</v>
      </c>
      <c r="O410" s="553" t="n">
        <v>72</v>
      </c>
      <c r="P410" s="1626" t="n">
        <v>2535</v>
      </c>
      <c r="Q410" s="1628">
        <f>O410*P410</f>
        <v/>
      </c>
      <c r="R410" s="554" t="n">
        <v>2090</v>
      </c>
      <c r="S410" s="1623">
        <f>O410*R410</f>
        <v/>
      </c>
      <c r="T410" s="1623">
        <f>Q410-S410</f>
        <v/>
      </c>
      <c r="U410" s="556">
        <f>T410/Q410</f>
        <v/>
      </c>
      <c r="V410" s="444" t="n">
        <v>0.047</v>
      </c>
      <c r="W410" s="444" t="n">
        <v>10.85</v>
      </c>
      <c r="X410" s="444">
        <f>O410/M410</f>
        <v/>
      </c>
      <c r="Y410" s="444">
        <f>V410*X410</f>
        <v/>
      </c>
      <c r="Z410" s="444">
        <f>W410*X410</f>
        <v/>
      </c>
      <c r="AA410" s="444" t="n"/>
      <c r="AB410" s="1650" t="n">
        <v>0.248</v>
      </c>
      <c r="AC410" s="1627">
        <f>ROUND(O410*AB410,3)</f>
        <v/>
      </c>
      <c r="AD410" s="673" t="inlineStr">
        <is>
          <t>スクワレン、ゼラチン、グリセリン、ビタミンE</t>
        </is>
      </c>
      <c r="AE410" s="663" t="inlineStr">
        <is>
          <t>№ RU.77.99.11.003.Е.002398.02.15 от 09 февраля 2015</t>
        </is>
      </c>
      <c r="AF410" s="663" t="inlineStr">
        <is>
          <t>MAYURI</t>
        </is>
      </c>
      <c r="AG410" s="663" t="inlineStr">
        <is>
          <t>MAYURI corp.</t>
        </is>
      </c>
    </row>
    <row r="411" hidden="1" ht="20.1" customFormat="1" customHeight="1" s="437" thickBot="1">
      <c r="A411" s="1442" t="n"/>
      <c r="B411" s="822" t="n"/>
      <c r="C411" s="1621" t="n">
        <v>4589780290024</v>
      </c>
      <c r="D411" s="1621" t="n"/>
      <c r="E411" s="435" t="inlineStr">
        <is>
          <t>Atmore</t>
        </is>
      </c>
      <c r="F411" s="435" t="inlineStr">
        <is>
          <t>AT01</t>
        </is>
      </c>
      <c r="G411" s="450" t="inlineStr">
        <is>
          <t>琉球シルエット ソルトソープ 200g</t>
        </is>
      </c>
      <c r="H411" s="440" t="inlineStr">
        <is>
          <t>《Atmore》RYUKYU SOAP 200g</t>
        </is>
      </c>
      <c r="I411" s="404" t="inlineStr">
        <is>
          <t>Atmore Ryukyu Silhouette Salt Soap</t>
        </is>
      </c>
      <c r="J411" s="706" t="inlineStr">
        <is>
          <t>Жидкое мыло на основе английской соли Рюкю Силуэт</t>
        </is>
      </c>
      <c r="K411" s="699" t="inlineStr">
        <is>
          <t>body soap</t>
        </is>
      </c>
      <c r="L411" s="699" t="n"/>
      <c r="M411" s="1442" t="n">
        <v>24</v>
      </c>
      <c r="N411" s="1442" t="n">
        <v>24</v>
      </c>
      <c r="O411" s="553" t="n"/>
      <c r="P411" s="1626" t="n">
        <v>3400</v>
      </c>
      <c r="Q411" s="1628">
        <f>O411*P411</f>
        <v/>
      </c>
      <c r="R411" s="443" t="n">
        <v>2720</v>
      </c>
      <c r="S411" s="1623">
        <f>O411*R411</f>
        <v/>
      </c>
      <c r="T411" s="1623">
        <f>Q411-S411</f>
        <v/>
      </c>
      <c r="U411" s="556">
        <f>T411/Q411</f>
        <v/>
      </c>
      <c r="V411" s="444" t="n">
        <v>0.016</v>
      </c>
      <c r="W411" s="444" t="n">
        <v>7.1</v>
      </c>
      <c r="X411" s="444">
        <f>O411/M411</f>
        <v/>
      </c>
      <c r="Y411" s="444">
        <f>V411*X411</f>
        <v/>
      </c>
      <c r="Z411" s="444">
        <f>W411*X411</f>
        <v/>
      </c>
      <c r="AA411" s="444" t="n"/>
      <c r="AB411" s="1678" t="n">
        <v>0.262</v>
      </c>
      <c r="AC411" s="1624">
        <f>ROUND(O411*AB411,3)</f>
        <v/>
      </c>
      <c r="AD411" s="673" t="inlineStr">
        <is>
          <t>海塩、⽔、オレフィンスルホン酸、グリセリン、硫酸Mg（エプソムソルト）、パパイン、デキストリン、クダモノトケイソウ果実エキス、⿊糖、アロエベラ葉エキス、ヤシ油アルキルグルコシド、カプリリルグルコール、グラウシン、アルニカ花エキス、イチョウ葉エキス、ヒバマタエキス、チャ葉エキス、ブッチャーブルーム根エキス、セイヨウトチノキ種⼦エキス、マテチャ葉エキス、コーヒー種⼦エキス、PEG-60アーモンド脂肪酸グリセリル、セチルヒドロキシエチルセルロース、オキナワモズクエキス、シークワーサー種⼦油、トコフェロール、海シルト、タマリンドガム、BG 、エタノール、 ⾹料</t>
        </is>
      </c>
      <c r="AE411" s="663" t="inlineStr">
        <is>
          <t>ЕАЭС N RU Д-JP.РА05.В.91468/23 от 27.07.2023 действует до 26.07.2028</t>
        </is>
      </c>
      <c r="AF411" s="663" t="inlineStr">
        <is>
          <t>Atmore</t>
        </is>
      </c>
      <c r="AG411" s="663" t="inlineStr">
        <is>
          <t>Medical Dose Co., Ltd.</t>
        </is>
      </c>
    </row>
    <row r="412" hidden="1" ht="20.1" customFormat="1" customHeight="1" s="437" thickBot="1">
      <c r="A412" s="1442" t="n"/>
      <c r="B412" s="822" t="n"/>
      <c r="C412" s="1621" t="n">
        <v>4589780290116</v>
      </c>
      <c r="D412" s="1621" t="n"/>
      <c r="E412" s="435" t="inlineStr">
        <is>
          <t>Atmore</t>
        </is>
      </c>
      <c r="F412" s="435" t="inlineStr">
        <is>
          <t>AT02</t>
        </is>
      </c>
      <c r="G412" s="450" t="n"/>
      <c r="H412" s="804" t="inlineStr">
        <is>
          <t>《Atmore》BODY CREAM 400g</t>
        </is>
      </c>
      <c r="I412" s="404" t="inlineStr">
        <is>
          <t>Ryukyu Silhouette FACE&amp;BODY CREAM 37,1℃</t>
        </is>
      </c>
      <c r="J412" s="693" t="inlineStr">
        <is>
          <t>Крем массажный для лица и тела Рюкю Силуэт 37,1 ℃</t>
        </is>
      </c>
      <c r="K412" s="699" t="inlineStr">
        <is>
          <t>body cream</t>
        </is>
      </c>
      <c r="L412" s="699" t="n"/>
      <c r="M412" s="1442" t="n">
        <v>18</v>
      </c>
      <c r="N412" s="1442" t="n">
        <v>12</v>
      </c>
      <c r="O412" s="553" t="n"/>
      <c r="P412" s="1626" t="n">
        <v>14000</v>
      </c>
      <c r="Q412" s="1628">
        <f>O412*P412</f>
        <v/>
      </c>
      <c r="R412" s="443" t="n">
        <v>11200</v>
      </c>
      <c r="S412" s="1623">
        <f>O412*R412</f>
        <v/>
      </c>
      <c r="T412" s="1623">
        <f>Q412-S412</f>
        <v/>
      </c>
      <c r="U412" s="556">
        <f>T412/Q412</f>
        <v/>
      </c>
      <c r="V412" s="444" t="n">
        <v>0.037</v>
      </c>
      <c r="W412" s="444" t="n">
        <v>10.3</v>
      </c>
      <c r="X412" s="444">
        <f>O412/M412</f>
        <v/>
      </c>
      <c r="Y412" s="444">
        <f>V412*X412</f>
        <v/>
      </c>
      <c r="Z412" s="444">
        <f>W412*X412</f>
        <v/>
      </c>
      <c r="AA412" s="444" t="n"/>
      <c r="AB412" s="1677" t="n">
        <v>0.585</v>
      </c>
      <c r="AC412" s="1624">
        <f>ROUND(O412*AB412,3)</f>
        <v/>
      </c>
      <c r="AD412" s="673" t="inlineStr">
        <is>
          <t>⽔、エチルヘキサン酸セチル3、PG 、エルカ酸オクチルドデシル、ビスジグリセリルポリアシルアジベート-2 、ミリスチルアルコール、PEG-60⽔添ヒマシ油、トリグリセリル、グリセリン、BG、ヒマシ油、トルマリン、ネフライト末、海シルト、⽩⾦、ベントナイト、カオリン、マイカ、ヒアルロン酸Na 、加⽔分解コラーゲン、ヒバマタエキス、スフィンゴ脂質、シソエキス、クダモノトケイソウ果実エキス、ショウガ根茎エキス、トウガラシ果実エキス、アルニカ花エキス、ウンシュウミカン果⽪エキス、カフェイン、カルニチン、コエンチームA 、マテチャ葉エキス、コーヒー種⼦エキス、グラウシン、加⽔分解コリアンダー果実エキス、オレンジ果実エキス、テトラヘキシルデカン酸アスコルビン、炭酸⽔素Na、セルロースガム、ポリソルベート８０、リン脂質、 PEG-60アーモンド脂肪酸グリセリル、セチルヒドロキシエチルセルロース、トコフェロール、ステアリン酸ソルビタン、ステアリン酸グリセリル(SE) 、ヤシ油アルギルグルコシド、カンゾウ根エキス、ミツロウ、ジメチコン、ブチルパラべン、メチルパラべン、カプリリルグルコール、 (アクリル酸Na/アクリロイルジメリルタウリンNa)コポリマ、⾹料</t>
        </is>
      </c>
      <c r="AE412" s="663" t="inlineStr">
        <is>
          <t>ЕАЭС N RU Д-JP.РА03.В.43384/23 от 24.04.2023 действует до 23.04.2028</t>
        </is>
      </c>
      <c r="AF412" s="663" t="inlineStr">
        <is>
          <t>Atmore</t>
        </is>
      </c>
      <c r="AG412" s="663" t="inlineStr">
        <is>
          <t>Medical Dose Co., Ltd.</t>
        </is>
      </c>
    </row>
    <row r="413" hidden="1" ht="20.1" customFormat="1" customHeight="1" s="437" thickBot="1">
      <c r="A413" s="435" t="n"/>
      <c r="B413" s="829" t="n"/>
      <c r="C413" s="1706" t="n">
        <v>4573152440179</v>
      </c>
      <c r="D413" s="1706" t="n"/>
      <c r="E413" s="435" t="inlineStr">
        <is>
          <t>Olupono</t>
        </is>
      </c>
      <c r="F413" s="435" t="inlineStr">
        <is>
          <t>OPS</t>
        </is>
      </c>
      <c r="G413" s="450" t="n"/>
      <c r="H413" s="923" t="inlineStr">
        <is>
          <t>《Olupono》 OLUPONO　PLUS ZEN COLLECTION (HAND SOAP SUMI)</t>
        </is>
      </c>
      <c r="I413" s="717" t="inlineStr">
        <is>
          <t>Deep Cleansing Hand Soap Sumi</t>
        </is>
      </c>
      <c r="J413" s="924" t="inlineStr">
        <is>
          <t>Жидкое мыло для рук глубокого очищения «Суми»</t>
        </is>
      </c>
      <c r="K413" s="699" t="inlineStr">
        <is>
          <t>hand soap</t>
        </is>
      </c>
      <c r="L413" s="699" t="n"/>
      <c r="M413" s="1702" t="n">
        <v>48</v>
      </c>
      <c r="N413" s="1442" t="n">
        <v>16</v>
      </c>
      <c r="O413" s="553" t="n"/>
      <c r="P413" s="1626" t="n">
        <v>1570</v>
      </c>
      <c r="Q413" s="1628">
        <f>O413*P413</f>
        <v/>
      </c>
      <c r="R413" s="443" t="n">
        <v>1300</v>
      </c>
      <c r="S413" s="1623">
        <f>O413*R413</f>
        <v/>
      </c>
      <c r="T413" s="1623">
        <f>Q413-S413</f>
        <v/>
      </c>
      <c r="U413" s="556">
        <f>T413/Q413</f>
        <v/>
      </c>
      <c r="V413" s="444" t="n">
        <v>0.027</v>
      </c>
      <c r="W413" s="444" t="n">
        <v>10</v>
      </c>
      <c r="X413" s="444">
        <f>O413/M413</f>
        <v/>
      </c>
      <c r="Y413" s="444">
        <f>V413*X413</f>
        <v/>
      </c>
      <c r="Z413" s="444">
        <f>W413*X413</f>
        <v/>
      </c>
      <c r="AA413" s="444" t="n"/>
      <c r="AB413" s="1678" t="n">
        <v>0.3</v>
      </c>
      <c r="AC413" s="1624">
        <f>ROUND(O413*AB413,3)</f>
        <v/>
      </c>
      <c r="AD413" s="1687" t="inlineStr">
        <is>
          <t>SUMI: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YUZU: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
IGUSA:水,グリセリン,プロパンジオール,ラウレス硫酸Na,アクリレーツコポリマー,ココイルアラニンNa,PEG-40水添ヒマシ油,水酸化Na,キサンタンガム,カワラヨモギエキス,チョウジエキス,アロエベラ液汁,ローズマリーエキス,BG,フェノキシエタノール,クエン酸,EDTA-4Na,香料</t>
        </is>
      </c>
      <c r="AE413" s="663" t="n"/>
      <c r="AF413" s="663" t="inlineStr">
        <is>
          <t>Olupono</t>
        </is>
      </c>
      <c r="AG413" s="663" t="inlineStr">
        <is>
          <t>Mimasu Cleancare Corporation</t>
        </is>
      </c>
    </row>
    <row r="414" hidden="1" ht="20.1" customFormat="1" customHeight="1" s="437" thickBot="1">
      <c r="A414" s="435" t="n"/>
      <c r="B414" s="829" t="n"/>
      <c r="C414" s="1706" t="n">
        <v>4573152440193</v>
      </c>
      <c r="D414" s="1706" t="n"/>
      <c r="E414" s="435" t="inlineStr">
        <is>
          <t>Olupono</t>
        </is>
      </c>
      <c r="F414" s="435" t="inlineStr">
        <is>
          <t>OPY</t>
        </is>
      </c>
      <c r="G414" s="450" t="n"/>
      <c r="H414" s="925" t="inlineStr">
        <is>
          <t>《Olupono》 OLUPONO　PLUS ZEN COLLECTION (HAND SOAP YUDZU)</t>
        </is>
      </c>
      <c r="I414" s="718" t="inlineStr">
        <is>
          <t>Deep Cleansing Hand Soap Yuzu</t>
        </is>
      </c>
      <c r="J414" s="926" t="inlineStr">
        <is>
          <t>Жидкое мыло для рук глубокого очищения «Юдзу»</t>
        </is>
      </c>
      <c r="K414" s="699" t="inlineStr">
        <is>
          <t>hand soap</t>
        </is>
      </c>
      <c r="L414" s="699" t="n"/>
      <c r="M414" s="1703" t="n"/>
      <c r="N414" s="1442" t="n">
        <v>16</v>
      </c>
      <c r="O414" s="553" t="n"/>
      <c r="P414" s="1626" t="n">
        <v>1570</v>
      </c>
      <c r="Q414" s="1628">
        <f>O414*P414</f>
        <v/>
      </c>
      <c r="R414" s="443" t="n">
        <v>1300</v>
      </c>
      <c r="S414" s="1623">
        <f>O414*R414</f>
        <v/>
      </c>
      <c r="T414" s="1623">
        <f>Q414-S414</f>
        <v/>
      </c>
      <c r="U414" s="556">
        <f>T414/Q414</f>
        <v/>
      </c>
      <c r="V414" s="444" t="n"/>
      <c r="W414" s="444" t="n"/>
      <c r="X414" s="444">
        <f>O414/M414</f>
        <v/>
      </c>
      <c r="Y414" s="444">
        <f>V414*X414</f>
        <v/>
      </c>
      <c r="Z414" s="444">
        <f>W414*X414</f>
        <v/>
      </c>
      <c r="AA414" s="444" t="n"/>
      <c r="AB414" s="1678" t="n">
        <v>0.3</v>
      </c>
      <c r="AC414" s="1624">
        <f>ROUND(O414*AB414,3)</f>
        <v/>
      </c>
      <c r="AD414" s="1707" t="n"/>
      <c r="AE414" s="663" t="n"/>
      <c r="AF414" s="663" t="inlineStr">
        <is>
          <t>Olupono</t>
        </is>
      </c>
      <c r="AG414" s="663" t="inlineStr">
        <is>
          <t>Mimasu Cleancare Corporation</t>
        </is>
      </c>
    </row>
    <row r="415" hidden="1" ht="20.1" customFormat="1" customHeight="1" s="437" thickBot="1">
      <c r="A415" s="435" t="n"/>
      <c r="B415" s="829" t="n"/>
      <c r="C415" s="1706" t="n">
        <v>4573152440186</v>
      </c>
      <c r="D415" s="1706" t="n"/>
      <c r="E415" s="435" t="inlineStr">
        <is>
          <t>Olupono</t>
        </is>
      </c>
      <c r="F415" s="435" t="inlineStr">
        <is>
          <t>OPI</t>
        </is>
      </c>
      <c r="G415" s="450" t="n"/>
      <c r="H415" s="927" t="inlineStr">
        <is>
          <t>《Olupono》 OLUPONO　PLUS ZEN COLLECTION (HAND SOAP IKUSA)</t>
        </is>
      </c>
      <c r="I415" s="927" t="inlineStr">
        <is>
          <t>Deep Cleansing Hand Soap Igusa</t>
        </is>
      </c>
      <c r="J415" s="924" t="inlineStr">
        <is>
          <t>Жидкое мыло для рук глубокого очищения «Игуса»</t>
        </is>
      </c>
      <c r="K415" s="699" t="inlineStr">
        <is>
          <t>hand soap</t>
        </is>
      </c>
      <c r="L415" s="699" t="n"/>
      <c r="M415" s="1704" t="n"/>
      <c r="N415" s="1442" t="n">
        <v>16</v>
      </c>
      <c r="O415" s="553" t="n"/>
      <c r="P415" s="1626" t="n">
        <v>1570</v>
      </c>
      <c r="Q415" s="1628">
        <f>O415*P415</f>
        <v/>
      </c>
      <c r="R415" s="443" t="n">
        <v>1300</v>
      </c>
      <c r="S415" s="1623">
        <f>O415*R415</f>
        <v/>
      </c>
      <c r="T415" s="1623">
        <f>Q415-S415</f>
        <v/>
      </c>
      <c r="U415" s="556">
        <f>T415/Q415</f>
        <v/>
      </c>
      <c r="V415" s="444" t="n"/>
      <c r="W415" s="444" t="n"/>
      <c r="X415" s="444">
        <f>O415/M415</f>
        <v/>
      </c>
      <c r="Y415" s="444">
        <f>V415*X415</f>
        <v/>
      </c>
      <c r="Z415" s="444">
        <f>W415*X415</f>
        <v/>
      </c>
      <c r="AA415" s="444" t="n"/>
      <c r="AB415" s="1678" t="n">
        <v>0.3</v>
      </c>
      <c r="AC415" s="1624">
        <f>ROUND(O415*AB415,3)</f>
        <v/>
      </c>
      <c r="AD415" s="1688" t="n"/>
      <c r="AE415" s="663" t="n"/>
      <c r="AF415" s="663" t="inlineStr">
        <is>
          <t>Olupono</t>
        </is>
      </c>
      <c r="AG415" s="663" t="inlineStr">
        <is>
          <t>Mimasu Cleancare Corporation</t>
        </is>
      </c>
    </row>
    <row r="416" hidden="1" ht="20.1" customFormat="1" customHeight="1" s="437" thickBot="1">
      <c r="A416" s="1442" t="n"/>
      <c r="B416" s="822" t="n"/>
      <c r="C416" s="1621" t="n">
        <v>4933656501033</v>
      </c>
      <c r="D416" s="1621" t="n"/>
      <c r="E416" s="435" t="inlineStr">
        <is>
          <t>Dime Health Care PRO</t>
        </is>
      </c>
      <c r="F416" s="435" t="inlineStr">
        <is>
          <t>AM01</t>
        </is>
      </c>
      <c r="G416" s="450" t="n"/>
      <c r="H416" s="451" t="inlineStr">
        <is>
          <t>《Dime Health Care PRO》PRO AMINO SHAMPOO</t>
        </is>
      </c>
      <c r="I416" s="451" t="inlineStr">
        <is>
          <t>PROFESSIONAL AMINO SHAMPOO</t>
        </is>
      </c>
      <c r="J416" s="591" t="inlineStr">
        <is>
          <t>Профессиональный шампунь на основе аминокислот</t>
        </is>
      </c>
      <c r="K416" s="440" t="inlineStr">
        <is>
          <t>hair shampoo</t>
        </is>
      </c>
      <c r="L416" s="440" t="n"/>
      <c r="M416" s="1442" t="n">
        <v>12</v>
      </c>
      <c r="N416" s="1442" t="n">
        <v>12</v>
      </c>
      <c r="O416" s="553" t="n">
        <v>48</v>
      </c>
      <c r="P416" s="1628" t="n">
        <v>969</v>
      </c>
      <c r="Q416" s="1628">
        <f>O416*P416</f>
        <v/>
      </c>
      <c r="R416" s="554" t="n">
        <v>678</v>
      </c>
      <c r="S416" s="1623">
        <f>O416*R416</f>
        <v/>
      </c>
      <c r="T416" s="1623">
        <f>Q416-S416</f>
        <v/>
      </c>
      <c r="U416" s="556">
        <f>T416/Q416</f>
        <v/>
      </c>
      <c r="V416" s="444" t="n">
        <v>0.024</v>
      </c>
      <c r="W416" s="1685" t="n">
        <v>14</v>
      </c>
      <c r="X416" s="444">
        <f>O416/12</f>
        <v/>
      </c>
      <c r="Y416" s="444">
        <f>V416*X416</f>
        <v/>
      </c>
      <c r="Z416" s="444">
        <f>W416*X416</f>
        <v/>
      </c>
      <c r="AA416" s="444" t="n"/>
      <c r="AB416" s="719" t="n">
        <v>1.1</v>
      </c>
      <c r="AC416" s="1624">
        <f>ROUND(O416*AB416,3)</f>
        <v/>
      </c>
      <c r="AD416" s="673" t="inlineStr">
        <is>
          <t>水、ラウレス硫酸Na、コカミドDEA、オレフィン(C14-16)スルホン酸Na、ステアリン酸グリコール、フェノキシエタノール、ココイルグルタミン酸TEA、グリセリン、加水分解コラーゲン、オキシベンゾン-4、ポリクオタニウム-10、ジメチコンコポリオール、塩化アンモニウム、香料、リン酸、EDTA-2Na、メチルパラベン、プロピルパラベン、青1</t>
        </is>
      </c>
      <c r="AE416" s="663" t="inlineStr">
        <is>
          <t>ЕАЭС N RU Д-JP.РА01.В.63194/24 от 01.02.2024 действует до 31.01.2029</t>
        </is>
      </c>
      <c r="AF416" s="663" t="inlineStr">
        <is>
          <t>DIME HEALTH CARE</t>
        </is>
      </c>
      <c r="AG416" s="663" t="inlineStr">
        <is>
          <t>TIERS Co., Ltd</t>
        </is>
      </c>
    </row>
    <row r="417" hidden="1" ht="20.1" customFormat="1" customHeight="1" s="437" thickBot="1">
      <c r="A417" s="435" t="n"/>
      <c r="B417" s="829" t="n"/>
      <c r="C417" s="1621" t="n">
        <v>4933656501040</v>
      </c>
      <c r="D417" s="1621" t="n"/>
      <c r="E417" s="435" t="inlineStr">
        <is>
          <t>Dime Health Care PRO</t>
        </is>
      </c>
      <c r="F417" s="435" t="inlineStr">
        <is>
          <t>AM02</t>
        </is>
      </c>
      <c r="G417" s="450" t="n"/>
      <c r="H417" s="451" t="inlineStr">
        <is>
          <t>《Dime Health Care PRO》PRO AMINO CONDITIONER</t>
        </is>
      </c>
      <c r="I417" s="451" t="inlineStr">
        <is>
          <t>PROFESSIONAL AMINO CONDITIONER</t>
        </is>
      </c>
      <c r="J417" s="591" t="inlineStr">
        <is>
          <t>Профессиональный кондиционер на основе аминокислот</t>
        </is>
      </c>
      <c r="K417" s="440" t="inlineStr">
        <is>
          <t>hair conditioner</t>
        </is>
      </c>
      <c r="L417" s="440" t="n"/>
      <c r="M417" s="1442" t="n">
        <v>12</v>
      </c>
      <c r="N417" s="1442" t="n">
        <v>12</v>
      </c>
      <c r="O417" s="553" t="n">
        <v>48</v>
      </c>
      <c r="P417" s="1628" t="n">
        <v>860</v>
      </c>
      <c r="Q417" s="1628">
        <f>O417*P417</f>
        <v/>
      </c>
      <c r="R417" s="554" t="n">
        <v>600</v>
      </c>
      <c r="S417" s="1623">
        <f>O417*R417</f>
        <v/>
      </c>
      <c r="T417" s="1623">
        <f>Q417-S417</f>
        <v/>
      </c>
      <c r="U417" s="556">
        <f>T417/Q417</f>
        <v/>
      </c>
      <c r="V417" s="444" t="n">
        <v>0.024</v>
      </c>
      <c r="W417" s="444" t="n">
        <v>14.5</v>
      </c>
      <c r="X417" s="444">
        <f>O417/12</f>
        <v/>
      </c>
      <c r="Y417" s="444">
        <f>V417*X417</f>
        <v/>
      </c>
      <c r="Z417" s="444">
        <f>W417*X417</f>
        <v/>
      </c>
      <c r="AA417" s="444" t="n"/>
      <c r="AB417" s="719" t="n">
        <v>1.1</v>
      </c>
      <c r="AC417" s="1624">
        <f>ROUND(O417*AB417,3)</f>
        <v/>
      </c>
      <c r="AD417" s="673" t="inlineStr">
        <is>
          <t>水、セタノール、ジセチルジモニウムクロリド、ステアリン酸PEG-10、シクロメチコン、PG、グルタミン酸Na、パンテノール、クエン酸、オキシベンゾン-4、ステアラミドエチルジエチルアミン、香料、エタノール、塩化K、フェノキシエタノール、メチルパラベン、プロピルパラベン</t>
        </is>
      </c>
      <c r="AE417" s="663" t="inlineStr">
        <is>
          <t>делаем</t>
        </is>
      </c>
      <c r="AF417" s="663" t="inlineStr">
        <is>
          <t>DIME HEALTH CARE</t>
        </is>
      </c>
      <c r="AG417" s="663" t="inlineStr">
        <is>
          <t>TIERS Co., Ltd</t>
        </is>
      </c>
    </row>
    <row r="418" hidden="1" ht="20.1" customFormat="1" customHeight="1" s="437" thickBot="1">
      <c r="A418" s="435" t="n"/>
      <c r="B418" s="829" t="n"/>
      <c r="C418" s="1621" t="n">
        <v>4933656501071</v>
      </c>
      <c r="D418" s="1621" t="n"/>
      <c r="E418" s="435" t="inlineStr">
        <is>
          <t>Dime Health Care PRO</t>
        </is>
      </c>
      <c r="F418" s="435" t="inlineStr">
        <is>
          <t>AM03</t>
        </is>
      </c>
      <c r="G418" s="450" t="n"/>
      <c r="H418" s="451" t="inlineStr">
        <is>
          <t>《Dime Health Care PRO》PRO AMINO CRAY HAIR PACK</t>
        </is>
      </c>
      <c r="I418" s="451" t="inlineStr">
        <is>
          <t>PROFESSIONAL AMINO CLAY HAIR PACK</t>
        </is>
      </c>
      <c r="J418" s="591" t="inlineStr">
        <is>
          <t>Профессиональная маска на основе аминокислот и глины</t>
        </is>
      </c>
      <c r="K418" s="440" t="inlineStr">
        <is>
          <t>hair pack</t>
        </is>
      </c>
      <c r="L418" s="440" t="n"/>
      <c r="M418" s="1442" t="n">
        <v>12</v>
      </c>
      <c r="N418" s="1442" t="n">
        <v>12</v>
      </c>
      <c r="O418" s="553" t="n"/>
      <c r="P418" s="1628" t="n">
        <v>1299</v>
      </c>
      <c r="Q418" s="1628">
        <f>O418*P418</f>
        <v/>
      </c>
      <c r="R418" s="443" t="n">
        <v>896</v>
      </c>
      <c r="S418" s="1623">
        <f>O418*R418</f>
        <v/>
      </c>
      <c r="T418" s="1623">
        <f>Q418-S418</f>
        <v/>
      </c>
      <c r="U418" s="556">
        <f>T418/Q418</f>
        <v/>
      </c>
      <c r="V418" s="444" t="n">
        <v>0.021</v>
      </c>
      <c r="W418" s="444" t="n">
        <v>11.4</v>
      </c>
      <c r="X418" s="444">
        <f>O418/12</f>
        <v/>
      </c>
      <c r="Y418" s="444">
        <f>V418*X418</f>
        <v/>
      </c>
      <c r="Z418" s="444">
        <f>W418*X418</f>
        <v/>
      </c>
      <c r="AA418" s="444" t="n"/>
      <c r="AB418" s="719" t="n">
        <v>0.9</v>
      </c>
      <c r="AC418" s="1624">
        <f>ROUND(O418*AB418,3)</f>
        <v/>
      </c>
      <c r="AD418" s="673" t="inlineStr">
        <is>
          <t>水、ステアリルアルコール、セタノール、グリセリン、ベヘントリモニウムクロリド、パルミチン酸セチル、ベントナイト、ステアルトリモニウムクロリド、エタノール、グルタミン酸Na、PCA-Na、尿素、BG、ローズマリーエキス、オノニスエキス、カミツレエキス、スギナエキス、セイヨウノコギリソウエキス、セージエキス、セロリエキス、タイムエキス、フキタンポポエキス、メリッサエキス、アルテアエキス、褐藻エキス、クエン酸、ヤシ油、銅クロロフィリンNa、オキシベンゾン-4、ジオレス-8リン酸Na、ステアリン酸、ステアリン酸グリセリル、ステアリン酸ソルビタン、オレス-10、（ヒドロキシステアリン酸／ステアリン酸／ロジン酸）ジぺンタエリスリチル、アジピン酸ジイソブチル、パルチミン酸イソプロピル、イソプロパノール、ジメチコン、ポリクオタニウム-10、ラウレス-2、ラウレス-20、香料、変性アルコール、酸化鉄、EDTA-2Na、フェノキシエタノール、メチルパラベン、ブチルパラベン</t>
        </is>
      </c>
      <c r="AE418" s="1174" t="inlineStr">
        <is>
          <t>ЕАЭС N RU Д-JP.РА01.В.63222/24 от 01.02.2024 действует до 31.01.2029</t>
        </is>
      </c>
      <c r="AF418" s="663" t="inlineStr">
        <is>
          <t>DIME HEALTH CARE</t>
        </is>
      </c>
      <c r="AG418" s="663" t="inlineStr">
        <is>
          <t>TIERS Co., Ltd</t>
        </is>
      </c>
    </row>
    <row r="419" hidden="1" ht="20.1" customFormat="1" customHeight="1" s="437" thickBot="1">
      <c r="A419" s="435" t="n"/>
      <c r="B419" s="829" t="n"/>
      <c r="C419" s="1621" t="n">
        <v>4933656230018</v>
      </c>
      <c r="D419" s="1621" t="n"/>
      <c r="E419" s="435" t="inlineStr">
        <is>
          <t>Dime Health Care PRO</t>
        </is>
      </c>
      <c r="F419" s="435" t="inlineStr">
        <is>
          <t>AMS01</t>
        </is>
      </c>
      <c r="G419" s="450" t="n"/>
      <c r="H419" s="451" t="inlineStr">
        <is>
          <t>《Dime Health Care PRO》PRO AMINO Seaweed SHAMPOO</t>
        </is>
      </c>
      <c r="I419" s="451" t="inlineStr">
        <is>
          <t>PROFESSIONAL AMINO SEAWEED SHAMPOO</t>
        </is>
      </c>
      <c r="J419" s="591" t="inlineStr">
        <is>
          <t>Профессиональный шампунь на основе аминокислот и морских водорослей для повреждённых волос</t>
        </is>
      </c>
      <c r="K419" s="440" t="inlineStr">
        <is>
          <t>hair shampoo</t>
        </is>
      </c>
      <c r="L419" s="440" t="n"/>
      <c r="M419" s="1442" t="n">
        <v>12</v>
      </c>
      <c r="N419" s="1442" t="n">
        <v>12</v>
      </c>
      <c r="O419" s="553" t="n">
        <v>24</v>
      </c>
      <c r="P419" s="1628" t="n">
        <v>1280</v>
      </c>
      <c r="Q419" s="1628">
        <f>O419*P419</f>
        <v/>
      </c>
      <c r="R419" s="554" t="n">
        <v>880</v>
      </c>
      <c r="S419" s="1623">
        <f>O419*R419</f>
        <v/>
      </c>
      <c r="T419" s="1623">
        <f>Q419-S419</f>
        <v/>
      </c>
      <c r="U419" s="556">
        <f>T419/Q419</f>
        <v/>
      </c>
      <c r="V419" s="444" t="n">
        <v>0.024</v>
      </c>
      <c r="W419" s="444" t="n">
        <v>14.5</v>
      </c>
      <c r="X419" s="444">
        <f>O419/12</f>
        <v/>
      </c>
      <c r="Y419" s="444">
        <f>V419*X419</f>
        <v/>
      </c>
      <c r="Z419" s="444">
        <f>W419*X419</f>
        <v/>
      </c>
      <c r="AA419" s="444" t="n"/>
      <c r="AB419" s="719" t="n">
        <v>1.1</v>
      </c>
      <c r="AC419" s="1624">
        <f>ROUND(O419*AB419,3)</f>
        <v/>
      </c>
      <c r="AD419" s="673" t="inlineStr">
        <is>
          <t>水、ラウレス硫酸Na、パーム核脂肪酸アミドDEA、ベタイン、コカミドプロピルベタイン、フェノキシエタノール、グルタミン酸Na、クエン酸、褐藻エキス、BG、銅クロロフィリンNa、オキシベンゾン-4、ジメチコンコポリオール、ポリクオタニウム-10、EDTA-2Na、塩化Na、香料、メチルパラベン、プロピルパラベン</t>
        </is>
      </c>
      <c r="AE419" s="1174" t="inlineStr">
        <is>
          <t>ЕАЭС N RU Д-JP.РА01.В.63194/24 от 01.02.2024 действует до 31.01.2029</t>
        </is>
      </c>
      <c r="AF419" s="663" t="inlineStr">
        <is>
          <t>DIME HEALTH CARE</t>
        </is>
      </c>
      <c r="AG419" s="663" t="inlineStr">
        <is>
          <t>TIERS Co., Ltd</t>
        </is>
      </c>
    </row>
    <row r="420" hidden="1" ht="20.1" customFormat="1" customHeight="1" s="437" thickBot="1">
      <c r="A420" s="435" t="n"/>
      <c r="B420" s="829" t="n"/>
      <c r="C420" s="1621" t="n">
        <v>4933656230025</v>
      </c>
      <c r="D420" s="1621" t="n"/>
      <c r="E420" s="435" t="inlineStr">
        <is>
          <t>Dime Health Care PRO</t>
        </is>
      </c>
      <c r="F420" s="435" t="inlineStr">
        <is>
          <t>AMS02</t>
        </is>
      </c>
      <c r="G420" s="450" t="n"/>
      <c r="H420" s="451" t="inlineStr">
        <is>
          <t>《Dime Health Care PRO》PRO AMINO Seaweed CONDITIONER</t>
        </is>
      </c>
      <c r="I420" s="404" t="inlineStr">
        <is>
          <t>PROFESSIONAL AMINO SEAWEED CONDITIONER</t>
        </is>
      </c>
      <c r="J420" s="488" t="inlineStr">
        <is>
          <t>Профессиональный кондиционер на основе аминокислот и морских водорослей для повреждённых волос</t>
        </is>
      </c>
      <c r="K420" s="440" t="inlineStr">
        <is>
          <t>hair conditioner</t>
        </is>
      </c>
      <c r="L420" s="440" t="n"/>
      <c r="M420" s="1442" t="n">
        <v>12</v>
      </c>
      <c r="N420" s="1442" t="n">
        <v>12</v>
      </c>
      <c r="O420" s="553" t="n">
        <v>24</v>
      </c>
      <c r="P420" s="1628" t="n">
        <v>1257</v>
      </c>
      <c r="Q420" s="1628">
        <f>O420*P420</f>
        <v/>
      </c>
      <c r="R420" s="554" t="n">
        <v>880</v>
      </c>
      <c r="S420" s="1623">
        <f>O420*R420</f>
        <v/>
      </c>
      <c r="T420" s="1623">
        <f>Q420-S420</f>
        <v/>
      </c>
      <c r="U420" s="556">
        <f>T420/Q420</f>
        <v/>
      </c>
      <c r="V420" s="444" t="n">
        <v>0.024</v>
      </c>
      <c r="W420" s="444" t="n">
        <v>14.5</v>
      </c>
      <c r="X420" s="444">
        <f>O420/12</f>
        <v/>
      </c>
      <c r="Y420" s="444">
        <f>V420*X420</f>
        <v/>
      </c>
      <c r="Z420" s="444">
        <f>W420*X420</f>
        <v/>
      </c>
      <c r="AA420" s="444" t="n"/>
      <c r="AB420" s="719" t="n">
        <v>1.1</v>
      </c>
      <c r="AC420" s="1624">
        <f>ROUND(O420*AB420,3)</f>
        <v/>
      </c>
      <c r="AD420" s="673" t="inlineStr">
        <is>
          <t>水、セタノール、エタノール、ステアルトリモニウムクロリド、シクロメチコン、グルタミン酸Na、クエン酸、褐藻エキス、パンテノール、BG、PG、オキシベンゾン-4、銅クロロフィリンNa、ステアリルアルコール、ステアラミドエチルジチルアミン、ジセチルジモニウムクロリド、アラキデス-20、塩化K、香料、フェノキシエタノール、メチルパラベン、プロピルパラベン</t>
        </is>
      </c>
      <c r="AE420" s="663" t="inlineStr">
        <is>
          <t>закончился</t>
        </is>
      </c>
      <c r="AF420" s="663" t="inlineStr">
        <is>
          <t>DIME HEALTH CARE</t>
        </is>
      </c>
      <c r="AG420" s="663" t="inlineStr">
        <is>
          <t>TIERS Co., Ltd</t>
        </is>
      </c>
    </row>
    <row r="421" hidden="1" ht="20.1" customFormat="1" customHeight="1" s="437" thickBot="1">
      <c r="A421" s="1442" t="n"/>
      <c r="B421" s="822" t="n"/>
      <c r="C421" s="1621" t="n">
        <v>4933656230032</v>
      </c>
      <c r="D421" s="1621" t="n"/>
      <c r="E421" s="435" t="inlineStr">
        <is>
          <t>Dime Health Care PRO</t>
        </is>
      </c>
      <c r="F421" s="435" t="inlineStr">
        <is>
          <t>AMS03</t>
        </is>
      </c>
      <c r="G421" s="450" t="n"/>
      <c r="H421" s="451" t="inlineStr">
        <is>
          <t>《Dime Health Care PRO》PRO AMINO Seaweed HAIR PACK</t>
        </is>
      </c>
      <c r="I421" s="404" t="inlineStr">
        <is>
          <t>PROFESSIONAL AMINO SEAWEED PACK</t>
        </is>
      </c>
      <c r="J421" s="488" t="inlineStr">
        <is>
          <t>Маска для поврежденных волос на основе аминокислот и морских водорослей</t>
        </is>
      </c>
      <c r="K421" s="440" t="inlineStr">
        <is>
          <t>hair pack</t>
        </is>
      </c>
      <c r="L421" s="440" t="n"/>
      <c r="M421" s="1442" t="n">
        <v>12</v>
      </c>
      <c r="N421" s="1442" t="n">
        <v>12</v>
      </c>
      <c r="O421" s="553" t="n"/>
      <c r="P421" s="1628" t="n">
        <v>1314</v>
      </c>
      <c r="Q421" s="1628">
        <f>O421*P421</f>
        <v/>
      </c>
      <c r="R421" s="443" t="n">
        <v>920</v>
      </c>
      <c r="S421" s="1623">
        <f>O421*R421</f>
        <v/>
      </c>
      <c r="T421" s="1623">
        <f>Q421-S421</f>
        <v/>
      </c>
      <c r="U421" s="556">
        <f>T421/Q421</f>
        <v/>
      </c>
      <c r="V421" s="444" t="n">
        <v>0.021</v>
      </c>
      <c r="W421" s="444" t="n">
        <v>11.4</v>
      </c>
      <c r="X421" s="444">
        <f>O421/12</f>
        <v/>
      </c>
      <c r="Y421" s="444">
        <f>V421*X421</f>
        <v/>
      </c>
      <c r="Z421" s="444">
        <f>W421*X421</f>
        <v/>
      </c>
      <c r="AA421" s="444" t="n"/>
      <c r="AB421" s="719" t="n">
        <v>0.9</v>
      </c>
      <c r="AC421" s="1624">
        <f>ROUND(O421*AB421,3)</f>
        <v/>
      </c>
      <c r="AD421" s="673" t="inlineStr">
        <is>
          <t>水、セタノール、グリセリン、シクロメチコン、ステアルトリモニウムクロリド、エタノール、ベヘントリモニウムクロリド、グルタミン酸Na、クエン酸、加水分解ケラチン、褐藻エキス、BG、銅クロロフィリンNa、変性アルコール、コカミドプロピルベタイン、ジメチコン、香料、メチルパラベン、プロピルパラベン</t>
        </is>
      </c>
      <c r="AE421" s="663" t="inlineStr">
        <is>
          <t>ЕАЭС N RU Д-JP.РА01.В.63222/24 от 01.02.2024 действует до 31.01.2029</t>
        </is>
      </c>
      <c r="AF421" s="663" t="inlineStr">
        <is>
          <t>DIME HEALTH CARE</t>
        </is>
      </c>
      <c r="AG421" s="663" t="inlineStr">
        <is>
          <t>TIERS Co., Ltd</t>
        </is>
      </c>
    </row>
    <row r="422" hidden="1" ht="20.1" customFormat="1" customHeight="1" s="437" thickBot="1">
      <c r="A422" s="435" t="n"/>
      <c r="B422" s="829" t="n"/>
      <c r="C422" s="435" t="n">
        <v>4562496020154</v>
      </c>
      <c r="D422" s="435" t="n"/>
      <c r="E422" s="435" t="inlineStr">
        <is>
          <t>Emu No Shizuku</t>
        </is>
      </c>
      <c r="F422" s="435" t="inlineStr">
        <is>
          <t>emu03</t>
        </is>
      </c>
      <c r="G422" s="450" t="n"/>
      <c r="H422" s="451" t="inlineStr">
        <is>
          <t>《Emu No Shizuku》 SOAP</t>
        </is>
      </c>
      <c r="I422" s="404" t="inlineStr">
        <is>
          <t>Emu no Shizuku</t>
        </is>
      </c>
      <c r="J422" s="488" t="inlineStr">
        <is>
          <t>Мыло твердое</t>
        </is>
      </c>
      <c r="K422" s="451" t="inlineStr">
        <is>
          <t>soap</t>
        </is>
      </c>
      <c r="L422" s="451" t="n"/>
      <c r="M422" s="1442" t="n">
        <v>50</v>
      </c>
      <c r="N422" s="1442" t="n">
        <v>10</v>
      </c>
      <c r="O422" s="553" t="n"/>
      <c r="P422" s="1628" t="n">
        <v>1440</v>
      </c>
      <c r="Q422" s="1628">
        <f>O422*P422</f>
        <v/>
      </c>
      <c r="R422" s="928" t="n">
        <v>1150</v>
      </c>
      <c r="S422" s="1623">
        <f>O422*R422</f>
        <v/>
      </c>
      <c r="T422" s="1623">
        <f>Q422-S422</f>
        <v/>
      </c>
      <c r="U422" s="556">
        <f>T422/Q422</f>
        <v/>
      </c>
      <c r="V422" s="444" t="n"/>
      <c r="W422" s="444" t="n"/>
      <c r="X422" s="444">
        <f>O422/M422</f>
        <v/>
      </c>
      <c r="Y422" s="444">
        <f>V422*X422</f>
        <v/>
      </c>
      <c r="Z422" s="444">
        <f>#REF!*X422</f>
        <v/>
      </c>
      <c r="AA422" s="444" t="n"/>
      <c r="AB422" s="719" t="n"/>
      <c r="AC422" s="1624">
        <f>ROUND(O422*AB422,3)</f>
        <v/>
      </c>
      <c r="AD422" s="673" t="inlineStr">
        <is>
          <t>水、グリセリン、ココイルグリシンK、タマリンドガム、ペンチレングリコール、エミュー油、水溶性プロテオグリカン、ヒアルロン酸Na、BG、エチドロン酸4Na、ラウリン酸ポリグリセリルー10、グルコース</t>
        </is>
      </c>
      <c r="AE422" s="663" t="inlineStr">
        <is>
          <t>ЕАЭС N RU Д-JP.НА30.В.04319 от 08.08.2018 действует до 07.08.2023</t>
        </is>
      </c>
      <c r="AF422" s="663" t="inlineStr">
        <is>
          <t>Emu no Shizuku</t>
        </is>
      </c>
      <c r="AG422" s="663" t="inlineStr">
        <is>
          <t>STAR DESIGN INC</t>
        </is>
      </c>
    </row>
    <row r="423" hidden="1" ht="20.1" customFormat="1" customHeight="1" s="437" thickBot="1">
      <c r="A423" s="435" t="n"/>
      <c r="B423" s="829" t="n"/>
      <c r="C423" s="435" t="n"/>
      <c r="D423" s="435" t="n"/>
      <c r="E423" s="435" t="inlineStr">
        <is>
          <t>Emu No Shizuku</t>
        </is>
      </c>
      <c r="F423" s="435" t="inlineStr">
        <is>
          <t>emu03</t>
        </is>
      </c>
      <c r="G423" s="450" t="n"/>
      <c r="H423" s="451" t="inlineStr">
        <is>
          <t>《Emu No Shizuku》 SOAP</t>
        </is>
      </c>
      <c r="I423" s="404" t="inlineStr">
        <is>
          <t>Emu no Shizuku</t>
        </is>
      </c>
      <c r="J423" s="488" t="inlineStr">
        <is>
          <t>Мыло твердое</t>
        </is>
      </c>
      <c r="K423" s="451" t="inlineStr">
        <is>
          <t>soap</t>
        </is>
      </c>
      <c r="L423" s="451" t="n"/>
      <c r="M423" s="1442" t="n">
        <v>50</v>
      </c>
      <c r="N423" s="1442" t="n">
        <v>50</v>
      </c>
      <c r="O423" s="553" t="n"/>
      <c r="P423" s="1628" t="n">
        <v>1150</v>
      </c>
      <c r="Q423" s="1628">
        <f>O423*P423</f>
        <v/>
      </c>
      <c r="R423" s="928" t="n">
        <v>920</v>
      </c>
      <c r="S423" s="1623">
        <f>O423*R423</f>
        <v/>
      </c>
      <c r="T423" s="1623">
        <f>Q423-S423</f>
        <v/>
      </c>
      <c r="U423" s="556">
        <f>T423/Q423</f>
        <v/>
      </c>
      <c r="V423" s="444" t="n"/>
      <c r="W423" s="450" t="n"/>
      <c r="X423" s="444">
        <f>O423/M423</f>
        <v/>
      </c>
      <c r="Y423" s="444">
        <f>V423*X423</f>
        <v/>
      </c>
      <c r="Z423" s="444">
        <f>W422*X423</f>
        <v/>
      </c>
      <c r="AA423" s="444" t="n"/>
      <c r="AB423" s="719" t="n"/>
      <c r="AC423" s="1624">
        <f>ROUND(O423*AB423,3)</f>
        <v/>
      </c>
      <c r="AD423" s="673" t="inlineStr">
        <is>
          <t>水、グリセリン、ココイルグリシンK、タマリンドガム、ペンチレングリコール、エミュー油、水溶性プロテオグリカン、ヒアルロン酸Na、BG、エチドロン酸4Na、ラウリン酸ポリグリセリルー11、グルコース</t>
        </is>
      </c>
      <c r="AE423" s="663" t="inlineStr">
        <is>
          <t>ЕАЭС N RU Д-JP.НА30.В.04319 от 08.08.2018 действует до 07.08.2023</t>
        </is>
      </c>
      <c r="AF423" s="663" t="inlineStr">
        <is>
          <t>Emu no Shizuku</t>
        </is>
      </c>
      <c r="AG423" s="663" t="inlineStr">
        <is>
          <t>STAR DESIGN INC</t>
        </is>
      </c>
    </row>
    <row r="424" hidden="1" ht="20.1" customFormat="1" customHeight="1" s="437" thickBot="1">
      <c r="A424" s="1442" t="n"/>
      <c r="B424" s="822" t="n"/>
      <c r="C424" s="1621" t="n">
        <v>4562496020116</v>
      </c>
      <c r="D424" s="1621" t="n"/>
      <c r="E424" s="435" t="inlineStr">
        <is>
          <t>Emu No Shizuku</t>
        </is>
      </c>
      <c r="F424" s="435" t="inlineStr">
        <is>
          <t>emu04</t>
        </is>
      </c>
      <c r="G424" s="450" t="n"/>
      <c r="H424" s="451" t="inlineStr">
        <is>
          <t>《Emu No Shizuku》 Emu Oil body and skin care 100% natural.</t>
        </is>
      </c>
      <c r="I424" s="404" t="inlineStr">
        <is>
          <t>Emu Oil body and skin care 100% natural.</t>
        </is>
      </c>
      <c r="J424" s="488" t="inlineStr">
        <is>
          <t>Натуральное масло Эму для лица и тела 100% натуральное</t>
        </is>
      </c>
      <c r="K424" s="551" t="inlineStr">
        <is>
          <t>skin oil</t>
        </is>
      </c>
      <c r="L424" s="551" t="n"/>
      <c r="M424" s="1442" t="n">
        <v>20</v>
      </c>
      <c r="N424" s="1442" t="n">
        <v>10</v>
      </c>
      <c r="O424" s="553" t="n"/>
      <c r="P424" s="1628" t="n">
        <v>1125</v>
      </c>
      <c r="Q424" s="1628">
        <f>O424*P424</f>
        <v/>
      </c>
      <c r="R424" s="928" t="n">
        <v>900</v>
      </c>
      <c r="S424" s="1623">
        <f>O424*R424</f>
        <v/>
      </c>
      <c r="T424" s="1623">
        <f>Q424-S424</f>
        <v/>
      </c>
      <c r="U424" s="556">
        <f>T424/Q424</f>
        <v/>
      </c>
      <c r="V424" s="444">
        <f>ROUND(0.19*0.257*0.12,3)</f>
        <v/>
      </c>
      <c r="W424" s="444" t="n">
        <v>0.65</v>
      </c>
      <c r="X424" s="444">
        <f>O424/M424</f>
        <v/>
      </c>
      <c r="Y424" s="444">
        <f>V424*X424</f>
        <v/>
      </c>
      <c r="Z424" s="444">
        <f>W424*X424</f>
        <v/>
      </c>
      <c r="AA424" s="444" t="n"/>
      <c r="AB424" s="1664" t="n">
        <v>0.025</v>
      </c>
      <c r="AC424" s="1624">
        <f>ROUND(O424*AB424,3)</f>
        <v/>
      </c>
      <c r="AD424" s="673" t="inlineStr">
        <is>
          <t>エミュー油100%</t>
        </is>
      </c>
      <c r="AE424" s="663" t="inlineStr">
        <is>
          <t>ЕАЭС N RU Д-JP.РА09.В.82526/24 от 24.10.2024 действует до 23.10.2029</t>
        </is>
      </c>
      <c r="AF424" s="663" t="inlineStr">
        <is>
          <t>Emu no Shizuku</t>
        </is>
      </c>
      <c r="AG424" s="663" t="inlineStr">
        <is>
          <t>Bioscience Co., Ltd</t>
        </is>
      </c>
    </row>
    <row r="425" hidden="1" ht="20.1" customFormat="1" customHeight="1" s="437" thickBot="1">
      <c r="A425" s="435" t="n"/>
      <c r="B425" s="829" t="n"/>
      <c r="C425" s="435" t="n"/>
      <c r="D425" s="435" t="n"/>
      <c r="E425" s="435" t="inlineStr">
        <is>
          <t>Emu No Shizuku</t>
        </is>
      </c>
      <c r="F425" s="435" t="inlineStr">
        <is>
          <t>emu04</t>
        </is>
      </c>
      <c r="G425" s="450" t="n"/>
      <c r="H425" s="451" t="inlineStr">
        <is>
          <t>《Emu No Shizuku》  OIL100%　BODY&amp;SKIN CARE OIL 15ml</t>
        </is>
      </c>
      <c r="I425" s="404" t="inlineStr">
        <is>
          <t>Emu no Shizuku</t>
        </is>
      </c>
      <c r="J425" s="488" t="inlineStr">
        <is>
          <t>Очищающее масло</t>
        </is>
      </c>
      <c r="K425" s="451" t="inlineStr">
        <is>
          <t>skin oil</t>
        </is>
      </c>
      <c r="L425" s="451" t="n"/>
      <c r="M425" s="1442" t="n">
        <v>100</v>
      </c>
      <c r="N425" s="1442" t="n">
        <v>100</v>
      </c>
      <c r="O425" s="553" t="n"/>
      <c r="P425" s="1628" t="n">
        <v>900</v>
      </c>
      <c r="Q425" s="1628">
        <f>O425*P425</f>
        <v/>
      </c>
      <c r="R425" s="928" t="n">
        <v>720</v>
      </c>
      <c r="S425" s="1623">
        <f>O425*R425</f>
        <v/>
      </c>
      <c r="T425" s="1623">
        <f>Q425-S425</f>
        <v/>
      </c>
      <c r="U425" s="556">
        <f>T425/Q425</f>
        <v/>
      </c>
      <c r="V425" s="444" t="n"/>
      <c r="W425" s="444" t="n"/>
      <c r="X425" s="444">
        <f>O425/M425</f>
        <v/>
      </c>
      <c r="Y425" s="444">
        <f>V425*X425</f>
        <v/>
      </c>
      <c r="Z425" s="444">
        <f>W425*X425</f>
        <v/>
      </c>
      <c r="AA425" s="444" t="n"/>
      <c r="AB425" s="1678" t="n">
        <v>0.025</v>
      </c>
      <c r="AC425" s="1624">
        <f>ROUND(O425*AB425,3)</f>
        <v/>
      </c>
      <c r="AD425" s="673" t="inlineStr">
        <is>
          <t>エミュー油100%</t>
        </is>
      </c>
      <c r="AE425" s="663" t="inlineStr">
        <is>
          <t>ЕАЭС N RU Д-JP.РА09.В.82526/24 от 24.10.2024 действует до 23.10.2030</t>
        </is>
      </c>
      <c r="AF425" s="663" t="inlineStr">
        <is>
          <t>Emu no Shizuku</t>
        </is>
      </c>
      <c r="AG425" s="663" t="inlineStr">
        <is>
          <t>Bioscience Co., Ltd</t>
        </is>
      </c>
    </row>
    <row r="426" hidden="1" ht="27.75" customFormat="1" customHeight="1" s="437" thickBot="1">
      <c r="A426" s="435" t="n"/>
      <c r="B426" s="829" t="n"/>
      <c r="C426" s="1621" t="n">
        <v>4562496020116</v>
      </c>
      <c r="D426" s="1621" t="n"/>
      <c r="E426" s="435" t="inlineStr">
        <is>
          <t>Emu No Shizuku</t>
        </is>
      </c>
      <c r="F426" s="435" t="inlineStr">
        <is>
          <t>emu05</t>
        </is>
      </c>
      <c r="G426" s="450" t="n"/>
      <c r="H426" s="451" t="inlineStr">
        <is>
          <t>《Emu No Shizuku》  OIL100%　BODY&amp;SKIN CARE OIL 72ml</t>
        </is>
      </c>
      <c r="I426" s="404" t="inlineStr">
        <is>
          <t>Emu no Shizuku</t>
        </is>
      </c>
      <c r="J426" s="488" t="inlineStr">
        <is>
          <t>Очищающее масло</t>
        </is>
      </c>
      <c r="K426" s="551" t="inlineStr">
        <is>
          <t>skin oil</t>
        </is>
      </c>
      <c r="L426" s="551" t="n"/>
      <c r="M426" s="1442" t="n">
        <v>100</v>
      </c>
      <c r="N426" s="1442" t="n">
        <v>10</v>
      </c>
      <c r="O426" s="553" t="n"/>
      <c r="P426" s="1628" t="n">
        <v>4063</v>
      </c>
      <c r="Q426" s="1628">
        <f>O426*P426</f>
        <v/>
      </c>
      <c r="R426" s="928" t="n">
        <v>3250</v>
      </c>
      <c r="S426" s="1623">
        <f>O426*R426</f>
        <v/>
      </c>
      <c r="T426" s="1623">
        <f>Q426-S426</f>
        <v/>
      </c>
      <c r="U426" s="556">
        <f>T426/Q426</f>
        <v/>
      </c>
      <c r="V426" s="444" t="n"/>
      <c r="W426" s="444" t="n"/>
      <c r="X426" s="444">
        <f>O426/M426</f>
        <v/>
      </c>
      <c r="Y426" s="444">
        <f>V426*X426</f>
        <v/>
      </c>
      <c r="Z426" s="444">
        <f>W426*X426</f>
        <v/>
      </c>
      <c r="AA426" s="444" t="n"/>
      <c r="AB426" s="1664" t="n">
        <v>0.08500000000000001</v>
      </c>
      <c r="AC426" s="1624">
        <f>O426*AB426</f>
        <v/>
      </c>
      <c r="AD426" s="673" t="inlineStr">
        <is>
          <t>エミュー油100%</t>
        </is>
      </c>
      <c r="AE426" s="663" t="inlineStr">
        <is>
          <t>ЕАЭС N RU Д-JP.РА09.В.82526/24 от 24.10.2024 действует до 23.10.2031</t>
        </is>
      </c>
      <c r="AF426" s="663" t="inlineStr">
        <is>
          <t>Emu no Shizuku</t>
        </is>
      </c>
      <c r="AG426" s="663" t="inlineStr">
        <is>
          <t>Bioscience Co., Ltd</t>
        </is>
      </c>
    </row>
    <row r="427" hidden="1" ht="27.75" customFormat="1" customHeight="1" s="437" thickBot="1">
      <c r="A427" s="435" t="n"/>
      <c r="B427" s="829" t="n"/>
      <c r="C427" s="435" t="n"/>
      <c r="D427" s="435" t="n"/>
      <c r="E427" s="435" t="inlineStr">
        <is>
          <t>Emu No Shizuku</t>
        </is>
      </c>
      <c r="F427" s="435" t="inlineStr">
        <is>
          <t>emu05</t>
        </is>
      </c>
      <c r="G427" s="450" t="n"/>
      <c r="H427" s="451" t="inlineStr">
        <is>
          <t>《Emu No Shizuku》  OIL100%　BODY&amp;SKIN CARE OIL 72ml</t>
        </is>
      </c>
      <c r="I427" s="404" t="inlineStr">
        <is>
          <t>Emu no Shizuku</t>
        </is>
      </c>
      <c r="J427" s="488" t="inlineStr">
        <is>
          <t>Очищающее масло</t>
        </is>
      </c>
      <c r="K427" s="451" t="inlineStr">
        <is>
          <t>skin oil</t>
        </is>
      </c>
      <c r="L427" s="451" t="n"/>
      <c r="M427" s="1442" t="n">
        <v>100</v>
      </c>
      <c r="N427" s="1442" t="n">
        <v>100</v>
      </c>
      <c r="O427" s="553" t="n"/>
      <c r="P427" s="1628" t="n">
        <v>3250</v>
      </c>
      <c r="Q427" s="1628">
        <f>O427*P427</f>
        <v/>
      </c>
      <c r="R427" s="928" t="n">
        <v>2600</v>
      </c>
      <c r="S427" s="1623">
        <f>O427*R427</f>
        <v/>
      </c>
      <c r="T427" s="1623">
        <f>Q427-S427</f>
        <v/>
      </c>
      <c r="U427" s="556">
        <f>T427/Q427</f>
        <v/>
      </c>
      <c r="V427" s="444" t="n"/>
      <c r="W427" s="444" t="n"/>
      <c r="X427" s="444">
        <f>O427/M427</f>
        <v/>
      </c>
      <c r="Y427" s="444">
        <f>V427*X427</f>
        <v/>
      </c>
      <c r="Z427" s="444">
        <f>W427*X427</f>
        <v/>
      </c>
      <c r="AA427" s="444" t="n"/>
      <c r="AB427" s="1678" t="n">
        <v>0.08500000000000001</v>
      </c>
      <c r="AC427" s="1624">
        <f>ROUND(O427*AB427,3)</f>
        <v/>
      </c>
      <c r="AD427" s="673" t="inlineStr">
        <is>
          <t>エミュー油100%</t>
        </is>
      </c>
      <c r="AE427" s="663" t="inlineStr">
        <is>
          <t>ЕАЭС N RU Д-JP.РА09.В.82526/24 от 24.10.2024 действует до 23.10.2032</t>
        </is>
      </c>
      <c r="AF427" s="663" t="inlineStr">
        <is>
          <t>Emu no Shizuku</t>
        </is>
      </c>
      <c r="AG427" s="663" t="inlineStr">
        <is>
          <t>Bioscience Co., Ltd</t>
        </is>
      </c>
    </row>
    <row r="428" hidden="1" ht="20.1" customFormat="1" customHeight="1" s="437" thickBot="1">
      <c r="A428" s="435" t="n"/>
      <c r="B428" s="829" t="n"/>
      <c r="C428" s="1621" t="n">
        <v>4562496020147</v>
      </c>
      <c r="D428" s="1621" t="n"/>
      <c r="E428" s="435" t="inlineStr">
        <is>
          <t>Emu No Shizuku</t>
        </is>
      </c>
      <c r="F428" s="435" t="inlineStr">
        <is>
          <t>emu02</t>
        </is>
      </c>
      <c r="G428" s="450" t="n"/>
      <c r="H428" s="451" t="inlineStr">
        <is>
          <t>《Emu No Shizuku》  ALL IN ONE GEL</t>
        </is>
      </c>
      <c r="I428" s="451" t="inlineStr">
        <is>
          <t>Emu no Shizuku</t>
        </is>
      </c>
      <c r="J428" s="591" t="inlineStr">
        <is>
          <t>Очищающий гель "Все в одном"</t>
        </is>
      </c>
      <c r="K428" s="551" t="inlineStr">
        <is>
          <t>face gel</t>
        </is>
      </c>
      <c r="L428" s="551" t="n"/>
      <c r="M428" s="1442" t="n">
        <v>48</v>
      </c>
      <c r="N428" s="1442" t="n">
        <v>12</v>
      </c>
      <c r="O428" s="553" t="n"/>
      <c r="P428" s="1628" t="n">
        <v>3375</v>
      </c>
      <c r="Q428" s="1628">
        <f>O428*P428</f>
        <v/>
      </c>
      <c r="R428" s="554" t="n">
        <v>2700</v>
      </c>
      <c r="S428" s="1623">
        <f>O428*R428</f>
        <v/>
      </c>
      <c r="T428" s="1623">
        <f>Q428-S428</f>
        <v/>
      </c>
      <c r="U428" s="556">
        <f>T428/Q428</f>
        <v/>
      </c>
      <c r="V428" s="444" t="n"/>
      <c r="W428" s="444" t="n"/>
      <c r="X428" s="444">
        <f>O428/M428</f>
        <v/>
      </c>
      <c r="Y428" s="444">
        <f>V428*X428</f>
        <v/>
      </c>
      <c r="Z428" s="444">
        <f>W428*X428</f>
        <v/>
      </c>
      <c r="AA428" s="444" t="n"/>
      <c r="AB428" s="1678" t="n">
        <v>0.207</v>
      </c>
      <c r="AC428" s="1624">
        <f>ROUND(O428*AB428,3)</f>
        <v/>
      </c>
      <c r="AD428"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8" s="663" t="inlineStr">
        <is>
          <t>ЕАЭС N RU Д-JP.НА30.В.04317 от 08.08.2018 действует до 07.08.2023</t>
        </is>
      </c>
      <c r="AF428" s="663" t="inlineStr">
        <is>
          <t>Emu no Shizuku</t>
        </is>
      </c>
      <c r="AG428" s="663" t="inlineStr">
        <is>
          <t>Kisho Co., Ltd</t>
        </is>
      </c>
    </row>
    <row r="429" hidden="1" ht="20.1" customFormat="1" customHeight="1" s="437" thickBot="1">
      <c r="A429" s="435" t="n"/>
      <c r="B429" s="829" t="n"/>
      <c r="C429" s="435" t="n"/>
      <c r="D429" s="435" t="n"/>
      <c r="E429" s="435" t="inlineStr">
        <is>
          <t>Emu No Shizuku</t>
        </is>
      </c>
      <c r="F429" s="435" t="inlineStr">
        <is>
          <t>emu02</t>
        </is>
      </c>
      <c r="G429" s="450" t="n"/>
      <c r="H429" s="451" t="inlineStr">
        <is>
          <t>《Emu No Shizuku》  ALL IN ONE GEL</t>
        </is>
      </c>
      <c r="I429" s="451" t="inlineStr">
        <is>
          <t>Emu no Shizuku</t>
        </is>
      </c>
      <c r="J429" s="591" t="inlineStr">
        <is>
          <t>Очищающий гель "Все в одном"</t>
        </is>
      </c>
      <c r="K429" s="451" t="inlineStr">
        <is>
          <t>face gel</t>
        </is>
      </c>
      <c r="L429" s="451" t="n"/>
      <c r="M429" s="1442" t="n">
        <v>48</v>
      </c>
      <c r="N429" s="1442" t="n">
        <v>48</v>
      </c>
      <c r="O429" s="553" t="n"/>
      <c r="P429" s="1628" t="n">
        <v>2700</v>
      </c>
      <c r="Q429" s="1628">
        <f>O429*P429</f>
        <v/>
      </c>
      <c r="R429" s="928" t="n">
        <v>2160</v>
      </c>
      <c r="S429" s="1623">
        <f>O429*R429</f>
        <v/>
      </c>
      <c r="T429" s="1623">
        <f>Q429-S429</f>
        <v/>
      </c>
      <c r="U429" s="556">
        <f>T429/Q429</f>
        <v/>
      </c>
      <c r="V429" s="444" t="n"/>
      <c r="W429" s="444" t="n"/>
      <c r="X429" s="444">
        <f>O429/M429</f>
        <v/>
      </c>
      <c r="Y429" s="444">
        <f>V429*X429</f>
        <v/>
      </c>
      <c r="Z429" s="444">
        <f>W429*X429</f>
        <v/>
      </c>
      <c r="AA429" s="444" t="n"/>
      <c r="AB429" s="1678" t="n">
        <v>0.207</v>
      </c>
      <c r="AC429" s="1624">
        <f>ROUND(O429*AB429,3)</f>
        <v/>
      </c>
      <c r="AD429" s="673" t="inlineStr">
        <is>
          <t>水、エミュー油、ＢＧ、グリセリン、ペンチレングリコール、ザクロ果実エキス、水溶性プロテオグリカン、加水分解コラーゲン、アーティチョーク葉エキス、加水分解エラスチン、水添レシチン、ジラウロイルグルタミン酸リシンＮａ、シリカ、トコフェロール、カンテン、キサンタンガム、カプリル酸グリセリル、クエン酸、クエン酸Ｎａ、フェノキシエタノール</t>
        </is>
      </c>
      <c r="AE429" s="663" t="inlineStr">
        <is>
          <t>ЕАЭС N RU Д-JP.НА30.В.04317 от 08.08.2018 действует до 07.08.2023</t>
        </is>
      </c>
      <c r="AF429" s="663" t="inlineStr">
        <is>
          <t>Emu no Shizuku</t>
        </is>
      </c>
      <c r="AG429" s="663" t="inlineStr">
        <is>
          <t>Kisho Co., Ltd</t>
        </is>
      </c>
    </row>
    <row r="430" hidden="1" ht="20.1" customFormat="1" customHeight="1" s="437" thickBot="1">
      <c r="A430" s="435" t="n"/>
      <c r="B430" s="829" t="n"/>
      <c r="C430" s="435" t="inlineStr">
        <is>
          <t>RR-P1</t>
        </is>
      </c>
      <c r="D430" s="435" t="n"/>
      <c r="E430" s="435" t="inlineStr">
        <is>
          <t>Chikuhodo</t>
        </is>
      </c>
      <c r="F430" s="435" t="inlineStr">
        <is>
          <t>R-P1</t>
        </is>
      </c>
      <c r="G430" s="450" t="n"/>
      <c r="H430" s="451" t="inlineStr">
        <is>
          <t>《Chikuhodo》FACE BRUSH POWDER RR-P1</t>
        </is>
      </c>
      <c r="I430" s="451" t="n"/>
      <c r="J430" s="591" t="n"/>
      <c r="K430" s="551" t="inlineStr">
        <is>
          <t>brush</t>
        </is>
      </c>
      <c r="L430" s="551" t="n"/>
      <c r="M430" s="450" t="n"/>
      <c r="N430" s="1708" t="n">
        <v>130000</v>
      </c>
      <c r="O430" s="553" t="n"/>
      <c r="P430" s="1628" t="n">
        <v>4415</v>
      </c>
      <c r="Q430" s="1628">
        <f>O430*P430</f>
        <v/>
      </c>
      <c r="R430" s="928" t="n">
        <v>3750</v>
      </c>
      <c r="S430" s="1623">
        <f>O430*R430</f>
        <v/>
      </c>
      <c r="T430" s="1623">
        <f>Q430-S430</f>
        <v/>
      </c>
      <c r="U430" s="556">
        <f>T430/Q430</f>
        <v/>
      </c>
      <c r="V430" s="444" t="n"/>
      <c r="W430" s="444" t="n"/>
      <c r="X430" s="444" t="n"/>
      <c r="Y430" s="444" t="n"/>
      <c r="Z430" s="444" t="n"/>
      <c r="AA430" s="444" t="n"/>
      <c r="AB430" s="1678" t="n">
        <v>0.0178</v>
      </c>
      <c r="AC430" s="1624">
        <f>ROUND(O430*AB430,3)</f>
        <v/>
      </c>
      <c r="AD430" s="673" t="inlineStr">
        <is>
          <t>Capra hircus</t>
        </is>
      </c>
      <c r="AE430" s="663" t="n"/>
      <c r="AF430" s="663" t="n"/>
      <c r="AG430" s="663" t="n"/>
    </row>
    <row r="431" hidden="1" ht="20.1" customFormat="1" customHeight="1" s="437" thickBot="1">
      <c r="A431" s="435" t="n"/>
      <c r="B431" s="829" t="n"/>
      <c r="C431" s="435" t="inlineStr">
        <is>
          <t>RR-P2</t>
        </is>
      </c>
      <c r="D431" s="435" t="n"/>
      <c r="E431" s="435" t="inlineStr">
        <is>
          <t>Chikuhodo</t>
        </is>
      </c>
      <c r="F431" s="435" t="inlineStr">
        <is>
          <t>R-P2</t>
        </is>
      </c>
      <c r="G431" s="450" t="n"/>
      <c r="H431" s="451" t="inlineStr">
        <is>
          <t>《Chikuhodo》FACE BRUSH POWDER RR-P2</t>
        </is>
      </c>
      <c r="I431" s="451" t="n"/>
      <c r="J431" s="591" t="n"/>
      <c r="K431" s="551" t="inlineStr">
        <is>
          <t>brush</t>
        </is>
      </c>
      <c r="L431" s="551" t="n"/>
      <c r="M431" s="450" t="n"/>
      <c r="N431" s="1703" t="n"/>
      <c r="O431" s="553" t="n"/>
      <c r="P431" s="1628" t="n">
        <v>3825</v>
      </c>
      <c r="Q431" s="1628">
        <f>O431*P431</f>
        <v/>
      </c>
      <c r="R431" s="928" t="n">
        <v>3250</v>
      </c>
      <c r="S431" s="1623">
        <f>O431*R431</f>
        <v/>
      </c>
      <c r="T431" s="1623">
        <f>Q431-S431</f>
        <v/>
      </c>
      <c r="U431" s="556">
        <f>T431/Q431</f>
        <v/>
      </c>
      <c r="V431" s="444" t="n"/>
      <c r="W431" s="444" t="n"/>
      <c r="X431" s="444" t="n"/>
      <c r="Y431" s="444" t="n"/>
      <c r="Z431" s="444" t="n"/>
      <c r="AA431" s="444" t="n"/>
      <c r="AB431" s="1678" t="n">
        <v>0.0178</v>
      </c>
      <c r="AC431" s="1624">
        <f>ROUND(O431*AB431,3)</f>
        <v/>
      </c>
      <c r="AD431" s="673" t="inlineStr">
        <is>
          <t>Capra hircus</t>
        </is>
      </c>
      <c r="AE431" s="663" t="n"/>
      <c r="AF431" s="663" t="n"/>
      <c r="AG431" s="663" t="n"/>
    </row>
    <row r="432" hidden="1" ht="20.1" customFormat="1" customHeight="1" s="437" thickBot="1">
      <c r="A432" s="435" t="n"/>
      <c r="B432" s="829" t="n"/>
      <c r="C432" s="435" t="inlineStr">
        <is>
          <t>RR-P3</t>
        </is>
      </c>
      <c r="D432" s="435" t="n"/>
      <c r="E432" s="435" t="inlineStr">
        <is>
          <t>Chikuhodo</t>
        </is>
      </c>
      <c r="F432" s="435" t="n"/>
      <c r="G432" s="450" t="n"/>
      <c r="H432" s="451" t="inlineStr">
        <is>
          <t>《Chikuhodo》FACE BRUSH POWDER RR-P3</t>
        </is>
      </c>
      <c r="I432" s="451" t="n"/>
      <c r="J432" s="591" t="n"/>
      <c r="K432" s="451" t="inlineStr">
        <is>
          <t>brush</t>
        </is>
      </c>
      <c r="L432" s="451" t="n"/>
      <c r="M432" s="450" t="n"/>
      <c r="N432" s="1703" t="n"/>
      <c r="O432" s="553" t="n"/>
      <c r="P432" s="1628" t="n">
        <v>2650</v>
      </c>
      <c r="Q432" s="1628">
        <f>O432*P432</f>
        <v/>
      </c>
      <c r="R432" s="928" t="n">
        <v>2250</v>
      </c>
      <c r="S432" s="1623">
        <f>O432*R432</f>
        <v/>
      </c>
      <c r="T432" s="1623">
        <f>Q432-S432</f>
        <v/>
      </c>
      <c r="U432" s="556">
        <f>T432/Q432</f>
        <v/>
      </c>
      <c r="V432" s="444" t="n"/>
      <c r="W432" s="444" t="n"/>
      <c r="X432" s="444" t="n"/>
      <c r="Y432" s="444" t="n"/>
      <c r="Z432" s="444" t="n"/>
      <c r="AA432" s="444" t="n"/>
      <c r="AB432" s="719" t="n"/>
      <c r="AC432" s="1624">
        <f>ROUND(O432*AB432,3)</f>
        <v/>
      </c>
      <c r="AD432" s="673" t="inlineStr">
        <is>
          <t>Capra hircus</t>
        </is>
      </c>
      <c r="AE432" s="663" t="n"/>
      <c r="AF432" s="663" t="n"/>
      <c r="AG432" s="663" t="n"/>
    </row>
    <row r="433" hidden="1" ht="20.1" customFormat="1" customHeight="1" s="437" thickBot="1">
      <c r="A433" s="435" t="n"/>
      <c r="B433" s="829" t="n"/>
      <c r="C433" s="435" t="inlineStr">
        <is>
          <t>RR-P4</t>
        </is>
      </c>
      <c r="D433" s="435" t="n"/>
      <c r="E433" s="435" t="inlineStr">
        <is>
          <t>Chikuhodo</t>
        </is>
      </c>
      <c r="F433" s="435" t="inlineStr">
        <is>
          <t>R-P4</t>
        </is>
      </c>
      <c r="G433" s="450" t="n"/>
      <c r="H433" s="451" t="inlineStr">
        <is>
          <t>《Chikuhodo》FACE BRUSH POWDER RR-P4</t>
        </is>
      </c>
      <c r="I433" s="451" t="n"/>
      <c r="J433" s="591" t="n"/>
      <c r="K433" s="551" t="inlineStr">
        <is>
          <t>brush</t>
        </is>
      </c>
      <c r="L433" s="551" t="n"/>
      <c r="M433" s="450" t="n"/>
      <c r="N433" s="1703" t="n"/>
      <c r="O433" s="553" t="n"/>
      <c r="P433" s="1628" t="n">
        <v>3295</v>
      </c>
      <c r="Q433" s="1628">
        <f>O433*P433</f>
        <v/>
      </c>
      <c r="R433" s="928" t="n">
        <v>2800</v>
      </c>
      <c r="S433" s="1623">
        <f>O433*R433</f>
        <v/>
      </c>
      <c r="T433" s="1623">
        <f>Q433-S433</f>
        <v/>
      </c>
      <c r="U433" s="556">
        <f>T433/Q433</f>
        <v/>
      </c>
      <c r="V433" s="444" t="n"/>
      <c r="W433" s="444" t="n"/>
      <c r="X433" s="444" t="n"/>
      <c r="Y433" s="444" t="n"/>
      <c r="Z433" s="444" t="n"/>
      <c r="AA433" s="444" t="n"/>
      <c r="AB433" s="1678" t="n">
        <v>0.0182</v>
      </c>
      <c r="AC433" s="1624">
        <f>ROUND(O433*AB433,3)</f>
        <v/>
      </c>
      <c r="AD433" s="673" t="inlineStr">
        <is>
          <t>Capra hircus</t>
        </is>
      </c>
      <c r="AE433" s="663" t="n"/>
      <c r="AF433" s="663" t="n"/>
      <c r="AG433" s="663" t="n"/>
    </row>
    <row r="434" hidden="1" ht="20.1" customFormat="1" customHeight="1" s="437" thickBot="1">
      <c r="A434" s="435" t="n"/>
      <c r="B434" s="829" t="n"/>
      <c r="C434" s="435" t="inlineStr">
        <is>
          <t>RR-P5</t>
        </is>
      </c>
      <c r="D434" s="435" t="n"/>
      <c r="E434" s="435" t="inlineStr">
        <is>
          <t>Chikuhodo</t>
        </is>
      </c>
      <c r="F434" s="435" t="inlineStr">
        <is>
          <t>R-P5</t>
        </is>
      </c>
      <c r="G434" s="450" t="n"/>
      <c r="H434" s="451" t="inlineStr">
        <is>
          <t>《Chikuhodo》FACE BRUSH POWDER RR-P5</t>
        </is>
      </c>
      <c r="I434" s="451" t="n"/>
      <c r="J434" s="591" t="n"/>
      <c r="K434" s="551" t="inlineStr">
        <is>
          <t>brush</t>
        </is>
      </c>
      <c r="L434" s="551" t="n"/>
      <c r="M434" s="450" t="n"/>
      <c r="N434" s="1703" t="n"/>
      <c r="O434" s="553" t="n"/>
      <c r="P434" s="1628" t="n">
        <v>4355</v>
      </c>
      <c r="Q434" s="1628">
        <f>O434*P434</f>
        <v/>
      </c>
      <c r="R434" s="928" t="n">
        <v>3700</v>
      </c>
      <c r="S434" s="1623">
        <f>O434*R434</f>
        <v/>
      </c>
      <c r="T434" s="1623">
        <f>Q434-S434</f>
        <v/>
      </c>
      <c r="U434" s="556">
        <f>T434/Q434</f>
        <v/>
      </c>
      <c r="V434" s="444" t="n"/>
      <c r="W434" s="444" t="n"/>
      <c r="X434" s="444" t="n"/>
      <c r="Y434" s="444" t="n"/>
      <c r="Z434" s="444" t="n"/>
      <c r="AA434" s="444" t="n"/>
      <c r="AB434" s="1678" t="n">
        <v>0.0129</v>
      </c>
      <c r="AC434" s="1624">
        <f>ROUND(O434*AB434,3)</f>
        <v/>
      </c>
      <c r="AD434" s="673" t="inlineStr">
        <is>
          <t>Sciurus vulgaris</t>
        </is>
      </c>
      <c r="AE434" s="663" t="n"/>
      <c r="AF434" s="663" t="n"/>
      <c r="AG434" s="663" t="n"/>
    </row>
    <row r="435" hidden="1" ht="20.1" customFormat="1" customHeight="1" s="437" thickBot="1">
      <c r="A435" s="435" t="n"/>
      <c r="B435" s="829" t="n"/>
      <c r="C435" s="435" t="inlineStr">
        <is>
          <t>RR-P6</t>
        </is>
      </c>
      <c r="D435" s="435" t="n"/>
      <c r="E435" s="435" t="inlineStr">
        <is>
          <t>Chikuhodo</t>
        </is>
      </c>
      <c r="F435" s="435" t="n"/>
      <c r="G435" s="450" t="n"/>
      <c r="H435" s="451" t="inlineStr">
        <is>
          <t>《Chikuhodo》FACE BRUSH POWDER RR-P6</t>
        </is>
      </c>
      <c r="I435" s="451" t="n"/>
      <c r="J435" s="591" t="n"/>
      <c r="K435" s="451" t="inlineStr">
        <is>
          <t>brush</t>
        </is>
      </c>
      <c r="L435" s="451" t="n"/>
      <c r="M435" s="450" t="n"/>
      <c r="N435" s="1703" t="n"/>
      <c r="O435" s="553" t="n"/>
      <c r="P435" s="1628" t="n">
        <v>7650</v>
      </c>
      <c r="Q435" s="1628">
        <f>O435*P435</f>
        <v/>
      </c>
      <c r="R435" s="928" t="n">
        <v>6500</v>
      </c>
      <c r="S435" s="1623">
        <f>O435*R435</f>
        <v/>
      </c>
      <c r="T435" s="1623">
        <f>Q435-S435</f>
        <v/>
      </c>
      <c r="U435" s="556">
        <f>T435/Q435</f>
        <v/>
      </c>
      <c r="V435" s="444" t="n"/>
      <c r="W435" s="444" t="n"/>
      <c r="X435" s="444" t="n"/>
      <c r="Y435" s="444" t="n"/>
      <c r="Z435" s="444" t="n"/>
      <c r="AA435" s="444" t="n"/>
      <c r="AB435" s="719" t="n"/>
      <c r="AC435" s="1624">
        <f>ROUND(O435*AB435,3)</f>
        <v/>
      </c>
      <c r="AD435" s="673" t="inlineStr">
        <is>
          <t>Sciurus vulgaris</t>
        </is>
      </c>
      <c r="AE435" s="663" t="n"/>
      <c r="AF435" s="663" t="n"/>
      <c r="AG435" s="663" t="n"/>
    </row>
    <row r="436" hidden="1" ht="20.1" customFormat="1" customHeight="1" s="437" thickBot="1">
      <c r="A436" s="435" t="n"/>
      <c r="B436" s="829" t="n"/>
      <c r="C436" s="435" t="inlineStr">
        <is>
          <t>RR-P7</t>
        </is>
      </c>
      <c r="D436" s="435" t="n"/>
      <c r="E436" s="435" t="inlineStr">
        <is>
          <t>Chikuhodo</t>
        </is>
      </c>
      <c r="F436" s="435" t="n"/>
      <c r="G436" s="450" t="n"/>
      <c r="H436" s="451" t="inlineStr">
        <is>
          <t>《Chikuhodo》FACE BRUSH POWDER RR-P7</t>
        </is>
      </c>
      <c r="I436" s="451" t="n"/>
      <c r="J436" s="591" t="n"/>
      <c r="K436" s="451" t="inlineStr">
        <is>
          <t>brush</t>
        </is>
      </c>
      <c r="L436" s="451" t="n"/>
      <c r="M436" s="450" t="n"/>
      <c r="N436" s="1703" t="n"/>
      <c r="O436" s="553" t="n"/>
      <c r="P436" s="1628" t="n">
        <v>5885</v>
      </c>
      <c r="Q436" s="1628">
        <f>O436*P436</f>
        <v/>
      </c>
      <c r="R436" s="928" t="n">
        <v>5000</v>
      </c>
      <c r="S436" s="1623">
        <f>O436*R436</f>
        <v/>
      </c>
      <c r="T436" s="1623">
        <f>Q436-S436</f>
        <v/>
      </c>
      <c r="U436" s="556">
        <f>T436/Q436</f>
        <v/>
      </c>
      <c r="V436" s="444" t="n"/>
      <c r="W436" s="444" t="n"/>
      <c r="X436" s="444" t="n"/>
      <c r="Y436" s="444" t="n"/>
      <c r="Z436" s="444" t="n"/>
      <c r="AA436" s="444" t="n"/>
      <c r="AB436" s="719" t="n"/>
      <c r="AC436" s="1624">
        <f>ROUND(O436*AB436,3)</f>
        <v/>
      </c>
      <c r="AD436" s="673" t="inlineStr">
        <is>
          <t>Sciurus vulgaris</t>
        </is>
      </c>
      <c r="AE436" s="663" t="n"/>
      <c r="AF436" s="663" t="n"/>
      <c r="AG436" s="663" t="n"/>
    </row>
    <row r="437" hidden="1" ht="20.1" customFormat="1" customHeight="1" s="437" thickBot="1">
      <c r="A437" s="435" t="n"/>
      <c r="B437" s="829" t="n"/>
      <c r="C437" s="435" t="inlineStr">
        <is>
          <t>RR-C1</t>
        </is>
      </c>
      <c r="D437" s="435" t="n"/>
      <c r="E437" s="435" t="inlineStr">
        <is>
          <t>Chikuhodo</t>
        </is>
      </c>
      <c r="F437" s="435" t="n"/>
      <c r="G437" s="450" t="n"/>
      <c r="H437" s="451" t="inlineStr">
        <is>
          <t>《Chikuhodo》CHEEK BRUSH  RR-C1</t>
        </is>
      </c>
      <c r="I437" s="451" t="n"/>
      <c r="J437" s="591" t="n"/>
      <c r="K437" s="451" t="inlineStr">
        <is>
          <t>brush</t>
        </is>
      </c>
      <c r="L437" s="451" t="n"/>
      <c r="M437" s="450" t="n"/>
      <c r="N437" s="1703" t="n"/>
      <c r="O437" s="553" t="n"/>
      <c r="P437" s="1628" t="n">
        <v>3415</v>
      </c>
      <c r="Q437" s="1628">
        <f>O437*P437</f>
        <v/>
      </c>
      <c r="R437" s="928" t="n">
        <v>2900</v>
      </c>
      <c r="S437" s="1623">
        <f>O437*R437</f>
        <v/>
      </c>
      <c r="T437" s="1623">
        <f>Q437-S437</f>
        <v/>
      </c>
      <c r="U437" s="556">
        <f>T437/Q437</f>
        <v/>
      </c>
      <c r="V437" s="444" t="n"/>
      <c r="W437" s="444" t="n"/>
      <c r="X437" s="444" t="n"/>
      <c r="Y437" s="444" t="n"/>
      <c r="Z437" s="444" t="n"/>
      <c r="AA437" s="444" t="n"/>
      <c r="AB437" s="719" t="n"/>
      <c r="AC437" s="1624">
        <f>ROUND(O437*AB437,3)</f>
        <v/>
      </c>
      <c r="AD437" s="673" t="inlineStr">
        <is>
          <t>Capra hircus</t>
        </is>
      </c>
      <c r="AE437" s="663" t="n"/>
      <c r="AF437" s="663" t="n"/>
      <c r="AG437" s="663" t="n"/>
    </row>
    <row r="438" hidden="1" ht="20.1" customFormat="1" customHeight="1" s="437" thickBot="1">
      <c r="A438" s="435" t="n"/>
      <c r="B438" s="829" t="n"/>
      <c r="C438" s="435" t="inlineStr">
        <is>
          <t>RR-C2</t>
        </is>
      </c>
      <c r="D438" s="435" t="n"/>
      <c r="E438" s="435" t="inlineStr">
        <is>
          <t>Chikuhodo</t>
        </is>
      </c>
      <c r="F438" s="435" t="inlineStr">
        <is>
          <t>R-C2</t>
        </is>
      </c>
      <c r="G438" s="450" t="n"/>
      <c r="H438" s="451" t="inlineStr">
        <is>
          <t>《Chikuhodo》CHEEK BRUSH  RR-C2</t>
        </is>
      </c>
      <c r="I438" s="451" t="n"/>
      <c r="J438" s="591" t="n"/>
      <c r="K438" s="551" t="inlineStr">
        <is>
          <t>brush</t>
        </is>
      </c>
      <c r="L438" s="551" t="n"/>
      <c r="M438" s="450" t="n"/>
      <c r="N438" s="1703" t="n"/>
      <c r="O438" s="553" t="n"/>
      <c r="P438" s="1628" t="n">
        <v>2940</v>
      </c>
      <c r="Q438" s="1628">
        <f>O438*P438</f>
        <v/>
      </c>
      <c r="R438" s="928" t="n">
        <v>2500</v>
      </c>
      <c r="S438" s="1623">
        <f>O438*R438</f>
        <v/>
      </c>
      <c r="T438" s="1623">
        <f>Q438-S438</f>
        <v/>
      </c>
      <c r="U438" s="556">
        <f>T438/Q438</f>
        <v/>
      </c>
      <c r="V438" s="444" t="n"/>
      <c r="W438" s="444" t="n"/>
      <c r="X438" s="444" t="n"/>
      <c r="Y438" s="444" t="n"/>
      <c r="Z438" s="444" t="n"/>
      <c r="AA438" s="444" t="n"/>
      <c r="AB438" s="1678" t="n">
        <v>0.0124</v>
      </c>
      <c r="AC438" s="1624">
        <f>ROUND(O438*AB438,3)</f>
        <v/>
      </c>
      <c r="AD438" s="673" t="inlineStr">
        <is>
          <t>Sciurus vulgaris</t>
        </is>
      </c>
      <c r="AE438" s="663" t="n"/>
      <c r="AF438" s="663" t="n"/>
      <c r="AG438" s="663" t="n"/>
    </row>
    <row r="439" hidden="1" ht="20.1" customFormat="1" customHeight="1" s="437" thickBot="1">
      <c r="A439" s="435" t="n"/>
      <c r="B439" s="829" t="n"/>
      <c r="C439" s="435" t="inlineStr">
        <is>
          <t>RR-C3</t>
        </is>
      </c>
      <c r="D439" s="435" t="n"/>
      <c r="E439" s="435" t="inlineStr">
        <is>
          <t>Chikuhodo</t>
        </is>
      </c>
      <c r="F439" s="435" t="n"/>
      <c r="G439" s="450" t="n"/>
      <c r="H439" s="451" t="inlineStr">
        <is>
          <t>《Chikuhodo》CHEEK BRUSH  RR-C3</t>
        </is>
      </c>
      <c r="I439" s="451" t="n"/>
      <c r="J439" s="591" t="n"/>
      <c r="K439" s="451" t="inlineStr">
        <is>
          <t>brush</t>
        </is>
      </c>
      <c r="L439" s="451" t="n"/>
      <c r="M439" s="450" t="n"/>
      <c r="N439" s="1703" t="n"/>
      <c r="O439" s="553" t="n"/>
      <c r="P439" s="1628" t="n">
        <v>2650</v>
      </c>
      <c r="Q439" s="1628">
        <f>O439*P439</f>
        <v/>
      </c>
      <c r="R439" s="928" t="n">
        <v>2250</v>
      </c>
      <c r="S439" s="1623">
        <f>O439*R439</f>
        <v/>
      </c>
      <c r="T439" s="1623">
        <f>Q439-S439</f>
        <v/>
      </c>
      <c r="U439" s="556">
        <f>T439/Q439</f>
        <v/>
      </c>
      <c r="V439" s="444" t="n"/>
      <c r="W439" s="444" t="n"/>
      <c r="X439" s="444" t="n"/>
      <c r="Y439" s="444" t="n"/>
      <c r="Z439" s="444" t="n"/>
      <c r="AA439" s="444" t="n"/>
      <c r="AB439" s="719" t="n"/>
      <c r="AC439" s="1624">
        <f>ROUND(O439*AB439,3)</f>
        <v/>
      </c>
      <c r="AD439" s="673" t="inlineStr">
        <is>
          <t>Capra hircus</t>
        </is>
      </c>
      <c r="AE439" s="663" t="n"/>
      <c r="AF439" s="663" t="n"/>
      <c r="AG439" s="663" t="n"/>
    </row>
    <row r="440" hidden="1" ht="20.1" customFormat="1" customHeight="1" s="437" thickBot="1">
      <c r="A440" s="435" t="n"/>
      <c r="B440" s="829" t="n"/>
      <c r="C440" s="435" t="inlineStr">
        <is>
          <t>RR-C4</t>
        </is>
      </c>
      <c r="D440" s="435" t="n"/>
      <c r="E440" s="435" t="inlineStr">
        <is>
          <t>Chikuhodo</t>
        </is>
      </c>
      <c r="F440" s="435" t="n"/>
      <c r="G440" s="450" t="n"/>
      <c r="H440" s="451" t="inlineStr">
        <is>
          <t>《Chikuhodo》CHEEK BRUSH  RR-C4</t>
        </is>
      </c>
      <c r="I440" s="451" t="n"/>
      <c r="J440" s="591" t="n"/>
      <c r="K440" s="451" t="inlineStr">
        <is>
          <t>brush</t>
        </is>
      </c>
      <c r="L440" s="451" t="n"/>
      <c r="M440" s="450" t="n"/>
      <c r="N440" s="1703" t="n"/>
      <c r="O440" s="553" t="n"/>
      <c r="P440" s="1628" t="n">
        <v>1647</v>
      </c>
      <c r="Q440" s="1628">
        <f>O440*P440</f>
        <v/>
      </c>
      <c r="R440" s="928" t="n">
        <v>1400</v>
      </c>
      <c r="S440" s="1623">
        <f>O440*R440</f>
        <v/>
      </c>
      <c r="T440" s="1623">
        <f>Q440-S440</f>
        <v/>
      </c>
      <c r="U440" s="556">
        <f>T440/Q440</f>
        <v/>
      </c>
      <c r="V440" s="444" t="n"/>
      <c r="W440" s="444" t="n"/>
      <c r="X440" s="444" t="n"/>
      <c r="Y440" s="444" t="n"/>
      <c r="Z440" s="444" t="n"/>
      <c r="AA440" s="444" t="n"/>
      <c r="AB440" s="719" t="n"/>
      <c r="AC440" s="1624">
        <f>ROUND(O440*AB440,3)</f>
        <v/>
      </c>
      <c r="AD440" s="673" t="inlineStr">
        <is>
          <t>Equus caballus</t>
        </is>
      </c>
      <c r="AE440" s="663" t="n"/>
      <c r="AF440" s="663" t="n"/>
      <c r="AG440" s="663" t="n"/>
    </row>
    <row r="441" hidden="1" ht="20.1" customFormat="1" customHeight="1" s="437" thickBot="1">
      <c r="A441" s="435" t="n"/>
      <c r="B441" s="829" t="n"/>
      <c r="C441" s="435" t="inlineStr">
        <is>
          <t>RR-S1</t>
        </is>
      </c>
      <c r="D441" s="435" t="n"/>
      <c r="E441" s="435" t="inlineStr">
        <is>
          <t>Chikuhodo</t>
        </is>
      </c>
      <c r="F441" s="435" t="inlineStr">
        <is>
          <t>R-S1</t>
        </is>
      </c>
      <c r="G441" s="450" t="n"/>
      <c r="H441" s="451" t="inlineStr">
        <is>
          <t>《Chikuhodo》EYE SHADOW BRUSH  RR-S1</t>
        </is>
      </c>
      <c r="I441" s="451" t="n"/>
      <c r="J441" s="591" t="n"/>
      <c r="K441" s="551" t="inlineStr">
        <is>
          <t>brush</t>
        </is>
      </c>
      <c r="L441" s="551" t="n"/>
      <c r="M441" s="450" t="n"/>
      <c r="N441" s="1703" t="n"/>
      <c r="O441" s="553" t="n"/>
      <c r="P441" s="1628" t="n">
        <v>945</v>
      </c>
      <c r="Q441" s="1628">
        <f>O441*P441</f>
        <v/>
      </c>
      <c r="R441" s="928" t="n">
        <v>800</v>
      </c>
      <c r="S441" s="1623">
        <f>O441*R441</f>
        <v/>
      </c>
      <c r="T441" s="1623">
        <f>Q441-S441</f>
        <v/>
      </c>
      <c r="U441" s="556">
        <f>T441/Q441</f>
        <v/>
      </c>
      <c r="V441" s="444" t="n"/>
      <c r="W441" s="444" t="n"/>
      <c r="X441" s="444" t="n"/>
      <c r="Y441" s="444" t="n"/>
      <c r="Z441" s="444" t="n"/>
      <c r="AA441" s="444" t="n"/>
      <c r="AB441" s="1678" t="n">
        <v>0.0124</v>
      </c>
      <c r="AC441" s="1624">
        <f>ROUND(O441*AB441,3)</f>
        <v/>
      </c>
      <c r="AD441" s="673" t="inlineStr">
        <is>
          <t>Equus caballus</t>
        </is>
      </c>
      <c r="AE441" s="663" t="n"/>
      <c r="AF441" s="663" t="n"/>
      <c r="AG441" s="663" t="n"/>
    </row>
    <row r="442" hidden="1" ht="20.1" customFormat="1" customHeight="1" s="437" thickBot="1">
      <c r="A442" s="435" t="n"/>
      <c r="B442" s="829" t="n"/>
      <c r="C442" s="435" t="inlineStr">
        <is>
          <t>RR-S2</t>
        </is>
      </c>
      <c r="D442" s="435" t="n"/>
      <c r="E442" s="435" t="inlineStr">
        <is>
          <t>Chikuhodo</t>
        </is>
      </c>
      <c r="F442" s="435" t="inlineStr">
        <is>
          <t>R-S2</t>
        </is>
      </c>
      <c r="G442" s="450" t="n"/>
      <c r="H442" s="451" t="inlineStr">
        <is>
          <t>《Chikuhodo》EYE SHADOW BRUSH  RR-S2</t>
        </is>
      </c>
      <c r="I442" s="451" t="n"/>
      <c r="J442" s="591" t="n"/>
      <c r="K442" s="551" t="inlineStr">
        <is>
          <t>brush</t>
        </is>
      </c>
      <c r="L442" s="551" t="n"/>
      <c r="M442" s="450" t="n"/>
      <c r="N442" s="1703" t="n"/>
      <c r="O442" s="553" t="n"/>
      <c r="P442" s="1628" t="n">
        <v>825</v>
      </c>
      <c r="Q442" s="1628">
        <f>O442*P442</f>
        <v/>
      </c>
      <c r="R442" s="928" t="n">
        <v>700</v>
      </c>
      <c r="S442" s="1623">
        <f>O442*R442</f>
        <v/>
      </c>
      <c r="T442" s="1623">
        <f>Q442-S442</f>
        <v/>
      </c>
      <c r="U442" s="556">
        <f>T442/Q442</f>
        <v/>
      </c>
      <c r="V442" s="444" t="n"/>
      <c r="W442" s="444" t="n"/>
      <c r="X442" s="444" t="n"/>
      <c r="Y442" s="444" t="n"/>
      <c r="Z442" s="444" t="n"/>
      <c r="AA442" s="444" t="n"/>
      <c r="AB442" s="1678" t="n">
        <v>0.0124</v>
      </c>
      <c r="AC442" s="1624">
        <f>ROUND(O442*AB442,3)</f>
        <v/>
      </c>
      <c r="AD442" s="673" t="inlineStr">
        <is>
          <t>Equus caballus</t>
        </is>
      </c>
      <c r="AE442" s="663" t="n"/>
      <c r="AF442" s="663" t="n"/>
      <c r="AG442" s="663" t="n"/>
    </row>
    <row r="443" hidden="1" ht="20.1" customFormat="1" customHeight="1" s="437" thickBot="1">
      <c r="A443" s="435" t="n"/>
      <c r="B443" s="829" t="n"/>
      <c r="C443" s="435" t="inlineStr">
        <is>
          <t>RR-S3</t>
        </is>
      </c>
      <c r="D443" s="435" t="n"/>
      <c r="E443" s="435" t="inlineStr">
        <is>
          <t>Chikuhodo</t>
        </is>
      </c>
      <c r="F443" s="435" t="inlineStr">
        <is>
          <t>R-S3</t>
        </is>
      </c>
      <c r="G443" s="450" t="n"/>
      <c r="H443" s="451" t="inlineStr">
        <is>
          <t>《Chikuhodo》EYE SHADOW BRUSH  RR-S3</t>
        </is>
      </c>
      <c r="I443" s="451" t="n"/>
      <c r="J443" s="591" t="n"/>
      <c r="K443" s="551" t="inlineStr">
        <is>
          <t>brush</t>
        </is>
      </c>
      <c r="L443" s="551" t="n"/>
      <c r="M443" s="450" t="n"/>
      <c r="N443" s="1703" t="n"/>
      <c r="O443" s="553" t="n"/>
      <c r="P443" s="1628" t="n">
        <v>765</v>
      </c>
      <c r="Q443" s="1628">
        <f>O443*P443</f>
        <v/>
      </c>
      <c r="R443" s="928" t="n">
        <v>650</v>
      </c>
      <c r="S443" s="1623">
        <f>O443*R443</f>
        <v/>
      </c>
      <c r="T443" s="1623">
        <f>Q443-S443</f>
        <v/>
      </c>
      <c r="U443" s="556">
        <f>T443/Q443</f>
        <v/>
      </c>
      <c r="V443" s="444" t="n"/>
      <c r="W443" s="444" t="n"/>
      <c r="X443" s="444" t="n"/>
      <c r="Y443" s="444" t="n"/>
      <c r="Z443" s="444" t="n"/>
      <c r="AA443" s="444" t="n"/>
      <c r="AB443" s="1678" t="n">
        <v>0.0095</v>
      </c>
      <c r="AC443" s="1624">
        <f>ROUND(O443*AB443,3)</f>
        <v/>
      </c>
      <c r="AD443" s="673" t="inlineStr">
        <is>
          <t>Equus caballus</t>
        </is>
      </c>
      <c r="AE443" s="663" t="n"/>
      <c r="AF443" s="663" t="n"/>
      <c r="AG443" s="663" t="n"/>
    </row>
    <row r="444" hidden="1" ht="20.1" customFormat="1" customHeight="1" s="437" thickBot="1">
      <c r="A444" s="435" t="n"/>
      <c r="B444" s="829" t="n"/>
      <c r="C444" s="435" t="inlineStr">
        <is>
          <t>RR-S4</t>
        </is>
      </c>
      <c r="D444" s="435" t="n"/>
      <c r="E444" s="435" t="inlineStr">
        <is>
          <t>Chikuhodo</t>
        </is>
      </c>
      <c r="F444" s="435" t="inlineStr">
        <is>
          <t>R-S4</t>
        </is>
      </c>
      <c r="G444" s="450" t="n"/>
      <c r="H444" s="451" t="inlineStr">
        <is>
          <t>《Chikuhodo》EYE SHADOW BRUSH  RR-S4</t>
        </is>
      </c>
      <c r="I444" s="451" t="n"/>
      <c r="J444" s="591" t="n"/>
      <c r="K444" s="551" t="inlineStr">
        <is>
          <t>brush</t>
        </is>
      </c>
      <c r="L444" s="551" t="n"/>
      <c r="M444" s="901" t="n"/>
      <c r="N444" s="1703" t="n"/>
      <c r="O444" s="553" t="n"/>
      <c r="P444" s="1628" t="n">
        <v>1235</v>
      </c>
      <c r="Q444" s="1628">
        <f>O444*P444</f>
        <v/>
      </c>
      <c r="R444" s="554" t="n">
        <v>1050</v>
      </c>
      <c r="S444" s="1623">
        <f>O444*R444</f>
        <v/>
      </c>
      <c r="T444" s="1623">
        <f>Q444-S444</f>
        <v/>
      </c>
      <c r="U444" s="556">
        <f>T444/Q444</f>
        <v/>
      </c>
      <c r="V444" s="444" t="n"/>
      <c r="W444" s="444" t="n"/>
      <c r="X444" s="444" t="n"/>
      <c r="Y444" s="444" t="n"/>
      <c r="Z444" s="444" t="n"/>
      <c r="AA444" s="444" t="n"/>
      <c r="AB444" s="1678" t="n">
        <v>0.0095</v>
      </c>
      <c r="AC444" s="1624">
        <f>ROUND(O444*AB444,3)</f>
        <v/>
      </c>
      <c r="AD444" s="673" t="inlineStr">
        <is>
          <t>Sciurus vulgaris/Mustela Nivalis</t>
        </is>
      </c>
      <c r="AE444" s="663" t="n"/>
      <c r="AF444" s="663" t="n"/>
      <c r="AG444" s="663" t="n"/>
    </row>
    <row r="445" hidden="1" ht="20.1" customFormat="1" customHeight="1" s="437" thickBot="1">
      <c r="A445" s="435" t="n"/>
      <c r="B445" s="829" t="n"/>
      <c r="C445" s="435" t="inlineStr">
        <is>
          <t>RR-S5</t>
        </is>
      </c>
      <c r="D445" s="435" t="n"/>
      <c r="E445" s="435" t="inlineStr">
        <is>
          <t>Chikuhodo</t>
        </is>
      </c>
      <c r="F445" s="435" t="n"/>
      <c r="G445" s="450" t="n"/>
      <c r="H445" s="451" t="inlineStr">
        <is>
          <t>《Chikuhodo》EYE SHADOW BRUSH  RR-S5</t>
        </is>
      </c>
      <c r="I445" s="451" t="n"/>
      <c r="J445" s="591" t="n"/>
      <c r="K445" s="451" t="inlineStr">
        <is>
          <t>brush</t>
        </is>
      </c>
      <c r="L445" s="451" t="n"/>
      <c r="M445" s="901" t="n"/>
      <c r="N445" s="1703" t="n"/>
      <c r="O445" s="553" t="n"/>
      <c r="P445" s="1628" t="n">
        <v>825</v>
      </c>
      <c r="Q445" s="1628">
        <f>O445*P445</f>
        <v/>
      </c>
      <c r="R445" s="554" t="n">
        <v>700</v>
      </c>
      <c r="S445" s="1623">
        <f>O445*R445</f>
        <v/>
      </c>
      <c r="T445" s="1623">
        <f>Q445-S445</f>
        <v/>
      </c>
      <c r="U445" s="556">
        <f>T445/Q445</f>
        <v/>
      </c>
      <c r="V445" s="444" t="n"/>
      <c r="W445" s="444" t="n"/>
      <c r="X445" s="444" t="n"/>
      <c r="Y445" s="444" t="n"/>
      <c r="Z445" s="444" t="n"/>
      <c r="AA445" s="444" t="n"/>
      <c r="AB445" s="719" t="n"/>
      <c r="AC445" s="1624">
        <f>ROUND(O445*AB445,3)</f>
        <v/>
      </c>
      <c r="AD445" s="673" t="inlineStr">
        <is>
          <t>Urethane</t>
        </is>
      </c>
      <c r="AE445" s="663" t="n"/>
      <c r="AF445" s="663" t="n"/>
      <c r="AG445" s="663" t="n"/>
    </row>
    <row r="446" hidden="1" ht="20.1" customFormat="1" customHeight="1" s="437" thickBot="1">
      <c r="A446" s="435" t="n"/>
      <c r="B446" s="829" t="n"/>
      <c r="C446" s="435" t="inlineStr">
        <is>
          <t>RR-S6</t>
        </is>
      </c>
      <c r="D446" s="435" t="n"/>
      <c r="E446" s="435" t="inlineStr">
        <is>
          <t>Chikuhodo</t>
        </is>
      </c>
      <c r="F446" s="435" t="inlineStr">
        <is>
          <t>R-S6</t>
        </is>
      </c>
      <c r="G446" s="450" t="n"/>
      <c r="H446" s="451" t="inlineStr">
        <is>
          <t>《Chikuhodo》EYE SHADOW BRUSH  RR-S6</t>
        </is>
      </c>
      <c r="I446" s="451" t="n"/>
      <c r="J446" s="591" t="n"/>
      <c r="K446" s="551" t="inlineStr">
        <is>
          <t>brush</t>
        </is>
      </c>
      <c r="L446" s="551" t="n"/>
      <c r="M446" s="901" t="n"/>
      <c r="N446" s="1703" t="n"/>
      <c r="O446" s="553" t="n"/>
      <c r="P446" s="1628" t="n">
        <v>1590</v>
      </c>
      <c r="Q446" s="1628">
        <f>O446*P446</f>
        <v/>
      </c>
      <c r="R446" s="554" t="n">
        <v>1350</v>
      </c>
      <c r="S446" s="1623">
        <f>O446*R446</f>
        <v/>
      </c>
      <c r="T446" s="1623">
        <f>Q446-S446</f>
        <v/>
      </c>
      <c r="U446" s="556">
        <f>T446/Q446</f>
        <v/>
      </c>
      <c r="V446" s="444" t="n"/>
      <c r="W446" s="444" t="n"/>
      <c r="X446" s="444" t="n"/>
      <c r="Y446" s="444" t="n"/>
      <c r="Z446" s="444" t="n"/>
      <c r="AA446" s="444" t="n"/>
      <c r="AB446" s="1678" t="n">
        <v>0.0122</v>
      </c>
      <c r="AC446" s="1624">
        <f>ROUND(O446*AB446,3)</f>
        <v/>
      </c>
      <c r="AD446" s="673" t="inlineStr">
        <is>
          <t>Sciurus vulgaris/Mustela Nivalis</t>
        </is>
      </c>
      <c r="AE446" s="663" t="n"/>
      <c r="AF446" s="663" t="n"/>
      <c r="AG446" s="663" t="n"/>
    </row>
    <row r="447" hidden="1" ht="20.1" customFormat="1" customHeight="1" s="437" thickBot="1">
      <c r="A447" s="435" t="n"/>
      <c r="B447" s="829" t="n"/>
      <c r="C447" s="435" t="inlineStr">
        <is>
          <t>RR-S7</t>
        </is>
      </c>
      <c r="D447" s="435" t="n"/>
      <c r="E447" s="435" t="inlineStr">
        <is>
          <t>Chikuhodo</t>
        </is>
      </c>
      <c r="F447" s="435" t="n"/>
      <c r="G447" s="450" t="n"/>
      <c r="H447" s="451" t="inlineStr">
        <is>
          <t>《Chikuhodo》EYE SHADOW BRUSH  RR-S7</t>
        </is>
      </c>
      <c r="I447" s="451" t="n"/>
      <c r="J447" s="591" t="n"/>
      <c r="K447" s="451" t="inlineStr">
        <is>
          <t>brush</t>
        </is>
      </c>
      <c r="L447" s="451" t="n"/>
      <c r="M447" s="901" t="n"/>
      <c r="N447" s="1703" t="n"/>
      <c r="O447" s="553" t="n"/>
      <c r="P447" s="1628" t="n">
        <v>2825</v>
      </c>
      <c r="Q447" s="1628">
        <f>O447*P447</f>
        <v/>
      </c>
      <c r="R447" s="554" t="n">
        <v>2400</v>
      </c>
      <c r="S447" s="1623">
        <f>O447*R447</f>
        <v/>
      </c>
      <c r="T447" s="1623">
        <f>Q447-S447</f>
        <v/>
      </c>
      <c r="U447" s="556">
        <f>T447/Q447</f>
        <v/>
      </c>
      <c r="V447" s="444" t="n"/>
      <c r="W447" s="444" t="n"/>
      <c r="X447" s="444" t="n"/>
      <c r="Y447" s="444" t="n"/>
      <c r="Z447" s="444" t="n"/>
      <c r="AA447" s="444" t="n"/>
      <c r="AB447" s="719" t="n"/>
      <c r="AC447" s="1624">
        <f>ROUND(O447*AB447,3)</f>
        <v/>
      </c>
      <c r="AD447" s="673" t="inlineStr">
        <is>
          <t>Sciurus vulgaris/Mustela Nivalis</t>
        </is>
      </c>
      <c r="AE447" s="663" t="n"/>
      <c r="AF447" s="663" t="n"/>
      <c r="AG447" s="663" t="n"/>
    </row>
    <row r="448" hidden="1" ht="20.1" customFormat="1" customHeight="1" s="437" thickBot="1">
      <c r="A448" s="435" t="n"/>
      <c r="B448" s="829" t="n"/>
      <c r="C448" s="435" t="inlineStr">
        <is>
          <t>RR-SL1</t>
        </is>
      </c>
      <c r="D448" s="435" t="n"/>
      <c r="E448" s="435" t="inlineStr">
        <is>
          <t>Chikuhodo</t>
        </is>
      </c>
      <c r="F448" s="435" t="inlineStr">
        <is>
          <t>R-SL1</t>
        </is>
      </c>
      <c r="G448" s="450" t="n"/>
      <c r="H448" s="451" t="inlineStr">
        <is>
          <t>《Chikuhodo》SHADOW LINER BRUSH  RR-SL1</t>
        </is>
      </c>
      <c r="I448" s="451" t="n"/>
      <c r="J448" s="591" t="n"/>
      <c r="K448" s="551" t="inlineStr">
        <is>
          <t>brush</t>
        </is>
      </c>
      <c r="L448" s="551" t="n"/>
      <c r="M448" s="901" t="n"/>
      <c r="N448" s="1703" t="n"/>
      <c r="O448" s="553" t="n"/>
      <c r="P448" s="1628" t="n">
        <v>1180</v>
      </c>
      <c r="Q448" s="1628">
        <f>O448*P448</f>
        <v/>
      </c>
      <c r="R448" s="554" t="n">
        <v>1000</v>
      </c>
      <c r="S448" s="1623">
        <f>O448*R448</f>
        <v/>
      </c>
      <c r="T448" s="1623">
        <f>Q448-S448</f>
        <v/>
      </c>
      <c r="U448" s="556">
        <f>T448/Q448</f>
        <v/>
      </c>
      <c r="V448" s="444" t="n"/>
      <c r="W448" s="444" t="n"/>
      <c r="X448" s="444" t="n"/>
      <c r="Y448" s="444" t="n"/>
      <c r="Z448" s="444" t="n"/>
      <c r="AA448" s="444" t="n"/>
      <c r="AB448" s="1678" t="n">
        <v>0.0078</v>
      </c>
      <c r="AC448" s="1624">
        <f>ROUND(O448*AB448,3)</f>
        <v/>
      </c>
      <c r="AD448" s="673" t="inlineStr">
        <is>
          <t>Mustela Nivalis</t>
        </is>
      </c>
      <c r="AE448" s="663" t="n"/>
      <c r="AF448" s="663" t="n"/>
      <c r="AG448" s="663" t="n"/>
    </row>
    <row r="449" hidden="1" ht="20.1" customFormat="1" customHeight="1" s="437" thickBot="1">
      <c r="A449" s="435" t="n"/>
      <c r="B449" s="829" t="n"/>
      <c r="C449" s="435" t="inlineStr">
        <is>
          <t>RR-SL2</t>
        </is>
      </c>
      <c r="D449" s="435" t="n"/>
      <c r="E449" s="435" t="inlineStr">
        <is>
          <t>Chikuhodo</t>
        </is>
      </c>
      <c r="F449" s="435" t="inlineStr">
        <is>
          <t>R-SL2</t>
        </is>
      </c>
      <c r="G449" s="450" t="n"/>
      <c r="H449" s="451" t="inlineStr">
        <is>
          <t>《Chikuhodo》EYE LINER BRUSH  RR-SL2</t>
        </is>
      </c>
      <c r="I449" s="451" t="n"/>
      <c r="J449" s="591" t="n"/>
      <c r="K449" s="551" t="inlineStr">
        <is>
          <t>brush</t>
        </is>
      </c>
      <c r="L449" s="551" t="n"/>
      <c r="M449" s="901" t="n"/>
      <c r="N449" s="1703" t="n"/>
      <c r="O449" s="553" t="n"/>
      <c r="P449" s="1628" t="n">
        <v>1415</v>
      </c>
      <c r="Q449" s="1628">
        <f>O449*P449</f>
        <v/>
      </c>
      <c r="R449" s="554" t="n">
        <v>1200</v>
      </c>
      <c r="S449" s="1623">
        <f>O449*R449</f>
        <v/>
      </c>
      <c r="T449" s="1623">
        <f>Q449-S449</f>
        <v/>
      </c>
      <c r="U449" s="556">
        <f>T449/Q449</f>
        <v/>
      </c>
      <c r="V449" s="444" t="n"/>
      <c r="W449" s="444" t="n"/>
      <c r="X449" s="444" t="n"/>
      <c r="Y449" s="444" t="n"/>
      <c r="Z449" s="444" t="n"/>
      <c r="AA449" s="444" t="n"/>
      <c r="AB449" s="1678" t="n">
        <v>0.0078</v>
      </c>
      <c r="AC449" s="1624">
        <f>ROUND(O449*AB449,3)</f>
        <v/>
      </c>
      <c r="AD449" s="673" t="inlineStr">
        <is>
          <t>Mustela Nivalis</t>
        </is>
      </c>
      <c r="AE449" s="663" t="n"/>
      <c r="AF449" s="663" t="n"/>
      <c r="AG449" s="663" t="n"/>
    </row>
    <row r="450" hidden="1" ht="20.1" customFormat="1" customHeight="1" s="437" thickBot="1">
      <c r="A450" s="435" t="n"/>
      <c r="B450" s="829" t="n"/>
      <c r="C450" s="435" t="inlineStr">
        <is>
          <t>RR-SL3</t>
        </is>
      </c>
      <c r="D450" s="435" t="n"/>
      <c r="E450" s="435" t="inlineStr">
        <is>
          <t>Chikuhodo</t>
        </is>
      </c>
      <c r="F450" s="435" t="inlineStr">
        <is>
          <t>R-SL3</t>
        </is>
      </c>
      <c r="G450" s="450" t="n"/>
      <c r="H450" s="451" t="inlineStr">
        <is>
          <t>《Chikuhodo》EYE LINER BRUSH  RR-SL3</t>
        </is>
      </c>
      <c r="I450" s="451" t="n"/>
      <c r="J450" s="591" t="n"/>
      <c r="K450" s="551" t="inlineStr">
        <is>
          <t>brush</t>
        </is>
      </c>
      <c r="L450" s="551" t="n"/>
      <c r="M450" s="901" t="n"/>
      <c r="N450" s="1703" t="n"/>
      <c r="O450" s="553" t="n"/>
      <c r="P450" s="1628" t="n">
        <v>765</v>
      </c>
      <c r="Q450" s="1628">
        <f>O450*P450</f>
        <v/>
      </c>
      <c r="R450" s="554" t="n">
        <v>650</v>
      </c>
      <c r="S450" s="1623">
        <f>O450*R450</f>
        <v/>
      </c>
      <c r="T450" s="1623">
        <f>Q450-S450</f>
        <v/>
      </c>
      <c r="U450" s="556">
        <f>T450/Q450</f>
        <v/>
      </c>
      <c r="V450" s="444" t="n"/>
      <c r="W450" s="444" t="n"/>
      <c r="X450" s="444" t="n"/>
      <c r="Y450" s="444" t="n"/>
      <c r="Z450" s="444" t="n"/>
      <c r="AA450" s="444" t="n"/>
      <c r="AB450" s="1678" t="n">
        <v>0.0076</v>
      </c>
      <c r="AC450" s="1624">
        <f>ROUND(O450*AB450,3)</f>
        <v/>
      </c>
      <c r="AD450" s="673" t="inlineStr">
        <is>
          <t>Mustela Nivalis</t>
        </is>
      </c>
      <c r="AE450" s="663" t="n"/>
      <c r="AF450" s="663" t="n"/>
      <c r="AG450" s="663" t="n"/>
    </row>
    <row r="451" hidden="1" ht="20.1" customFormat="1" customHeight="1" s="437" thickBot="1">
      <c r="A451" s="435" t="n"/>
      <c r="B451" s="829" t="n"/>
      <c r="C451" s="435" t="inlineStr">
        <is>
          <t>RR-SL4</t>
        </is>
      </c>
      <c r="D451" s="435" t="n"/>
      <c r="E451" s="435" t="inlineStr">
        <is>
          <t>Chikuhodo</t>
        </is>
      </c>
      <c r="F451" s="435" t="inlineStr">
        <is>
          <t>R-SL4</t>
        </is>
      </c>
      <c r="G451" s="450" t="n"/>
      <c r="H451" s="451" t="inlineStr">
        <is>
          <t>《Chikuhodo》SHADOW LINER BRUSH  RR-SL4</t>
        </is>
      </c>
      <c r="I451" s="451" t="n"/>
      <c r="J451" s="591" t="n"/>
      <c r="K451" s="551" t="inlineStr">
        <is>
          <t>brush</t>
        </is>
      </c>
      <c r="L451" s="551" t="n"/>
      <c r="M451" s="901" t="n"/>
      <c r="N451" s="1703" t="n"/>
      <c r="O451" s="553" t="n"/>
      <c r="P451" s="1628" t="n">
        <v>765</v>
      </c>
      <c r="Q451" s="1628">
        <f>O451*P451</f>
        <v/>
      </c>
      <c r="R451" s="928" t="n">
        <v>650</v>
      </c>
      <c r="S451" s="1623">
        <f>O451*R451</f>
        <v/>
      </c>
      <c r="T451" s="1623">
        <f>Q451-S451</f>
        <v/>
      </c>
      <c r="U451" s="556">
        <f>T451/Q451</f>
        <v/>
      </c>
      <c r="V451" s="444" t="n"/>
      <c r="W451" s="444" t="n"/>
      <c r="X451" s="444" t="n"/>
      <c r="Y451" s="444" t="n"/>
      <c r="Z451" s="444" t="n"/>
      <c r="AA451" s="444" t="n"/>
      <c r="AB451" s="1678" t="n">
        <v>0.0076</v>
      </c>
      <c r="AC451" s="1624">
        <f>ROUND(O451*AB451,3)</f>
        <v/>
      </c>
      <c r="AD451" s="673" t="inlineStr">
        <is>
          <t>Equus caballus</t>
        </is>
      </c>
      <c r="AE451" s="663" t="n"/>
      <c r="AF451" s="663" t="n"/>
      <c r="AG451" s="663" t="n"/>
    </row>
    <row r="452" hidden="1" ht="20.1" customFormat="1" customHeight="1" s="437" thickBot="1">
      <c r="A452" s="435" t="n"/>
      <c r="B452" s="829" t="n"/>
      <c r="C452" s="435" t="inlineStr">
        <is>
          <t>RR-B1</t>
        </is>
      </c>
      <c r="D452" s="435" t="n"/>
      <c r="E452" s="435" t="inlineStr">
        <is>
          <t>Chikuhodo</t>
        </is>
      </c>
      <c r="F452" s="435" t="inlineStr">
        <is>
          <t>R-B1</t>
        </is>
      </c>
      <c r="G452" s="450" t="n"/>
      <c r="H452" s="451" t="inlineStr">
        <is>
          <t>《Chikuhodo》EYE BROW BRUSH  RR-B1</t>
        </is>
      </c>
      <c r="I452" s="451" t="n"/>
      <c r="J452" s="591" t="n"/>
      <c r="K452" s="551" t="inlineStr">
        <is>
          <t>brush</t>
        </is>
      </c>
      <c r="L452" s="551" t="n"/>
      <c r="M452" s="901" t="n"/>
      <c r="N452" s="1703" t="n"/>
      <c r="O452" s="553" t="n"/>
      <c r="P452" s="1628" t="n">
        <v>1235</v>
      </c>
      <c r="Q452" s="1628">
        <f>O452*P452</f>
        <v/>
      </c>
      <c r="R452" s="928" t="n">
        <v>1050</v>
      </c>
      <c r="S452" s="1623">
        <f>O452*R452</f>
        <v/>
      </c>
      <c r="T452" s="1623">
        <f>Q452-S452</f>
        <v/>
      </c>
      <c r="U452" s="556">
        <f>T452/Q452</f>
        <v/>
      </c>
      <c r="V452" s="444" t="n"/>
      <c r="W452" s="444" t="n"/>
      <c r="X452" s="444" t="n"/>
      <c r="Y452" s="444" t="n"/>
      <c r="Z452" s="444" t="n"/>
      <c r="AA452" s="444" t="n"/>
      <c r="AB452" s="1678" t="n">
        <v>0.008500000000000001</v>
      </c>
      <c r="AC452" s="1624">
        <f>ROUND(O452*AB452,3)</f>
        <v/>
      </c>
      <c r="AD452" s="673" t="inlineStr">
        <is>
          <t>Meles meles</t>
        </is>
      </c>
      <c r="AE452" s="663" t="n"/>
      <c r="AF452" s="663" t="n"/>
      <c r="AG452" s="663" t="n"/>
    </row>
    <row r="453" hidden="1" ht="20.1" customFormat="1" customHeight="1" s="437" thickBot="1">
      <c r="A453" s="435" t="n"/>
      <c r="B453" s="829" t="n"/>
      <c r="C453" s="435" t="inlineStr">
        <is>
          <t>RR-B2</t>
        </is>
      </c>
      <c r="D453" s="435" t="n"/>
      <c r="E453" s="435" t="inlineStr">
        <is>
          <t>Chikuhodo</t>
        </is>
      </c>
      <c r="F453" s="435" t="n"/>
      <c r="G453" s="450" t="n"/>
      <c r="H453" s="451" t="inlineStr">
        <is>
          <t>《Chikuhodo》BRUSH &amp; COAM  RR-B2</t>
        </is>
      </c>
      <c r="I453" s="451" t="n"/>
      <c r="J453" s="591" t="n"/>
      <c r="K453" s="451" t="inlineStr">
        <is>
          <t>brush</t>
        </is>
      </c>
      <c r="L453" s="451" t="n"/>
      <c r="M453" s="901" t="n"/>
      <c r="N453" s="1703" t="n"/>
      <c r="O453" s="553" t="n"/>
      <c r="P453" s="1628" t="n">
        <v>650</v>
      </c>
      <c r="Q453" s="1628">
        <f>O453*P453</f>
        <v/>
      </c>
      <c r="R453" s="928" t="n">
        <v>550</v>
      </c>
      <c r="S453" s="1623">
        <f>O453*R453</f>
        <v/>
      </c>
      <c r="T453" s="1623">
        <f>Q453-S453</f>
        <v/>
      </c>
      <c r="U453" s="556">
        <f>T453/Q453</f>
        <v/>
      </c>
      <c r="V453" s="444" t="n"/>
      <c r="W453" s="444" t="n"/>
      <c r="X453" s="444" t="n"/>
      <c r="Y453" s="444" t="n"/>
      <c r="Z453" s="444" t="n"/>
      <c r="AA453" s="444" t="n"/>
      <c r="AB453" s="719" t="n"/>
      <c r="AC453" s="1624">
        <f>ROUND(O453*AB453,3)</f>
        <v/>
      </c>
      <c r="AD453" s="673" t="inlineStr">
        <is>
          <t>Equus caballus</t>
        </is>
      </c>
      <c r="AE453" s="663" t="n"/>
      <c r="AF453" s="663" t="n"/>
      <c r="AG453" s="663" t="n"/>
    </row>
    <row r="454" hidden="1" ht="20.1" customFormat="1" customHeight="1" s="437" thickBot="1">
      <c r="A454" s="435" t="n"/>
      <c r="B454" s="829" t="n"/>
      <c r="C454" s="435" t="inlineStr">
        <is>
          <t>RR-B3</t>
        </is>
      </c>
      <c r="D454" s="435" t="n"/>
      <c r="E454" s="435" t="inlineStr">
        <is>
          <t>Chikuhodo</t>
        </is>
      </c>
      <c r="F454" s="435" t="inlineStr">
        <is>
          <t>R-B3</t>
        </is>
      </c>
      <c r="G454" s="450" t="n"/>
      <c r="H454" s="451" t="inlineStr">
        <is>
          <t>《Chikuhodo》FACE BRUSH SCREW RR-B3</t>
        </is>
      </c>
      <c r="I454" s="451" t="n"/>
      <c r="J454" s="591" t="n"/>
      <c r="K454" s="551" t="inlineStr">
        <is>
          <t>brush</t>
        </is>
      </c>
      <c r="L454" s="551" t="n"/>
      <c r="M454" s="901" t="n"/>
      <c r="N454" s="1703" t="n"/>
      <c r="O454" s="553" t="n"/>
      <c r="P454" s="1628" t="n">
        <v>590</v>
      </c>
      <c r="Q454" s="1628">
        <f>O454*P454</f>
        <v/>
      </c>
      <c r="R454" s="928" t="n">
        <v>500</v>
      </c>
      <c r="S454" s="1623">
        <f>O454*R454</f>
        <v/>
      </c>
      <c r="T454" s="1623">
        <f>Q454-S454</f>
        <v/>
      </c>
      <c r="U454" s="556">
        <f>T454/Q454</f>
        <v/>
      </c>
      <c r="V454" s="444" t="n"/>
      <c r="W454" s="444" t="n"/>
      <c r="X454" s="444" t="n"/>
      <c r="Y454" s="444" t="n"/>
      <c r="Z454" s="444" t="n"/>
      <c r="AA454" s="444" t="n"/>
      <c r="AB454" s="1678" t="n">
        <v>0.0086</v>
      </c>
      <c r="AC454" s="1624">
        <f>ROUND(O454*AB454,3)</f>
        <v/>
      </c>
      <c r="AD454" s="673" t="inlineStr">
        <is>
          <t>PBT</t>
        </is>
      </c>
      <c r="AE454" s="663" t="n"/>
      <c r="AF454" s="663" t="n"/>
      <c r="AG454" s="663" t="n"/>
    </row>
    <row r="455" hidden="1" ht="20.1" customFormat="1" customHeight="1" s="437" thickBot="1">
      <c r="A455" s="435" t="n"/>
      <c r="B455" s="829" t="n"/>
      <c r="C455" s="435" t="inlineStr">
        <is>
          <t>RR-B4</t>
        </is>
      </c>
      <c r="D455" s="435" t="n"/>
      <c r="E455" s="435" t="inlineStr">
        <is>
          <t>Chikuhodo</t>
        </is>
      </c>
      <c r="F455" s="435" t="n"/>
      <c r="G455" s="450" t="n"/>
      <c r="H455" s="451" t="inlineStr">
        <is>
          <t>《Chikuhodo》FACE BRUSH EYE BROW RR-B4</t>
        </is>
      </c>
      <c r="I455" s="451" t="n"/>
      <c r="J455" s="591" t="n"/>
      <c r="K455" s="451" t="inlineStr">
        <is>
          <t>brush</t>
        </is>
      </c>
      <c r="L455" s="451" t="n"/>
      <c r="M455" s="901" t="n"/>
      <c r="N455" s="1703" t="n"/>
      <c r="O455" s="553" t="n"/>
      <c r="P455" s="1628" t="n">
        <v>1765</v>
      </c>
      <c r="Q455" s="1628">
        <f>O455*P455</f>
        <v/>
      </c>
      <c r="R455" s="928" t="n">
        <v>1500</v>
      </c>
      <c r="S455" s="1623">
        <f>O455*R455</f>
        <v/>
      </c>
      <c r="T455" s="1623">
        <f>Q455-S455</f>
        <v/>
      </c>
      <c r="U455" s="556">
        <f>T455/Q455</f>
        <v/>
      </c>
      <c r="V455" s="444" t="n"/>
      <c r="W455" s="444" t="n"/>
      <c r="X455" s="444" t="n"/>
      <c r="Y455" s="444" t="n"/>
      <c r="Z455" s="444" t="n"/>
      <c r="AA455" s="444" t="n"/>
      <c r="AB455" s="719" t="n"/>
      <c r="AC455" s="1624">
        <f>ROUND(O455*AB455,3)</f>
        <v/>
      </c>
      <c r="AD455" s="673" t="inlineStr">
        <is>
          <t>Meles meles</t>
        </is>
      </c>
      <c r="AE455" s="663" t="n"/>
      <c r="AF455" s="663" t="n"/>
      <c r="AG455" s="663" t="n"/>
    </row>
    <row r="456" hidden="1" ht="20.1" customFormat="1" customHeight="1" s="437" thickBot="1">
      <c r="A456" s="435" t="n"/>
      <c r="B456" s="829" t="n"/>
      <c r="C456" s="435" t="inlineStr">
        <is>
          <t>RR-L1</t>
        </is>
      </c>
      <c r="D456" s="435" t="n"/>
      <c r="E456" s="435" t="inlineStr">
        <is>
          <t>Chikuhodo</t>
        </is>
      </c>
      <c r="F456" s="435" t="inlineStr">
        <is>
          <t>R-L1</t>
        </is>
      </c>
      <c r="G456" s="450" t="n"/>
      <c r="H456" s="451" t="inlineStr">
        <is>
          <t>《Chikuhodo》LIP BRUSH RR-L1</t>
        </is>
      </c>
      <c r="I456" s="451" t="n"/>
      <c r="J456" s="591" t="n"/>
      <c r="K456" s="551" t="inlineStr">
        <is>
          <t>brush</t>
        </is>
      </c>
      <c r="L456" s="551" t="n"/>
      <c r="M456" s="901" t="n"/>
      <c r="N456" s="1703" t="n"/>
      <c r="O456" s="553" t="n"/>
      <c r="P456" s="1628" t="n">
        <v>1060</v>
      </c>
      <c r="Q456" s="1628">
        <f>O456*P456</f>
        <v/>
      </c>
      <c r="R456" s="554" t="n">
        <v>900</v>
      </c>
      <c r="S456" s="1623">
        <f>O456*R456</f>
        <v/>
      </c>
      <c r="T456" s="1623">
        <f>Q456-S456</f>
        <v/>
      </c>
      <c r="U456" s="556">
        <f>T456/Q456</f>
        <v/>
      </c>
      <c r="V456" s="444" t="n"/>
      <c r="W456" s="444" t="n"/>
      <c r="X456" s="444" t="n"/>
      <c r="Y456" s="444" t="n"/>
      <c r="Z456" s="444" t="n"/>
      <c r="AA456" s="444" t="n"/>
      <c r="AB456" s="1678" t="n">
        <v>0.0086</v>
      </c>
      <c r="AC456" s="1624">
        <f>ROUND(O456*AB456,3)</f>
        <v/>
      </c>
      <c r="AD456" s="673" t="inlineStr">
        <is>
          <t>Mustela Nivalis</t>
        </is>
      </c>
      <c r="AE456" s="663" t="n"/>
      <c r="AF456" s="663" t="n"/>
      <c r="AG456" s="663" t="n"/>
    </row>
    <row r="457" hidden="1" ht="20.1" customFormat="1" customHeight="1" s="437" thickBot="1">
      <c r="A457" s="435" t="n"/>
      <c r="B457" s="829" t="n"/>
      <c r="C457" s="435" t="inlineStr">
        <is>
          <t>RR-LQ1</t>
        </is>
      </c>
      <c r="D457" s="435" t="n"/>
      <c r="E457" s="435" t="inlineStr">
        <is>
          <t>Chikuhodo</t>
        </is>
      </c>
      <c r="F457" s="435" t="n"/>
      <c r="G457" s="450" t="n"/>
      <c r="H457" s="451" t="inlineStr">
        <is>
          <t>《Chikuhodo》LIQUID BRUSH RR-LQ1</t>
        </is>
      </c>
      <c r="I457" s="451" t="n"/>
      <c r="J457" s="591" t="n"/>
      <c r="K457" s="451" t="inlineStr">
        <is>
          <t>brush</t>
        </is>
      </c>
      <c r="L457" s="451" t="n"/>
      <c r="M457" s="901" t="n"/>
      <c r="N457" s="1703" t="n"/>
      <c r="O457" s="553" t="n"/>
      <c r="P457" s="1628" t="n">
        <v>2355</v>
      </c>
      <c r="Q457" s="1628">
        <f>O457*P457</f>
        <v/>
      </c>
      <c r="R457" s="928" t="n">
        <v>2000</v>
      </c>
      <c r="S457" s="1623">
        <f>O457*R457</f>
        <v/>
      </c>
      <c r="T457" s="1623">
        <f>Q457-S457</f>
        <v/>
      </c>
      <c r="U457" s="556">
        <f>T457/Q457</f>
        <v/>
      </c>
      <c r="V457" s="444" t="n"/>
      <c r="W457" s="444" t="n"/>
      <c r="X457" s="444" t="n"/>
      <c r="Y457" s="444" t="n"/>
      <c r="Z457" s="444" t="n"/>
      <c r="AA457" s="444" t="n"/>
      <c r="AB457" s="719" t="n"/>
      <c r="AC457" s="1624">
        <f>ROUND(O457*AB457,3)</f>
        <v/>
      </c>
      <c r="AD457" s="673" t="inlineStr">
        <is>
          <t>Capra hircus</t>
        </is>
      </c>
      <c r="AE457" s="663" t="n"/>
      <c r="AF457" s="663" t="n"/>
      <c r="AG457" s="663" t="n"/>
    </row>
    <row r="458" hidden="1" ht="20.1" customFormat="1" customHeight="1" s="437" thickBot="1">
      <c r="A458" s="435" t="n"/>
      <c r="B458" s="829" t="n"/>
      <c r="C458" s="435" t="inlineStr">
        <is>
          <t>RR-LQ2</t>
        </is>
      </c>
      <c r="D458" s="435" t="n"/>
      <c r="E458" s="435" t="inlineStr">
        <is>
          <t>Chikuhodo</t>
        </is>
      </c>
      <c r="F458" s="435" t="inlineStr">
        <is>
          <t>R-LQ2</t>
        </is>
      </c>
      <c r="G458" s="450" t="n"/>
      <c r="H458" s="451" t="inlineStr">
        <is>
          <t>《Chikuhodo》LIQUID BRUSH RR-LQ2</t>
        </is>
      </c>
      <c r="I458" s="451" t="n"/>
      <c r="J458" s="591" t="n"/>
      <c r="K458" s="551" t="inlineStr">
        <is>
          <t>brush</t>
        </is>
      </c>
      <c r="L458" s="551" t="n"/>
      <c r="M458" s="901" t="n"/>
      <c r="N458" s="1703" t="n"/>
      <c r="O458" s="553" t="n"/>
      <c r="P458" s="1628" t="n">
        <v>3530</v>
      </c>
      <c r="Q458" s="1628">
        <f>O458*P458</f>
        <v/>
      </c>
      <c r="R458" s="554" t="n">
        <v>3000</v>
      </c>
      <c r="S458" s="1623">
        <f>O458*R458</f>
        <v/>
      </c>
      <c r="T458" s="1623">
        <f>Q458-S458</f>
        <v/>
      </c>
      <c r="U458" s="556">
        <f>T458/Q458</f>
        <v/>
      </c>
      <c r="V458" s="444" t="n"/>
      <c r="W458" s="444" t="n"/>
      <c r="X458" s="444" t="n"/>
      <c r="Y458" s="444" t="n"/>
      <c r="Z458" s="444" t="n"/>
      <c r="AA458" s="444" t="n"/>
      <c r="AB458" s="1678" t="n">
        <v>0.0165</v>
      </c>
      <c r="AC458" s="1624">
        <f>ROUND(O458*AB458,3)</f>
        <v/>
      </c>
      <c r="AD458" s="673" t="inlineStr">
        <is>
          <t>Mustela Nivalis</t>
        </is>
      </c>
      <c r="AE458" s="663" t="n"/>
      <c r="AF458" s="663" t="n"/>
      <c r="AG458" s="663" t="n"/>
    </row>
    <row r="459" hidden="1" ht="20.1" customFormat="1" customHeight="1" s="437" thickBot="1">
      <c r="A459" s="435" t="n"/>
      <c r="B459" s="829" t="n"/>
      <c r="C459" s="435" t="inlineStr">
        <is>
          <t>RR-LQ3</t>
        </is>
      </c>
      <c r="D459" s="435" t="n"/>
      <c r="E459" s="435" t="inlineStr">
        <is>
          <t>Chikuhodo</t>
        </is>
      </c>
      <c r="F459" s="435" t="n"/>
      <c r="G459" s="450" t="n"/>
      <c r="H459" s="451" t="inlineStr">
        <is>
          <t>《Chikuhodo》LIQUID BRUSH RR-LQ3</t>
        </is>
      </c>
      <c r="I459" s="451" t="n"/>
      <c r="J459" s="591" t="n"/>
      <c r="K459" s="451" t="inlineStr">
        <is>
          <t>brush</t>
        </is>
      </c>
      <c r="L459" s="451" t="n"/>
      <c r="M459" s="450" t="n"/>
      <c r="N459" s="1703" t="n"/>
      <c r="O459" s="553" t="n"/>
      <c r="P459" s="1628" t="n">
        <v>2355</v>
      </c>
      <c r="Q459" s="1628">
        <f>O459*P459</f>
        <v/>
      </c>
      <c r="R459" s="928" t="n">
        <v>2000</v>
      </c>
      <c r="S459" s="1623">
        <f>O459*R459</f>
        <v/>
      </c>
      <c r="T459" s="1623">
        <f>Q459-S459</f>
        <v/>
      </c>
      <c r="U459" s="556">
        <f>T459/Q459</f>
        <v/>
      </c>
      <c r="V459" s="444" t="n"/>
      <c r="W459" s="444" t="n"/>
      <c r="X459" s="444" t="n"/>
      <c r="Y459" s="444" t="n"/>
      <c r="Z459" s="444" t="n"/>
      <c r="AA459" s="444" t="n"/>
      <c r="AB459" s="719" t="n"/>
      <c r="AC459" s="1624">
        <f>ROUND(O459*AB459,3)</f>
        <v/>
      </c>
      <c r="AD459" s="673" t="inlineStr">
        <is>
          <t>PBT</t>
        </is>
      </c>
      <c r="AE459" s="663" t="n"/>
      <c r="AF459" s="663" t="n"/>
      <c r="AG459" s="663" t="n"/>
    </row>
    <row r="460" hidden="1" ht="20.1" customFormat="1" customHeight="1" s="437" thickBot="1">
      <c r="A460" s="435" t="n"/>
      <c r="B460" s="829" t="n"/>
      <c r="C460" s="435" t="inlineStr">
        <is>
          <t>RR-LQ4</t>
        </is>
      </c>
      <c r="D460" s="435" t="n"/>
      <c r="E460" s="435" t="inlineStr">
        <is>
          <t>Chikuhodo</t>
        </is>
      </c>
      <c r="F460" s="435" t="inlineStr">
        <is>
          <t>R-LQ4</t>
        </is>
      </c>
      <c r="G460" s="450" t="n"/>
      <c r="H460" s="451" t="inlineStr">
        <is>
          <t>《Chikuhodo》LIQUID BRUSH RR-LQ4</t>
        </is>
      </c>
      <c r="I460" s="451" t="n"/>
      <c r="J460" s="591" t="n"/>
      <c r="K460" s="551" t="inlineStr">
        <is>
          <t>brush</t>
        </is>
      </c>
      <c r="L460" s="551" t="n"/>
      <c r="M460" s="450" t="n"/>
      <c r="N460" s="1703" t="n"/>
      <c r="O460" s="553" t="n"/>
      <c r="P460" s="1628" t="n">
        <v>2000</v>
      </c>
      <c r="Q460" s="1628">
        <f>O460*P460</f>
        <v/>
      </c>
      <c r="R460" s="928" t="n">
        <v>1700</v>
      </c>
      <c r="S460" s="1623">
        <f>O460*R460</f>
        <v/>
      </c>
      <c r="T460" s="1623">
        <f>Q460-S460</f>
        <v/>
      </c>
      <c r="U460" s="556">
        <f>T460/Q460</f>
        <v/>
      </c>
      <c r="V460" s="444" t="n"/>
      <c r="W460" s="444" t="n"/>
      <c r="X460" s="444" t="n"/>
      <c r="Y460" s="444" t="n"/>
      <c r="Z460" s="444" t="n"/>
      <c r="AA460" s="444" t="n"/>
      <c r="AB460" s="1678" t="n">
        <v>0.0165</v>
      </c>
      <c r="AC460" s="1624">
        <f>ROUND(O460*AB460,3)</f>
        <v/>
      </c>
      <c r="AD460" s="673" t="inlineStr">
        <is>
          <t>PBT</t>
        </is>
      </c>
      <c r="AE460" s="663" t="n"/>
      <c r="AF460" s="663" t="n"/>
      <c r="AG460" s="663" t="n"/>
    </row>
    <row r="461" hidden="1" ht="20.1" customFormat="1" customHeight="1" s="437" thickBot="1">
      <c r="A461" s="435" t="n"/>
      <c r="B461" s="829" t="n"/>
      <c r="C461" s="435" t="inlineStr">
        <is>
          <t>RR-CO1</t>
        </is>
      </c>
      <c r="D461" s="435" t="n"/>
      <c r="E461" s="435" t="inlineStr">
        <is>
          <t>Chikuhodo</t>
        </is>
      </c>
      <c r="F461" s="435" t="inlineStr">
        <is>
          <t>R-CO1</t>
        </is>
      </c>
      <c r="G461" s="450" t="n"/>
      <c r="H461" s="451" t="inlineStr">
        <is>
          <t>《Chikuhodo》CONCEALER BRUSH RR-CO1</t>
        </is>
      </c>
      <c r="I461" s="451" t="n"/>
      <c r="J461" s="591" t="n"/>
      <c r="K461" s="551" t="inlineStr">
        <is>
          <t>brush</t>
        </is>
      </c>
      <c r="L461" s="551" t="n"/>
      <c r="M461" s="450" t="n"/>
      <c r="N461" s="1703" t="n"/>
      <c r="O461" s="553" t="n"/>
      <c r="P461" s="1628" t="n">
        <v>1295</v>
      </c>
      <c r="Q461" s="1628">
        <f>O461*P461</f>
        <v/>
      </c>
      <c r="R461" s="928" t="n">
        <v>1100</v>
      </c>
      <c r="S461" s="1623">
        <f>O461*R461</f>
        <v/>
      </c>
      <c r="T461" s="1623">
        <f>Q461-S461</f>
        <v/>
      </c>
      <c r="U461" s="556">
        <f>T461/Q461</f>
        <v/>
      </c>
      <c r="V461" s="444" t="n"/>
      <c r="W461" s="444" t="n"/>
      <c r="X461" s="444" t="n"/>
      <c r="Y461" s="444" t="n"/>
      <c r="Z461" s="444" t="n"/>
      <c r="AA461" s="444" t="n"/>
      <c r="AB461" s="1678" t="n">
        <v>0.0098</v>
      </c>
      <c r="AC461" s="1624">
        <f>ROUND(O461*AB461,3)</f>
        <v/>
      </c>
      <c r="AD461" s="673" t="inlineStr">
        <is>
          <t>Nyctereutes procyonoldes</t>
        </is>
      </c>
      <c r="AE461" s="663" t="n"/>
      <c r="AF461" s="663" t="n"/>
      <c r="AG461" s="663" t="n"/>
    </row>
    <row r="462" hidden="1" ht="20.1" customFormat="1" customHeight="1" s="437" thickBot="1">
      <c r="A462" s="435" t="n"/>
      <c r="B462" s="829" t="n"/>
      <c r="C462" s="435" t="inlineStr">
        <is>
          <t>RR-H1</t>
        </is>
      </c>
      <c r="D462" s="435" t="n"/>
      <c r="E462" s="435" t="inlineStr">
        <is>
          <t>Chikuhodo</t>
        </is>
      </c>
      <c r="F462" s="435" t="n"/>
      <c r="G462" s="450" t="n"/>
      <c r="H462" s="451" t="inlineStr">
        <is>
          <t>《Chikuhodo》HILIGHT BRUSH RR-H1</t>
        </is>
      </c>
      <c r="I462" s="451" t="n"/>
      <c r="J462" s="591" t="n"/>
      <c r="K462" s="451" t="inlineStr">
        <is>
          <t>brush</t>
        </is>
      </c>
      <c r="L462" s="451" t="n"/>
      <c r="M462" s="450" t="n"/>
      <c r="N462" s="1703" t="n"/>
      <c r="O462" s="553" t="n"/>
      <c r="P462" s="1628" t="n">
        <v>3060</v>
      </c>
      <c r="Q462" s="1628">
        <f>O462*P462</f>
        <v/>
      </c>
      <c r="R462" s="928" t="n">
        <v>2600</v>
      </c>
      <c r="S462" s="1623">
        <f>O462*R462</f>
        <v/>
      </c>
      <c r="T462" s="1623">
        <f>Q462-S462</f>
        <v/>
      </c>
      <c r="U462" s="556">
        <f>T462/Q462</f>
        <v/>
      </c>
      <c r="V462" s="444" t="n"/>
      <c r="W462" s="444" t="n"/>
      <c r="X462" s="444" t="n"/>
      <c r="Y462" s="444" t="n"/>
      <c r="Z462" s="444" t="n"/>
      <c r="AA462" s="444" t="n"/>
      <c r="AB462" s="719" t="n"/>
      <c r="AC462" s="1624">
        <f>ROUND(O462*AB462,3)</f>
        <v/>
      </c>
      <c r="AD462" s="673" t="inlineStr">
        <is>
          <t>Capra hircus</t>
        </is>
      </c>
      <c r="AE462" s="663" t="n"/>
      <c r="AF462" s="663" t="n"/>
      <c r="AG462" s="663" t="n"/>
    </row>
    <row r="463" hidden="1" ht="20.1" customFormat="1" customHeight="1" s="437" thickBot="1">
      <c r="A463" s="435" t="n"/>
      <c r="B463" s="829" t="n"/>
      <c r="C463" s="447" t="inlineStr">
        <is>
          <t>RR-H2</t>
        </is>
      </c>
      <c r="D463" s="447" t="n"/>
      <c r="E463" s="447" t="inlineStr">
        <is>
          <t>Chikuhodo</t>
        </is>
      </c>
      <c r="F463" s="447" t="inlineStr">
        <is>
          <t>R-H2</t>
        </is>
      </c>
      <c r="G463" s="671" t="n"/>
      <c r="H463" s="404" t="inlineStr">
        <is>
          <t>《Chikuhodo》HILIGHT BRUSH RR-H2</t>
        </is>
      </c>
      <c r="I463" s="404" t="n"/>
      <c r="J463" s="488" t="n"/>
      <c r="K463" s="551" t="inlineStr">
        <is>
          <t>brush</t>
        </is>
      </c>
      <c r="L463" s="551" t="n"/>
      <c r="M463" s="450" t="n"/>
      <c r="N463" s="1704" t="n"/>
      <c r="O463" s="553" t="n"/>
      <c r="P463" s="1622" t="n">
        <v>1650</v>
      </c>
      <c r="Q463" s="1622">
        <f>O463*P463</f>
        <v/>
      </c>
      <c r="R463" s="554" t="n">
        <v>1400</v>
      </c>
      <c r="S463" s="1634">
        <f>O463*R463</f>
        <v/>
      </c>
      <c r="T463" s="1634">
        <f>Q463-S463</f>
        <v/>
      </c>
      <c r="U463" s="808">
        <f>T463/Q463</f>
        <v/>
      </c>
      <c r="V463" s="444" t="n"/>
      <c r="W463" s="444" t="n"/>
      <c r="X463" s="444" t="n"/>
      <c r="Y463" s="444" t="n"/>
      <c r="Z463" s="444" t="n"/>
      <c r="AA463" s="444" t="n"/>
      <c r="AB463" s="1678" t="n">
        <v>0.0155</v>
      </c>
      <c r="AC463" s="1624">
        <f>ROUND(O463*AB463,3)</f>
        <v/>
      </c>
      <c r="AD463" s="673" t="inlineStr">
        <is>
          <t>Equus caballus</t>
        </is>
      </c>
      <c r="AE463" s="663" t="n"/>
      <c r="AF463" s="663" t="n"/>
      <c r="AG463" s="663" t="n"/>
    </row>
    <row r="464" hidden="1" ht="20.1" customFormat="1" customHeight="1" s="437" thickBot="1">
      <c r="A464" s="435" t="n"/>
      <c r="B464" s="829" t="n"/>
      <c r="C464" s="447" t="inlineStr">
        <is>
          <t>FA-4</t>
        </is>
      </c>
      <c r="D464" s="447" t="inlineStr">
        <is>
          <t>FA-5</t>
        </is>
      </c>
      <c r="E464" s="447" t="inlineStr">
        <is>
          <t>Chikuhodo</t>
        </is>
      </c>
      <c r="F464" s="447" t="inlineStr">
        <is>
          <t xml:space="preserve"> FA-4</t>
        </is>
      </c>
      <c r="G464" s="671" t="n"/>
      <c r="H464" s="404" t="inlineStr">
        <is>
          <t>《Chikuhodo》FACE SOAP BRUSH FA-4 BLACK</t>
        </is>
      </c>
      <c r="I464" s="404" t="inlineStr">
        <is>
          <t>Кисть для взбивания мыла Чикуходо FA-4, черная</t>
        </is>
      </c>
      <c r="J464" s="488" t="inlineStr">
        <is>
          <t>Кисть для взбивания мыла Чикуходо FA-4, черная</t>
        </is>
      </c>
      <c r="K464" s="551" t="inlineStr">
        <is>
          <t>brush</t>
        </is>
      </c>
      <c r="L464" s="551" t="n"/>
      <c r="M464" s="450" t="n"/>
      <c r="N464" s="1442" t="n"/>
      <c r="O464" s="553" t="n"/>
      <c r="P464" s="1622" t="n">
        <v>2000</v>
      </c>
      <c r="Q464" s="1622">
        <f>O464*P464</f>
        <v/>
      </c>
      <c r="R464" s="554" t="n">
        <v>1700</v>
      </c>
      <c r="S464" s="1634">
        <f>O464*R464</f>
        <v/>
      </c>
      <c r="T464" s="1634">
        <f>Q464-S464</f>
        <v/>
      </c>
      <c r="U464" s="808">
        <f>T464/Q464</f>
        <v/>
      </c>
      <c r="V464" s="444" t="n"/>
      <c r="W464" s="444" t="n"/>
      <c r="X464" s="444" t="n"/>
      <c r="Y464" s="444" t="n"/>
      <c r="Z464" s="444" t="n"/>
      <c r="AA464" s="444" t="n"/>
      <c r="AB464" s="1678" t="n">
        <v>0.06</v>
      </c>
      <c r="AC464" s="1624">
        <f>ROUND(O464*AB464,3)</f>
        <v/>
      </c>
      <c r="AD464" s="673" t="inlineStr">
        <is>
          <t>毛材質：山羊
口金：真鍮
軸：木材</t>
        </is>
      </c>
      <c r="AE464" s="663" t="inlineStr">
        <is>
          <t xml:space="preserve"> не требуется </t>
        </is>
      </c>
      <c r="AF464" s="663" t="inlineStr">
        <is>
          <t>Chikuhodo</t>
        </is>
      </c>
      <c r="AG464" s="663" t="inlineStr">
        <is>
          <t>Chikuhodo</t>
        </is>
      </c>
    </row>
    <row r="465" hidden="1" ht="20.1" customFormat="1" customHeight="1" s="437" thickBot="1">
      <c r="A465" s="435" t="n"/>
      <c r="B465" s="829" t="n"/>
      <c r="C465" s="447" t="inlineStr">
        <is>
          <t>FA-5</t>
        </is>
      </c>
      <c r="D465" s="447" t="n"/>
      <c r="E465" s="447" t="inlineStr">
        <is>
          <t>Chikuhodo</t>
        </is>
      </c>
      <c r="F465" s="1668" t="inlineStr">
        <is>
          <t xml:space="preserve">FA-5 </t>
        </is>
      </c>
      <c r="G465" s="671" t="n"/>
      <c r="H465" s="404" t="inlineStr">
        <is>
          <t>《Chikuhodo》FACE SOAP BRUSH FA-5 BLACK</t>
        </is>
      </c>
      <c r="I465" s="868" t="inlineStr">
        <is>
          <t>FACE SOAP BRUSH FA-5 BLACK</t>
        </is>
      </c>
      <c r="J465" s="868" t="inlineStr">
        <is>
          <t>Кисть для умывания (натуральный ворс Козы)</t>
        </is>
      </c>
      <c r="K465" s="551" t="n"/>
      <c r="L465" s="551" t="n"/>
      <c r="M465" s="450" t="n"/>
      <c r="N465" s="1442" t="n"/>
      <c r="O465" s="553" t="n"/>
      <c r="P465" s="1622" t="n">
        <v>3953</v>
      </c>
      <c r="Q465" s="1622">
        <f>O465*P465</f>
        <v/>
      </c>
      <c r="R465" s="554" t="n">
        <v>3360</v>
      </c>
      <c r="S465" s="1634">
        <f>O465*R465</f>
        <v/>
      </c>
      <c r="T465" s="1634">
        <f>Q465-S465</f>
        <v/>
      </c>
      <c r="U465" s="808">
        <f>T465/Q465</f>
        <v/>
      </c>
      <c r="V465" s="444" t="n"/>
      <c r="W465" s="444" t="n"/>
      <c r="X465" s="444" t="n"/>
      <c r="Y465" s="444" t="n"/>
      <c r="Z465" s="444" t="n"/>
      <c r="AA465" s="444" t="n"/>
      <c r="AB465" s="1678" t="n">
        <v>0.005</v>
      </c>
      <c r="AC465" s="1624">
        <f>O465*AB465</f>
        <v/>
      </c>
      <c r="AD465" s="673" t="inlineStr">
        <is>
          <t>原毛：山羊（学術名：capra hircus）
金具：アルミ
尾栓：樹脂</t>
        </is>
      </c>
      <c r="AE465" s="663" t="inlineStr">
        <is>
          <t>не требуется</t>
        </is>
      </c>
      <c r="AF465" s="663" t="inlineStr">
        <is>
          <t>Chikuhodo</t>
        </is>
      </c>
      <c r="AG465" s="663" t="n"/>
    </row>
    <row r="466" hidden="1" ht="20.1" customFormat="1" customHeight="1" s="437" thickBot="1">
      <c r="A466" s="435" t="n"/>
      <c r="B466" s="829" t="n"/>
      <c r="C466" s="1663" t="n">
        <v>4573383082094</v>
      </c>
      <c r="D466" s="1663" t="inlineStr">
        <is>
          <t>LPD-0157</t>
        </is>
      </c>
      <c r="E466" s="447" t="inlineStr">
        <is>
          <t>Lapidem</t>
        </is>
      </c>
      <c r="F466" s="447" t="inlineStr">
        <is>
          <t>LP27</t>
        </is>
      </c>
      <c r="G466" s="671" t="n"/>
      <c r="H466" s="404" t="inlineStr">
        <is>
          <t xml:space="preserve">《Lapidem》PU FACE&amp;BODY WASH 300ml </t>
        </is>
      </c>
      <c r="I466" s="404" t="inlineStr">
        <is>
          <t>LAPIDEM PURIFYING FACE &amp; BODY WASH.</t>
        </is>
      </c>
      <c r="J466" s="488" t="inlineStr">
        <is>
          <t>Средство для очищения кожи лица и тела Лапидем. 300 мл</t>
        </is>
      </c>
      <c r="K466" s="699" t="inlineStr">
        <is>
          <t>face&amp; body wash</t>
        </is>
      </c>
      <c r="L466" s="699" t="n"/>
      <c r="M466" s="1442" t="n"/>
      <c r="N466" s="1442" t="n"/>
      <c r="O466" s="553" t="n"/>
      <c r="P466" s="1626" t="n">
        <v>2588</v>
      </c>
      <c r="Q466" s="1622">
        <f>O466*P466</f>
        <v/>
      </c>
      <c r="R466" s="554" t="n">
        <v>2200</v>
      </c>
      <c r="S466" s="1634">
        <f>O466*R466</f>
        <v/>
      </c>
      <c r="T466" s="1634">
        <f>Q466-S466</f>
        <v/>
      </c>
      <c r="U466" s="808">
        <f>T466/Q466</f>
        <v/>
      </c>
      <c r="V466" s="444" t="n"/>
      <c r="W466" s="444" t="n"/>
      <c r="X466" s="444" t="n"/>
      <c r="Y466" s="444" t="n"/>
      <c r="Z466" s="444" t="n"/>
      <c r="AA466" s="444" t="n"/>
      <c r="AB466" s="1627" t="n">
        <v>0.39</v>
      </c>
      <c r="AC466" s="1627">
        <f>ROUND(O466*AB466,3)</f>
        <v/>
      </c>
      <c r="AD466"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66" s="663" t="inlineStr">
        <is>
          <t>ЕАЭС N RU Д-JP.РА04.В.58470/23 от 09.06.2023 действует до 08.06.2028</t>
        </is>
      </c>
      <c r="AF466" s="663" t="inlineStr">
        <is>
          <t>LAPIDEM</t>
        </is>
      </c>
      <c r="AG466" s="663" t="inlineStr">
        <is>
          <t>CORE Inc.</t>
        </is>
      </c>
    </row>
    <row r="467" hidden="1" ht="24.75" customFormat="1" customHeight="1" s="437" thickBot="1">
      <c r="A467" s="435" t="n"/>
      <c r="B467" s="829" t="n"/>
      <c r="C467" s="1663" t="n">
        <v>4573383081950</v>
      </c>
      <c r="D467" s="1663" t="inlineStr">
        <is>
          <t>LPD-1032</t>
        </is>
      </c>
      <c r="E467" s="447" t="inlineStr">
        <is>
          <t>Lapidem</t>
        </is>
      </c>
      <c r="F467" s="447" t="inlineStr">
        <is>
          <t>LP01-300</t>
        </is>
      </c>
      <c r="G467" s="671" t="n"/>
      <c r="H467" s="404" t="inlineStr">
        <is>
          <t>《Lapidem》AG MOISTURE CLEANSER 300ml</t>
        </is>
      </c>
      <c r="I467" s="404" t="inlineStr">
        <is>
          <t>Five Elements Moisture Cleanser</t>
        </is>
      </c>
      <c r="J467" s="488" t="inlineStr">
        <is>
          <t>Демакияжный увлажняющий крем "Пять Элементов"</t>
        </is>
      </c>
      <c r="K467" s="699" t="inlineStr">
        <is>
          <t>makeup remover cleanser</t>
        </is>
      </c>
      <c r="L467" s="699" t="n"/>
      <c r="M467" s="1442" t="n">
        <v>12</v>
      </c>
      <c r="N467" s="1442" t="n">
        <v>12</v>
      </c>
      <c r="O467" s="553" t="n"/>
      <c r="P467" s="1626" t="n">
        <v>2635</v>
      </c>
      <c r="Q467" s="1622">
        <f>O467*P467</f>
        <v/>
      </c>
      <c r="R467" s="554" t="n">
        <v>2240</v>
      </c>
      <c r="S467" s="1634">
        <f>O467*R467</f>
        <v/>
      </c>
      <c r="T467" s="1634">
        <f>Q467-S467</f>
        <v/>
      </c>
      <c r="U467" s="808">
        <f>T467/Q467</f>
        <v/>
      </c>
      <c r="V467" s="444" t="n"/>
      <c r="W467" s="444" t="n"/>
      <c r="X467" s="444">
        <f>O467/M467</f>
        <v/>
      </c>
      <c r="Y467" s="444">
        <f>V467*X467</f>
        <v/>
      </c>
      <c r="Z467" s="444">
        <f>W467*X467</f>
        <v/>
      </c>
      <c r="AA467" s="444" t="inlineStr">
        <is>
          <t>60*60*190</t>
        </is>
      </c>
      <c r="AB467" s="1658" t="n">
        <v>0.386</v>
      </c>
      <c r="AC467" s="1627">
        <f>ROUND(O467*AB467,3)</f>
        <v/>
      </c>
      <c r="AD467"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67" s="663" t="inlineStr">
        <is>
          <t>ЕАЭС N RU Д-JP.РА03.В.06319/24 от 26.03.2024 действует до 24.03.2029</t>
        </is>
      </c>
      <c r="AF467" s="663" t="inlineStr">
        <is>
          <t>FIVE ELEMENTS</t>
        </is>
      </c>
      <c r="AG467" s="663" t="inlineStr">
        <is>
          <t>Lapidem, Inc.</t>
        </is>
      </c>
    </row>
    <row r="468" hidden="1" ht="19.5" customFormat="1" customHeight="1" s="437" thickBot="1">
      <c r="A468" s="758" t="n"/>
      <c r="B468" s="829" t="n"/>
      <c r="C468" s="1709" t="n">
        <v>4573383084005</v>
      </c>
      <c r="D468" s="1710" t="n"/>
      <c r="E468" s="758" t="inlineStr">
        <is>
          <t>Lapidem</t>
        </is>
      </c>
      <c r="F468" s="758" t="inlineStr">
        <is>
          <t>LP188</t>
        </is>
      </c>
      <c r="G468" s="771" t="n"/>
      <c r="H468" s="761" t="inlineStr">
        <is>
          <t xml:space="preserve">LAPIDEM CLEAR WATERY CLEANSING GEL 300ml </t>
        </is>
      </c>
      <c r="I468" s="761" t="n"/>
      <c r="J468" s="762" t="n"/>
      <c r="K468" s="763" t="inlineStr">
        <is>
          <t>face cleansing</t>
        </is>
      </c>
      <c r="L468" s="763" t="n"/>
      <c r="M468" s="764" t="n"/>
      <c r="N468" s="764" t="n"/>
      <c r="O468" s="553" t="n"/>
      <c r="P468" s="1711" t="n">
        <v>5047</v>
      </c>
      <c r="Q468" s="1712">
        <f>O468*P468</f>
        <v/>
      </c>
      <c r="R468" s="768" t="n">
        <v>4290</v>
      </c>
      <c r="S468" s="1713">
        <f>O468*R468</f>
        <v/>
      </c>
      <c r="T468" s="1714">
        <f>Q468-S468</f>
        <v/>
      </c>
      <c r="U468" s="930">
        <f>T468/Q468</f>
        <v/>
      </c>
      <c r="V468" s="767" t="n"/>
      <c r="W468" s="767" t="n"/>
      <c r="X468" s="767" t="n"/>
      <c r="Y468" s="767" t="n"/>
      <c r="Z468" s="767" t="n"/>
      <c r="AA468" s="767" t="n"/>
      <c r="AB468" s="1715" t="n">
        <v>0.345</v>
      </c>
      <c r="AC468" s="1716">
        <f>ROUND(O468*AB468,3)</f>
        <v/>
      </c>
      <c r="AD468" s="757"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468" s="1198" t="inlineStr">
        <is>
          <t>письсмо № 527/25 от 25.07.2025 г.</t>
        </is>
      </c>
      <c r="AF468" s="1223" t="inlineStr">
        <is>
          <t>LAPIDEM</t>
        </is>
      </c>
      <c r="AG468" s="1223" t="inlineStr">
        <is>
          <t>CORE Co.,Ltd.</t>
        </is>
      </c>
    </row>
    <row r="469" hidden="1" ht="20.1" customFormat="1" customHeight="1" s="437" thickBot="1">
      <c r="A469" s="435" t="n"/>
      <c r="B469" s="829" t="n"/>
      <c r="C469" s="1621" t="n">
        <v>4573383083008</v>
      </c>
      <c r="D469" s="1663" t="n"/>
      <c r="E469" s="435" t="inlineStr">
        <is>
          <t>Lapidem</t>
        </is>
      </c>
      <c r="F469" s="1717" t="inlineStr">
        <is>
          <t>LP178</t>
        </is>
      </c>
      <c r="G469" s="894" t="n"/>
      <c r="H469" s="451" t="inlineStr">
        <is>
          <t>LAPIDEM RITUAL Dewy Jelly Scrub 80ml</t>
        </is>
      </c>
      <c r="I469" s="451" t="inlineStr">
        <is>
          <t>Lapidem PRO RITUAL Dewy Jelly Scrub. 80ml</t>
        </is>
      </c>
      <c r="J469" s="868" t="inlineStr">
        <is>
          <t>Скраб-желе Ритуал Lapidem.</t>
        </is>
      </c>
      <c r="K469" s="551" t="inlineStr">
        <is>
          <t>face scrub</t>
        </is>
      </c>
      <c r="L469" s="551" t="n"/>
      <c r="M469" s="1442" t="n"/>
      <c r="N469" s="1442" t="n"/>
      <c r="O469" s="872" t="n">
        <v>12</v>
      </c>
      <c r="P469" s="1626" t="n">
        <v>8282</v>
      </c>
      <c r="Q469" s="1622">
        <f>O469*P469</f>
        <v/>
      </c>
      <c r="R469" s="554" t="n">
        <v>7040</v>
      </c>
      <c r="S469" s="1634">
        <f>O469*R469</f>
        <v/>
      </c>
      <c r="T469" s="1634">
        <f>Q469-S469</f>
        <v/>
      </c>
      <c r="U469" s="556">
        <f>T469/Q469</f>
        <v/>
      </c>
      <c r="V469" s="444" t="n"/>
      <c r="W469" s="444" t="n"/>
      <c r="X469" s="444" t="n"/>
      <c r="Y469" s="444" t="n"/>
      <c r="Z469" s="444" t="n"/>
      <c r="AA469" s="444" t="n"/>
      <c r="AB469" s="1627" t="n">
        <v>0.203</v>
      </c>
      <c r="AC469" s="1716">
        <f>ROUND(O469*AB469,3)</f>
        <v/>
      </c>
      <c r="AD469" s="673" t="inlineStr">
        <is>
          <t>乳酸桿菌／加水分解ハトムギ胚／胚乳発酵液、グリセリン、水、グルコマンナン、ペンチレングリコール、コカミド DEA、BG、ココイルグルタミン酸K、ベントナイト、ナイアシンアミド、ココイルグルタミン酸 Na、アンズ種子、リモネン、ニュウコウジュ油、シトラール、リナロール、セイヨウネズ果実油、レモン果皮油、アロエベラ葉、アスペルギルス／コメ発酵液、水添レシチン、豆乳発酵液、フィトステロールズ、アシタバ葉／茎エキス、システイン、ユキノシタエキス、フェルラ酸、ヒキオコシ葉/茎エキス、ドクダミエキス、セラミド NG、セラミドAP、セラミドAG、セラミドNP、セラミドEOP、エチルヘキシルグリセリン、ヒドロキシエチルセルロース、キサンタンガム、フェノキシエタノール</t>
        </is>
      </c>
      <c r="AE469" s="1174" t="inlineStr">
        <is>
          <t>ЕАЭС N RU Д-JP.РА04.В.85329/25 от  03.06.2025 действует до 02.06.2030</t>
        </is>
      </c>
      <c r="AF469" s="1159" t="inlineStr">
        <is>
          <t>Lapidem</t>
        </is>
      </c>
      <c r="AG469" s="1160" t="inlineStr">
        <is>
          <t>Core Co., Ltd.</t>
        </is>
      </c>
    </row>
    <row r="470" hidden="1" ht="20.1" customFormat="1" customHeight="1" s="437" thickBot="1">
      <c r="A470" s="435" t="n"/>
      <c r="B470" s="829" t="n"/>
      <c r="C470" s="1663" t="n">
        <v>4573383083107</v>
      </c>
      <c r="D470" s="1663" t="n"/>
      <c r="E470" s="435" t="inlineStr">
        <is>
          <t>Lapidem</t>
        </is>
      </c>
      <c r="F470" s="1717" t="inlineStr">
        <is>
          <t>LP179</t>
        </is>
      </c>
      <c r="G470" s="894" t="n"/>
      <c r="H470" s="440" t="inlineStr">
        <is>
          <t>LAPIDEM RITUAL OKIYOME SERUM 60ml</t>
        </is>
      </c>
      <c r="I470" s="440" t="inlineStr">
        <is>
          <t>Lapidem  PRO RITUAL OKIYOME SERUM. 60ml</t>
        </is>
      </c>
      <c r="J470" s="931" t="inlineStr">
        <is>
          <t>Смягчающая отшелушивающая сыворотка Окиёмэ Ритуал Lapidem.</t>
        </is>
      </c>
      <c r="K470" s="811" t="inlineStr">
        <is>
          <t>face serum</t>
        </is>
      </c>
      <c r="L470" s="699" t="n"/>
      <c r="M470" s="1442" t="n"/>
      <c r="N470" s="1442" t="n"/>
      <c r="O470" s="872" t="n">
        <v>12</v>
      </c>
      <c r="P470" s="1626" t="n">
        <v>10871</v>
      </c>
      <c r="Q470" s="1622">
        <f>O470*P470</f>
        <v/>
      </c>
      <c r="R470" s="554" t="n">
        <v>9240</v>
      </c>
      <c r="S470" s="1634">
        <f>O470*R470</f>
        <v/>
      </c>
      <c r="T470" s="1634">
        <f>Q470-S470</f>
        <v/>
      </c>
      <c r="U470" s="556">
        <f>T470/Q470</f>
        <v/>
      </c>
      <c r="V470" s="444" t="n"/>
      <c r="W470" s="444" t="n"/>
      <c r="X470" s="444" t="n"/>
      <c r="Y470" s="444" t="n"/>
      <c r="Z470" s="444" t="n"/>
      <c r="AA470" s="444" t="n"/>
      <c r="AB470" s="1627" t="n">
        <v>0.199</v>
      </c>
      <c r="AC470" s="1716">
        <f>ROUND(O470*AB470,3)</f>
        <v/>
      </c>
      <c r="AD470" s="673" t="inlineStr">
        <is>
          <t>乳酸桿菌／加水分解ハトムギ胚／胚乳発酵液、プロパンジオール、水、BG、ナイアシンアミド、サリチル酸、システイン、フェルラ酸、乳酸、水酸化Na、リモネン、加水分解ホホバエステル、ニュウコウジュ油、スギ芽エキス、ジラウロイルグルタミン酸リシンNa、シトラール、リナロール、セイヨウネズ果実油、レモン果皮油、アスペルギルス／コメ発酵液、アーチチョーク葉エキス、水添レシチン、豆乳発酵液、フィトステロールズ、アシタバ葉／茎エキス、ユキノシタエキス、ヒキオコシ葉／茎エキス、ドクダミエキス、セラミドNG、セラミドAP、セラミドAG、セラミドNP、セラミドEOP、（アクリレーツ／アクリル酸アルキル（C10-30））クロスポリマー、フェノキシエタノール</t>
        </is>
      </c>
      <c r="AE470" s="663" t="inlineStr">
        <is>
          <t>ЕАЭС N RU Д-JP.РА03.В.41493/25 от 07.04.2025 действует до 06.04.2030</t>
        </is>
      </c>
      <c r="AF470" s="663" t="inlineStr">
        <is>
          <t>Lapidem</t>
        </is>
      </c>
      <c r="AG470" s="663" t="inlineStr">
        <is>
          <t>Core Co., Ltd.</t>
        </is>
      </c>
    </row>
    <row r="471" hidden="1" ht="20.1" customFormat="1" customHeight="1" s="437" thickBot="1">
      <c r="A471" s="435" t="n"/>
      <c r="B471" s="829" t="n"/>
      <c r="C471" s="1663" t="n">
        <v>4573383083206</v>
      </c>
      <c r="D471" s="1663" t="n"/>
      <c r="E471" s="435" t="inlineStr">
        <is>
          <t>Lapidem</t>
        </is>
      </c>
      <c r="F471" s="1717" t="inlineStr">
        <is>
          <t>LP180</t>
        </is>
      </c>
      <c r="G471" s="894" t="n"/>
      <c r="H471" s="440" t="inlineStr">
        <is>
          <t>LAPIDEM RITUAL SILKY SERUM 30ml</t>
        </is>
      </c>
      <c r="I471" s="440" t="inlineStr">
        <is>
          <t>Lapidem PRO RITUAL SILKY SERUM. 30ml</t>
        </is>
      </c>
      <c r="J471" s="868" t="inlineStr">
        <is>
          <t>Шёлковая сыворотка с витамином С Ритуал Lapidem.</t>
        </is>
      </c>
      <c r="K471" s="811" t="inlineStr">
        <is>
          <t>face serum</t>
        </is>
      </c>
      <c r="L471" s="699" t="n"/>
      <c r="M471" s="1442" t="n"/>
      <c r="N471" s="1442" t="n"/>
      <c r="O471" s="872" t="n">
        <v>12</v>
      </c>
      <c r="P471" s="1626" t="n">
        <v>10871</v>
      </c>
      <c r="Q471" s="1622">
        <f>O471*P471</f>
        <v/>
      </c>
      <c r="R471" s="554" t="n">
        <v>9240</v>
      </c>
      <c r="S471" s="1634">
        <f>O471*R471</f>
        <v/>
      </c>
      <c r="T471" s="1634">
        <f>Q471-S471</f>
        <v/>
      </c>
      <c r="U471" s="556">
        <f>T471/Q471</f>
        <v/>
      </c>
      <c r="V471" s="444" t="n"/>
      <c r="W471" s="444" t="n"/>
      <c r="X471" s="444" t="n"/>
      <c r="Y471" s="444" t="n"/>
      <c r="Z471" s="444" t="n"/>
      <c r="AA471" s="444" t="n"/>
      <c r="AB471" s="1627" t="n">
        <v>0.141</v>
      </c>
      <c r="AC471" s="1627">
        <f>ROUND(O471*AB471,3)</f>
        <v/>
      </c>
      <c r="AD471" s="673" t="inlineStr">
        <is>
          <t>乳酸桿菌／加水分解ハトムギ胚／胚乳発酵液、プロパンジオール、ビスグリセリルアスコルビン酸、水、グリセリン、ナイアシンアミド、水酸化Na、リモネン、加水分解ホホバエステル、ジラウロイルグルタミン酸リシンNa、ニュウコウジュ油、シトラール、リナロール、セイヨウネズ果実油、レモン果皮油、シロキクラゲ多糖体、BG、アスペルギルス／コメ発酵液、システイン、テトラヘキシルデカン酸アスコルビル、トコフェロール、フェルラ酸、バクチオール、ダイズ油、水添レシチン、リンゴ酸、豆乳発酵液、フィトステロールズ、アシタバ葉／茎エキス、ユキノシタエキス、レチノール、ヒキオコシ葉／茎エキス、ドクダミエキス、セラミドNG、セラミドAP、セラミドAG、セラミドNP、セラミドEOP、マカデミアナッツ脂肪酸エチル、（アクリレーツ／アクリル酸アルキル （C10-30））クロスポリマー、フェノキシエタノール</t>
        </is>
      </c>
      <c r="AE471" s="663" t="inlineStr">
        <is>
          <t>ЕАЭС N RU Д-JP.РА03.В.41493/25 от 07.04.2025 действует до 06.04.2030</t>
        </is>
      </c>
      <c r="AF471" s="663" t="inlineStr">
        <is>
          <t>Lapidem</t>
        </is>
      </c>
      <c r="AG471" s="663" t="inlineStr">
        <is>
          <t>Core Co., Ltd.</t>
        </is>
      </c>
    </row>
    <row r="472" hidden="1" ht="20.1" customFormat="1" customHeight="1" s="437" thickBot="1">
      <c r="A472" s="435" t="n"/>
      <c r="B472" s="829" t="n"/>
      <c r="C472" s="1663" t="n">
        <v>4573383083305</v>
      </c>
      <c r="D472" s="1663" t="n"/>
      <c r="E472" s="435" t="inlineStr">
        <is>
          <t>Lapidem</t>
        </is>
      </c>
      <c r="F472" s="1717" t="inlineStr">
        <is>
          <t>LP181</t>
        </is>
      </c>
      <c r="G472" s="894" t="n"/>
      <c r="H472" s="440" t="inlineStr">
        <is>
          <t>LAPIDEM RITUAL NOURISHING ESSENCE 100ml</t>
        </is>
      </c>
      <c r="I472" s="440" t="inlineStr">
        <is>
          <t>Lapidem PRO RITUAL NOURISHING ESSENCE. 100ml</t>
        </is>
      </c>
      <c r="J472" s="868" t="inlineStr">
        <is>
          <t xml:space="preserve">Питательный эссенция-лосьон Ритуал Lapidem. </t>
        </is>
      </c>
      <c r="K472" s="811" t="inlineStr">
        <is>
          <t>face serum</t>
        </is>
      </c>
      <c r="L472" s="699" t="n"/>
      <c r="M472" s="1442" t="n"/>
      <c r="N472" s="1442" t="n"/>
      <c r="O472" s="872" t="n">
        <v>12</v>
      </c>
      <c r="P472" s="1626" t="n">
        <v>8282</v>
      </c>
      <c r="Q472" s="1622">
        <f>O472*P472</f>
        <v/>
      </c>
      <c r="R472" s="554" t="n">
        <v>7040</v>
      </c>
      <c r="S472" s="1634">
        <f>O472*R472</f>
        <v/>
      </c>
      <c r="T472" s="1634">
        <f>Q472-S472</f>
        <v/>
      </c>
      <c r="U472" s="556">
        <f>T472/Q472</f>
        <v/>
      </c>
      <c r="V472" s="444" t="n"/>
      <c r="W472" s="444" t="n"/>
      <c r="X472" s="444" t="n"/>
      <c r="Y472" s="444" t="n"/>
      <c r="Z472" s="444" t="n"/>
      <c r="AA472" s="444" t="n"/>
      <c r="AB472" s="1627" t="n">
        <v>0.267</v>
      </c>
      <c r="AC472" s="1627">
        <f>ROUND(O472*AB472,3)</f>
        <v/>
      </c>
      <c r="AD472" s="932" t="inlineStr">
        <is>
          <t>乳酸桿菌／加水分解ハトムギ胚／胚乳発酵液、BG、グリセリン、PPGー6デシルテトラデセスー30、ベンチレングリコール、フェルラ酸、ナイアシンアミド、ジグリセリン、クエン酸Na、リモネン、ニュウコウジュ油、クエン酸、シトラール、リナロール、レモン果皮油、水、キサンタンガム、アスペルギルス／コメ発酵液、水添レシチン、豆乳発酵液、フィトステロールズ、アシタバ葉／茎エキス、システイン、ユキノシタエキス、セイヨウネズ果実油、ヒキオコシ葉／茎エキス、ドクダミエキス、セラミドNG、セラミドAP、セラミドAG、セラミドNP、セラミドEOP、フェノキシエタノール</t>
        </is>
      </c>
      <c r="AE472" s="663" t="inlineStr">
        <is>
          <t>ЕАЭС N RU Д-JP.РА03.В.41493/25 от 07.04.2025 действует до 06.04.2030</t>
        </is>
      </c>
      <c r="AF472" s="663" t="inlineStr">
        <is>
          <t>Lapidem</t>
        </is>
      </c>
      <c r="AG472" s="663" t="inlineStr">
        <is>
          <t>Core Co., Ltd.</t>
        </is>
      </c>
    </row>
    <row r="473" hidden="1" ht="20.1" customFormat="1" customHeight="1" s="437" thickBot="1">
      <c r="A473" s="435" t="n"/>
      <c r="B473" s="829" t="n"/>
      <c r="C473" s="1663" t="n">
        <v>4573383083404</v>
      </c>
      <c r="D473" s="1663" t="n"/>
      <c r="E473" s="435" t="inlineStr">
        <is>
          <t>Lapidem</t>
        </is>
      </c>
      <c r="F473" s="1717" t="inlineStr">
        <is>
          <t>LP182</t>
        </is>
      </c>
      <c r="G473" s="894" t="n"/>
      <c r="H473" s="440" t="inlineStr">
        <is>
          <t>LAPIDEM RITUAL SMOOTH MATTE TOUCH CREAM 50ml</t>
        </is>
      </c>
      <c r="I473" s="440" t="inlineStr">
        <is>
          <t>Lapidem PRO RITUAL SMOOTH MATTE TOUCH CREAM. 50ml</t>
        </is>
      </c>
      <c r="J473" s="868" t="inlineStr">
        <is>
          <t xml:space="preserve">Матирующий смягчающий крем Ритуал Lapidem. </t>
        </is>
      </c>
      <c r="K473" s="811" t="inlineStr">
        <is>
          <t>face cream</t>
        </is>
      </c>
      <c r="L473" s="699" t="n"/>
      <c r="M473" s="1442" t="n"/>
      <c r="N473" s="1442" t="n"/>
      <c r="O473" s="872" t="n">
        <v>24</v>
      </c>
      <c r="P473" s="1626" t="n">
        <v>9382</v>
      </c>
      <c r="Q473" s="1622">
        <f>O473*P473</f>
        <v/>
      </c>
      <c r="R473" s="554" t="n">
        <v>7975</v>
      </c>
      <c r="S473" s="1634">
        <f>O473*R473</f>
        <v/>
      </c>
      <c r="T473" s="1634">
        <f>Q473-S473</f>
        <v/>
      </c>
      <c r="U473" s="556">
        <f>T473/Q473</f>
        <v/>
      </c>
      <c r="V473" s="444" t="n"/>
      <c r="W473" s="444" t="n"/>
      <c r="X473" s="444" t="n"/>
      <c r="Y473" s="444" t="n"/>
      <c r="Z473" s="444" t="n"/>
      <c r="AA473" s="444" t="n"/>
      <c r="AB473" s="1627" t="n">
        <v>0.167</v>
      </c>
      <c r="AC473" s="1627">
        <f>ROUND(O473*AB473,3)</f>
        <v/>
      </c>
      <c r="AD473" s="673" t="inlineStr">
        <is>
          <t>乳酸桿菌／加水分解ハトムギ胚／胚乳発酵液、トリ（カプリル酸／カプリン酸）グリセリル、ドデカン、セテアリルアルコール、ステアリン酸、ペンチレングリコール、ダイマージリノール酸（フィトステリル／イソステアリル／セチル／ステアリル／ベヘニル）、スクワラン、水添コメヌカ油、シリカ、ステアリン酸グリセリル、ナイアシンアミド、システイン、フェルラ酸、セテアリルグルコシド、エチルヘキシルグリセリン、（アクリレーツ／アクリル酸アルキル（C10-30））クロスポリマー、水酸化Na、リモネン、BG、ニュウコウジュ油、水、シトラール、リナロール、セイヨウネズ果実油、レモン果皮油、アスペルギルス／コメ発酵液、ムラサキ根エキス、エタノール、水添レシチン、豆乳発酵液、フィトステロールズ、アシタバ葉／茎エキス、ユキノシタエキス、ヒキオコシ葉／茎エキス、ドクダミエキス、セラミドNG、セラミドAP、セラミドAG、セラミドNP、セラミドEOP、フェノキシエタノール</t>
        </is>
      </c>
      <c r="AE473" s="663" t="inlineStr">
        <is>
          <t>ЕАЭС N RU Д-JP.РА03.В.41392/25 от 07.04.2025 действует до 06.04.2030</t>
        </is>
      </c>
      <c r="AF473" s="663" t="inlineStr">
        <is>
          <t>Lapidem</t>
        </is>
      </c>
      <c r="AG473" s="663" t="inlineStr">
        <is>
          <t>Core Co., Ltd.</t>
        </is>
      </c>
    </row>
    <row r="474" hidden="1" ht="20.1" customFormat="1" customHeight="1" s="437" thickBot="1">
      <c r="A474" s="1442" t="n"/>
      <c r="B474" s="822" t="n"/>
      <c r="C474" s="1663" t="n">
        <v>4573383082018</v>
      </c>
      <c r="D474" s="1663" t="inlineStr">
        <is>
          <t>LPD-0149</t>
        </is>
      </c>
      <c r="E474" s="447" t="inlineStr">
        <is>
          <t>Lapidem</t>
        </is>
      </c>
      <c r="F474" s="447" t="inlineStr">
        <is>
          <t>LP23</t>
        </is>
      </c>
      <c r="G474" s="450" t="inlineStr">
        <is>
          <t>モイスチャーライジングGミスト</t>
        </is>
      </c>
      <c r="H474" s="404" t="inlineStr">
        <is>
          <t>《Lapidem》RITUAL Moisturizing G Mist 120ml</t>
        </is>
      </c>
      <c r="I474" s="404" t="inlineStr">
        <is>
          <t>LAPIDEM RITUAL Moisturizing Glow Mist</t>
        </is>
      </c>
      <c r="J474" s="488" t="inlineStr">
        <is>
          <t>Лапидем Увлажняющий лосьон-спрей Ритуал</t>
        </is>
      </c>
      <c r="K474" s="699" t="inlineStr">
        <is>
          <t>face lotion</t>
        </is>
      </c>
      <c r="L474" s="699" t="n"/>
      <c r="M474" s="1442" t="n"/>
      <c r="N474" s="1442" t="n"/>
      <c r="O474" s="553" t="n">
        <v>0</v>
      </c>
      <c r="P474" s="1626" t="n">
        <v>7765</v>
      </c>
      <c r="Q474" s="1622">
        <f>O474*P474</f>
        <v/>
      </c>
      <c r="R474" s="554" t="n">
        <v>6600</v>
      </c>
      <c r="S474" s="1634">
        <f>O474*R474</f>
        <v/>
      </c>
      <c r="T474" s="1634">
        <f>Q474-S474</f>
        <v/>
      </c>
      <c r="U474" s="556">
        <f>T474/Q474</f>
        <v/>
      </c>
      <c r="V474" s="444" t="n"/>
      <c r="W474" s="444" t="n"/>
      <c r="X474" s="444" t="n"/>
      <c r="Y474" s="444" t="n"/>
      <c r="Z474" s="444" t="n"/>
      <c r="AA474" s="444" t="n"/>
      <c r="AB474" s="1627" t="n">
        <v>0.322</v>
      </c>
      <c r="AC474" s="1627">
        <f>ROUND(O474*AB474,3)</f>
        <v/>
      </c>
      <c r="AD474" s="673"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474" s="663" t="inlineStr">
        <is>
          <t>ЕАЭС N RU Д-JP.РА02.В.76840/23 от 27.03.2023 действует до 26.03.2028</t>
        </is>
      </c>
      <c r="AF474" s="681" t="inlineStr">
        <is>
          <t>Lapidem</t>
        </is>
      </c>
      <c r="AG474" s="663" t="inlineStr">
        <is>
          <t>Core Inc.</t>
        </is>
      </c>
    </row>
    <row r="475" hidden="1" ht="20.1" customFormat="1" customHeight="1" s="437" thickBot="1">
      <c r="A475" s="1442" t="n"/>
      <c r="B475" s="822" t="n"/>
      <c r="C475" s="1663" t="n">
        <v>4573383082025</v>
      </c>
      <c r="D475" s="1663" t="inlineStr">
        <is>
          <t>LPD-0150</t>
        </is>
      </c>
      <c r="E475" s="447" t="inlineStr">
        <is>
          <t>Lapidem</t>
        </is>
      </c>
      <c r="F475" s="447" t="inlineStr">
        <is>
          <t>LP24</t>
        </is>
      </c>
      <c r="G475" s="450" t="inlineStr">
        <is>
          <t>TNターゲットセラム</t>
        </is>
      </c>
      <c r="H475" s="404" t="inlineStr">
        <is>
          <t>《Lapidem》RITUAL TNTarget Serum 25ml</t>
        </is>
      </c>
      <c r="I475" s="404" t="inlineStr">
        <is>
          <t>LAPIDEM RITUAL Tightening Target Serum</t>
        </is>
      </c>
      <c r="J475" s="488" t="inlineStr">
        <is>
          <t>Лапидем Лифтинговый серум Ритуал</t>
        </is>
      </c>
      <c r="K475" s="699" t="inlineStr">
        <is>
          <t>face serum</t>
        </is>
      </c>
      <c r="L475" s="699" t="n"/>
      <c r="M475" s="1442" t="n"/>
      <c r="N475" s="1442" t="n"/>
      <c r="O475" s="553" t="n">
        <v>0</v>
      </c>
      <c r="P475" s="1626" t="n">
        <v>9576</v>
      </c>
      <c r="Q475" s="1622">
        <f>O475*P475</f>
        <v/>
      </c>
      <c r="R475" s="554" t="n">
        <v>8140</v>
      </c>
      <c r="S475" s="1634">
        <f>O475*R475</f>
        <v/>
      </c>
      <c r="T475" s="1634">
        <f>Q475-S475</f>
        <v/>
      </c>
      <c r="U475" s="556">
        <f>T475/Q475</f>
        <v/>
      </c>
      <c r="V475" s="444" t="n"/>
      <c r="W475" s="444" t="n"/>
      <c r="X475" s="444" t="n"/>
      <c r="Y475" s="444" t="n"/>
      <c r="Z475" s="444" t="n"/>
      <c r="AA475" s="444" t="n"/>
      <c r="AB475" s="1661" t="n">
        <v>0.157</v>
      </c>
      <c r="AC475" s="1627">
        <f>ROUND(O475*AB475,3)</f>
        <v/>
      </c>
      <c r="AD475" s="673"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475" s="663" t="inlineStr">
        <is>
          <t>ЕАЭС N RU Д-JP.РА02.В.76824/23 от 27.03.2023 действует до 26.03.2028</t>
        </is>
      </c>
      <c r="AF475" s="681" t="inlineStr">
        <is>
          <t>Lapidem</t>
        </is>
      </c>
      <c r="AG475" s="663" t="inlineStr">
        <is>
          <t>Core Inc.</t>
        </is>
      </c>
    </row>
    <row r="476" hidden="1" ht="20.1" customFormat="1" customHeight="1" s="437" thickBot="1">
      <c r="A476" s="1442" t="n"/>
      <c r="B476" s="822" t="n"/>
      <c r="C476" s="1663" t="n">
        <v>4573383082032</v>
      </c>
      <c r="D476" s="1663" t="inlineStr">
        <is>
          <t>LPD-0151</t>
        </is>
      </c>
      <c r="E476" s="447" t="inlineStr">
        <is>
          <t>Lapidem</t>
        </is>
      </c>
      <c r="F476" s="447" t="inlineStr">
        <is>
          <t>LP22</t>
        </is>
      </c>
      <c r="G476" s="450" t="inlineStr">
        <is>
          <t>スリーピングブルームマスク</t>
        </is>
      </c>
      <c r="H476" s="804" t="inlineStr">
        <is>
          <t>《Lapidem》RITUAL Sleeping Bloom Mask 100g</t>
        </is>
      </c>
      <c r="I476" s="440" t="inlineStr">
        <is>
          <t>LAPIDEM RITUAL Sleeping Bloom Mask</t>
        </is>
      </c>
      <c r="J476" s="693" t="inlineStr">
        <is>
          <t>Лапидем Маска ночная Ритуал</t>
        </is>
      </c>
      <c r="K476" s="699" t="inlineStr">
        <is>
          <t>face mask</t>
        </is>
      </c>
      <c r="L476" s="699" t="n"/>
      <c r="M476" s="1442" t="n"/>
      <c r="N476" s="1442" t="n"/>
      <c r="O476" s="553" t="n">
        <v>18</v>
      </c>
      <c r="P476" s="1626" t="n">
        <v>9576</v>
      </c>
      <c r="Q476" s="1622">
        <f>O476*P476</f>
        <v/>
      </c>
      <c r="R476" s="554" t="n">
        <v>8140</v>
      </c>
      <c r="S476" s="1634">
        <f>O476*R476</f>
        <v/>
      </c>
      <c r="T476" s="1634">
        <f>Q476-S476</f>
        <v/>
      </c>
      <c r="U476" s="556">
        <f>T476/Q476</f>
        <v/>
      </c>
      <c r="V476" s="444" t="n"/>
      <c r="W476" s="444" t="n"/>
      <c r="X476" s="444" t="n"/>
      <c r="Y476" s="444" t="n"/>
      <c r="Z476" s="444" t="n"/>
      <c r="AA476" s="444" t="n"/>
      <c r="AB476" s="1627" t="n">
        <v>0.301</v>
      </c>
      <c r="AC476" s="1627">
        <f>ROUND(O476*AB476,3)</f>
        <v/>
      </c>
      <c r="AD476" s="673"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476" s="663" t="inlineStr">
        <is>
          <t>ЕАЭС N RU Д-JP.РА02.В.76792/23 от 27.03.2023 действует до 26.03.2028</t>
        </is>
      </c>
      <c r="AF476" s="681" t="inlineStr">
        <is>
          <t>Lapidem</t>
        </is>
      </c>
      <c r="AG476" s="663" t="inlineStr">
        <is>
          <t>Core Inc.</t>
        </is>
      </c>
    </row>
    <row r="477" hidden="1" ht="20.1" customFormat="1" customHeight="1" s="437" thickBot="1">
      <c r="A477" s="435" t="n"/>
      <c r="B477" s="829" t="n"/>
      <c r="C477" s="1663" t="n">
        <v>4573383082148</v>
      </c>
      <c r="D477" s="1663" t="inlineStr">
        <is>
          <t>LPD-0168</t>
        </is>
      </c>
      <c r="E477" s="447" t="inlineStr">
        <is>
          <t>Lapidem</t>
        </is>
      </c>
      <c r="F477" s="447" t="inlineStr">
        <is>
          <t>LP05-120</t>
        </is>
      </c>
      <c r="G477" s="450" t="inlineStr">
        <is>
          <t>LAPIDEM バス＆マッサージオイル01 リリース</t>
        </is>
      </c>
      <c r="H477" s="804" t="inlineStr">
        <is>
          <t xml:space="preserve">《Lapidem》BATH &amp; MASSAGE OIL01 (RELEASE) 120ml </t>
        </is>
      </c>
      <c r="I477" s="804" t="inlineStr">
        <is>
          <t>Five Elements Bath and massage Oil Release</t>
        </is>
      </c>
      <c r="J477" s="868" t="inlineStr">
        <is>
          <t>Масло для массажа и ванны "Релаксирующее" "Пять Элементов"</t>
        </is>
      </c>
      <c r="K477" s="440" t="inlineStr">
        <is>
          <t>oil</t>
        </is>
      </c>
      <c r="L477" s="440" t="n"/>
      <c r="M477" s="1442" t="n"/>
      <c r="N477" s="1442" t="n"/>
      <c r="O477" s="553" t="n"/>
      <c r="P477" s="1626" t="n">
        <v>4982</v>
      </c>
      <c r="Q477" s="1628">
        <f>O477*P477</f>
        <v/>
      </c>
      <c r="R477" s="554" t="n">
        <v>4235</v>
      </c>
      <c r="S477" s="1634">
        <f>O477*R477</f>
        <v/>
      </c>
      <c r="T477" s="1634">
        <f>Q477-S477</f>
        <v/>
      </c>
      <c r="U477" s="808">
        <f>T477/Q477</f>
        <v/>
      </c>
      <c r="V477" s="444" t="n"/>
      <c r="W477" s="444" t="n"/>
      <c r="X477" s="444" t="n"/>
      <c r="Y477" s="444" t="n"/>
      <c r="Z477" s="444" t="n"/>
      <c r="AA477" s="444" t="n"/>
      <c r="AB477" s="1624" t="n">
        <v>0.31</v>
      </c>
      <c r="AC477" s="1637">
        <f>ROUND(O477*AB477,3)</f>
        <v/>
      </c>
      <c r="AD477"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77" s="663" t="inlineStr">
        <is>
          <t>ЕАЭС N RU Д-JP.РА03.В.05804/24 от 25.03.2024 действует до 24.03.2029</t>
        </is>
      </c>
      <c r="AF477" s="663" t="inlineStr">
        <is>
          <t>FIVE ELEMENTS</t>
        </is>
      </c>
      <c r="AG477" s="663" t="inlineStr">
        <is>
          <t>Lapidem, Inc.</t>
        </is>
      </c>
    </row>
    <row r="478" hidden="1" ht="20.1" customFormat="1" customHeight="1" s="437" thickBot="1">
      <c r="A478" s="435" t="n"/>
      <c r="B478" s="829" t="n"/>
      <c r="C478" s="1663" t="n">
        <v>4573383082155</v>
      </c>
      <c r="D478" s="1663" t="inlineStr">
        <is>
          <t>LPD-0169</t>
        </is>
      </c>
      <c r="E478" s="447" t="inlineStr">
        <is>
          <t>Lapidem</t>
        </is>
      </c>
      <c r="F478" s="447" t="inlineStr">
        <is>
          <t>LP06-120</t>
        </is>
      </c>
      <c r="G478" s="450" t="inlineStr">
        <is>
          <t>LAPIDEM バス＆マッサージオイル02 カーム</t>
        </is>
      </c>
      <c r="H478" s="804" t="inlineStr">
        <is>
          <t xml:space="preserve">《Lapidem》BATH &amp; MASSAGE OIL02 (CALM) 120ml  </t>
        </is>
      </c>
      <c r="I478" s="804" t="inlineStr">
        <is>
          <t>Five Elements Bath and massage Oil Calm</t>
        </is>
      </c>
      <c r="J478" s="868" t="inlineStr">
        <is>
          <t>Масло для массажа и ванны "Умиротворение" "Пять Элементов"</t>
        </is>
      </c>
      <c r="K478" s="440" t="inlineStr">
        <is>
          <t>oil</t>
        </is>
      </c>
      <c r="L478" s="440" t="n"/>
      <c r="M478" s="1442" t="n"/>
      <c r="N478" s="1442" t="n"/>
      <c r="O478" s="553" t="n"/>
      <c r="P478" s="1626" t="n">
        <v>4982</v>
      </c>
      <c r="Q478" s="1628">
        <f>O478*P478</f>
        <v/>
      </c>
      <c r="R478" s="554" t="n">
        <v>4235</v>
      </c>
      <c r="S478" s="1634">
        <f>O478*R478</f>
        <v/>
      </c>
      <c r="T478" s="1634">
        <f>Q478-S478</f>
        <v/>
      </c>
      <c r="U478" s="808">
        <f>T478/Q478</f>
        <v/>
      </c>
      <c r="V478" s="444" t="n"/>
      <c r="W478" s="444" t="n"/>
      <c r="X478" s="444" t="n"/>
      <c r="Y478" s="444" t="n"/>
      <c r="Z478" s="444" t="n"/>
      <c r="AA478" s="444" t="n"/>
      <c r="AB478" s="1624" t="n">
        <v>0.31</v>
      </c>
      <c r="AC478" s="1637">
        <f>ROUND(O478*AB478,3)</f>
        <v/>
      </c>
      <c r="AD478"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78" s="663" t="inlineStr">
        <is>
          <t>ЕАЭС N RU Д-JP.РА03.В.05804/24 от 25.03.2024 действует до 24.03.2029</t>
        </is>
      </c>
      <c r="AF478" s="663" t="inlineStr">
        <is>
          <t>FIVE ELEMENTS</t>
        </is>
      </c>
      <c r="AG478" s="663" t="inlineStr">
        <is>
          <t>Lapidem, Inc.</t>
        </is>
      </c>
    </row>
    <row r="479" hidden="1" ht="20.1" customFormat="1" customHeight="1" s="437" thickBot="1">
      <c r="A479" s="1442" t="n"/>
      <c r="B479" s="822" t="n"/>
      <c r="C479" s="1663" t="n">
        <v>4573383082162</v>
      </c>
      <c r="D479" s="1663" t="inlineStr">
        <is>
          <t>LPD-0170</t>
        </is>
      </c>
      <c r="E479" s="447" t="inlineStr">
        <is>
          <t>Lapidem</t>
        </is>
      </c>
      <c r="F479" s="447" t="inlineStr">
        <is>
          <t>LP07-120</t>
        </is>
      </c>
      <c r="G479" s="450" t="inlineStr">
        <is>
          <t>LAPIDEM バス＆マッサージオイル03 バランス</t>
        </is>
      </c>
      <c r="H479" s="804" t="inlineStr">
        <is>
          <t xml:space="preserve">《Lapidem》BATH &amp; MASSAGE OIL03 (BALANCE) 120ml  </t>
        </is>
      </c>
      <c r="I479" s="804" t="inlineStr">
        <is>
          <t>Five Elements Bath and massage Oil  Balance</t>
        </is>
      </c>
      <c r="J479" s="868" t="inlineStr">
        <is>
          <t>Масло для массажа и ванны "Баланс" Пять Элементов</t>
        </is>
      </c>
      <c r="K479" s="440" t="inlineStr">
        <is>
          <t>oil</t>
        </is>
      </c>
      <c r="L479" s="440" t="n"/>
      <c r="M479" s="1442" t="n"/>
      <c r="N479" s="1442" t="n"/>
      <c r="O479" s="553" t="n"/>
      <c r="P479" s="1626" t="n">
        <v>4982</v>
      </c>
      <c r="Q479" s="1628">
        <f>O479*P479</f>
        <v/>
      </c>
      <c r="R479" s="554" t="n">
        <v>4235</v>
      </c>
      <c r="S479" s="1634">
        <f>O479*R479</f>
        <v/>
      </c>
      <c r="T479" s="1634">
        <f>Q479-S479</f>
        <v/>
      </c>
      <c r="U479" s="808">
        <f>T479/Q479</f>
        <v/>
      </c>
      <c r="V479" s="444" t="n"/>
      <c r="W479" s="444" t="n"/>
      <c r="X479" s="444" t="n"/>
      <c r="Y479" s="444" t="n"/>
      <c r="Z479" s="444" t="n"/>
      <c r="AA479" s="444" t="n"/>
      <c r="AB479" s="1624" t="n">
        <v>0.31</v>
      </c>
      <c r="AC479" s="1637">
        <f>ROUND(O479*AB479,3)</f>
        <v/>
      </c>
      <c r="AD479" s="881"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79" s="663" t="inlineStr">
        <is>
          <t>ЕАЭС N RU Д-JP.РА03.В.05804/24 от 25.03.2024 действует до 24.03.2029</t>
        </is>
      </c>
      <c r="AF479" s="663" t="inlineStr">
        <is>
          <t>FIVE ELEMENTS</t>
        </is>
      </c>
      <c r="AG479" s="663" t="inlineStr">
        <is>
          <t>Lapidem, Inc.</t>
        </is>
      </c>
    </row>
    <row r="480" hidden="1" ht="20.1" customFormat="1" customHeight="1" s="437" thickBot="1">
      <c r="A480" s="435" t="n"/>
      <c r="B480" s="829" t="n"/>
      <c r="C480" s="1663" t="n">
        <v>4573383082179</v>
      </c>
      <c r="D480" s="1663" t="inlineStr">
        <is>
          <t>LPD-0171</t>
        </is>
      </c>
      <c r="E480" s="447" t="inlineStr">
        <is>
          <t>Lapidem</t>
        </is>
      </c>
      <c r="F480" s="447" t="inlineStr">
        <is>
          <t>LP08-120</t>
        </is>
      </c>
      <c r="G480" s="450" t="inlineStr">
        <is>
          <t>LAPIDEM バス＆マッサージオイル04 ブレス</t>
        </is>
      </c>
      <c r="H480" s="804" t="inlineStr">
        <is>
          <t>《Lapidem》BATH &amp; MASSAGE OIL04 (BREATHE) 120ml</t>
        </is>
      </c>
      <c r="I480" s="804" t="inlineStr">
        <is>
          <t>Five Elements Bath and massage Oil Breathe</t>
        </is>
      </c>
      <c r="J480" s="868" t="inlineStr">
        <is>
          <t>Масло для массажа и ванны "Дыхание" Пять Элементов</t>
        </is>
      </c>
      <c r="K480" s="440" t="inlineStr">
        <is>
          <t>oil</t>
        </is>
      </c>
      <c r="L480" s="440" t="n"/>
      <c r="M480" s="1442" t="n"/>
      <c r="N480" s="1442" t="n"/>
      <c r="O480" s="553" t="n">
        <v>12</v>
      </c>
      <c r="P480" s="1626" t="n">
        <v>4982</v>
      </c>
      <c r="Q480" s="1628">
        <f>O480*P480</f>
        <v/>
      </c>
      <c r="R480" s="554" t="n">
        <v>4235</v>
      </c>
      <c r="S480" s="1634">
        <f>O480*R480</f>
        <v/>
      </c>
      <c r="T480" s="1634">
        <f>Q480-S480</f>
        <v/>
      </c>
      <c r="U480" s="808">
        <f>T480/Q480</f>
        <v/>
      </c>
      <c r="V480" s="444" t="n"/>
      <c r="W480" s="444" t="n"/>
      <c r="X480" s="444" t="n"/>
      <c r="Y480" s="444" t="n"/>
      <c r="Z480" s="444" t="n"/>
      <c r="AA480" s="444" t="n"/>
      <c r="AB480" s="1624" t="n">
        <v>0.31</v>
      </c>
      <c r="AC480" s="1637">
        <f>ROUND(O480*AB480,3)</f>
        <v/>
      </c>
      <c r="AD480"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80" s="663" t="inlineStr">
        <is>
          <t>ЕАЭС N RU Д-JP.РА03.В.05804/24 от 25.03.2024 действует до 24.03.2029</t>
        </is>
      </c>
      <c r="AF480" s="663" t="inlineStr">
        <is>
          <t>FIVE ELEMENTS</t>
        </is>
      </c>
      <c r="AG480" s="663" t="inlineStr">
        <is>
          <t>Lapidem, Inc.</t>
        </is>
      </c>
    </row>
    <row r="481" hidden="1" ht="20.1" customFormat="1" customHeight="1" s="437" thickBot="1">
      <c r="A481" s="435" t="n"/>
      <c r="B481" s="829" t="n"/>
      <c r="C481" s="1663" t="n">
        <v>4573383082186</v>
      </c>
      <c r="D481" s="1663" t="inlineStr">
        <is>
          <t>LPD-0172</t>
        </is>
      </c>
      <c r="E481" s="447" t="inlineStr">
        <is>
          <t>Lapidem</t>
        </is>
      </c>
      <c r="F481" s="447" t="inlineStr">
        <is>
          <t>LP09-120</t>
        </is>
      </c>
      <c r="G481" s="450" t="inlineStr">
        <is>
          <t>LAPIDEM バス＆マッサージオイル05 チャージ</t>
        </is>
      </c>
      <c r="H481" s="804" t="inlineStr">
        <is>
          <t xml:space="preserve">《Lapidem》BATH &amp; MASSAGE OIL05 (CHARGE) 120ml </t>
        </is>
      </c>
      <c r="I481" s="804" t="inlineStr">
        <is>
          <t>Five Elements Bath and massage Oil Charge</t>
        </is>
      </c>
      <c r="J481" s="868" t="inlineStr">
        <is>
          <t>Масло для массажа и ванны "Энергия" Пять Элементов</t>
        </is>
      </c>
      <c r="K481" s="440" t="inlineStr">
        <is>
          <t>oil</t>
        </is>
      </c>
      <c r="L481" s="440" t="n"/>
      <c r="M481" s="1442" t="n"/>
      <c r="N481" s="1442" t="n"/>
      <c r="O481" s="553" t="n"/>
      <c r="P481" s="1626" t="n">
        <v>4982</v>
      </c>
      <c r="Q481" s="1628">
        <f>O481*P481</f>
        <v/>
      </c>
      <c r="R481" s="554" t="n">
        <v>4235</v>
      </c>
      <c r="S481" s="1634">
        <f>O481*R481</f>
        <v/>
      </c>
      <c r="T481" s="1634">
        <f>Q481-S481</f>
        <v/>
      </c>
      <c r="U481" s="808">
        <f>T481/Q481</f>
        <v/>
      </c>
      <c r="V481" s="444" t="n"/>
      <c r="W481" s="444" t="n"/>
      <c r="X481" s="444" t="n"/>
      <c r="Y481" s="444" t="n"/>
      <c r="Z481" s="444" t="n"/>
      <c r="AA481" s="444" t="n"/>
      <c r="AB481" s="1624" t="n">
        <v>0.31</v>
      </c>
      <c r="AC481" s="1637">
        <f>ROUND(O481*AB481,3)</f>
        <v/>
      </c>
      <c r="AD481" s="881"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81" s="663" t="inlineStr">
        <is>
          <t>ЕАЭС N RU Д-JP.РА03.В.05804/24 от 25.03.2024 действует до 24.03.2029</t>
        </is>
      </c>
      <c r="AF481" s="663" t="inlineStr">
        <is>
          <t>FIVE ELEMENTS</t>
        </is>
      </c>
      <c r="AG481" s="663" t="inlineStr">
        <is>
          <t>Lapidem, Inc.</t>
        </is>
      </c>
    </row>
    <row r="482" hidden="1" ht="20.1" customFormat="1" customHeight="1" s="864" thickBot="1">
      <c r="A482" s="435" t="n"/>
      <c r="B482" s="829" t="n"/>
      <c r="C482" s="1663" t="n">
        <v>4573383080526</v>
      </c>
      <c r="D482" s="1663" t="inlineStr">
        <is>
          <t>LPD-0045</t>
        </is>
      </c>
      <c r="E482" s="447" t="inlineStr">
        <is>
          <t>Lapidem PRO</t>
        </is>
      </c>
      <c r="F482" s="447" t="inlineStr">
        <is>
          <t>LP15</t>
        </is>
      </c>
      <c r="G482" s="901" t="n"/>
      <c r="H482" s="804" t="inlineStr">
        <is>
          <t>《Lapidem PRO》AG SPICULE POWDER</t>
        </is>
      </c>
      <c r="I482" s="804" t="inlineStr">
        <is>
          <t>FIVE ELEMENTS AG SPICULE POWDER</t>
        </is>
      </c>
      <c r="J482" s="488" t="inlineStr">
        <is>
          <t>Пудра глубокоочищающая на основе спикулы AG Пять Элементов</t>
        </is>
      </c>
      <c r="K482" s="440" t="inlineStr">
        <is>
          <t>face&amp; body treatment</t>
        </is>
      </c>
      <c r="L482" s="440" t="n"/>
      <c r="M482" s="1442" t="n">
        <v>12</v>
      </c>
      <c r="N482" s="1442" t="n">
        <v>12</v>
      </c>
      <c r="O482" s="553" t="n"/>
      <c r="P482" s="1626" t="n">
        <v>23941</v>
      </c>
      <c r="Q482" s="1628">
        <f>O482*P482</f>
        <v/>
      </c>
      <c r="R482" s="554" t="n">
        <v>20350</v>
      </c>
      <c r="S482" s="1634">
        <f>O482*R482</f>
        <v/>
      </c>
      <c r="T482" s="1634">
        <f>Q482-S482</f>
        <v/>
      </c>
      <c r="U482" s="808">
        <f>T482/Q482</f>
        <v/>
      </c>
      <c r="V482" s="444" t="n"/>
      <c r="W482" s="444" t="n"/>
      <c r="X482" s="444">
        <f>O482/M482</f>
        <v/>
      </c>
      <c r="Y482" s="444">
        <f>V482*X482</f>
        <v/>
      </c>
      <c r="Z482" s="444">
        <f>W482*X482</f>
        <v/>
      </c>
      <c r="AA482" s="444" t="inlineStr">
        <is>
          <t>60*75*60</t>
        </is>
      </c>
      <c r="AB482" s="1718" t="n">
        <v>0.058</v>
      </c>
      <c r="AC482" s="1637">
        <f>ROUND(O482*AB482,3)</f>
        <v/>
      </c>
      <c r="AD482" s="673" t="inlineStr">
        <is>
          <t>ヌマカイメン骨片エキス	コーンスターチ	カオリン	ケイソウ土	脱脂コメヌカ	デキストリン	海シルト	含硫ケイ酸Aｌ　又は、タナクラクレイ	グルコース	ベントナイト	セルロースガム	加水分解ヒアルロン酸	アスコルビルグルコシド	キサンタンガム	カエサルピニアスピノ サ莢エキス	ヒマワリ芽エキス	マルトデキストリン</t>
        </is>
      </c>
      <c r="AE482" s="663" t="inlineStr">
        <is>
          <t>ЕАЭС N RU Д-JP.РА02.В.67483/21 от 17.11.2021 действует до 16.11.2026</t>
        </is>
      </c>
      <c r="AF482" s="663" t="inlineStr">
        <is>
          <t>Lapidem</t>
        </is>
      </c>
      <c r="AG482" s="663" t="inlineStr">
        <is>
          <t>Core Inc.</t>
        </is>
      </c>
    </row>
    <row r="483" hidden="1" ht="20.1" customFormat="1" customHeight="1" s="437" thickBot="1">
      <c r="A483" s="435" t="n"/>
      <c r="B483" s="829" t="n"/>
      <c r="C483" s="1663" t="n">
        <v>4573383081219</v>
      </c>
      <c r="D483" s="1663" t="inlineStr">
        <is>
          <t>LPD-0121</t>
        </is>
      </c>
      <c r="E483" s="447" t="inlineStr">
        <is>
          <t>Lapidem PRO</t>
        </is>
      </c>
      <c r="F483" s="447" t="inlineStr">
        <is>
          <t>LP16R</t>
        </is>
      </c>
      <c r="G483" s="901" t="n"/>
      <c r="H483" s="804" t="inlineStr">
        <is>
          <t>《Lapidem PRO》S&amp;A SHAMPOO s (refill) 1000mL</t>
        </is>
      </c>
      <c r="I483" s="804" t="inlineStr">
        <is>
          <t>Five Elements Holistec Sculp Care Shampoo</t>
        </is>
      </c>
      <c r="J483" s="805" t="inlineStr">
        <is>
          <t>Холистический шампунь по уходу за скальпом "Пять Элементов"</t>
        </is>
      </c>
      <c r="K483" s="440" t="inlineStr">
        <is>
          <t>hair shampoo</t>
        </is>
      </c>
      <c r="L483" s="440" t="n"/>
      <c r="M483" s="1442" t="n">
        <v>18</v>
      </c>
      <c r="N483" s="1442" t="n">
        <v>18</v>
      </c>
      <c r="O483" s="553" t="n"/>
      <c r="P483" s="1626" t="n">
        <v>2729</v>
      </c>
      <c r="Q483" s="1628">
        <f>O483*P483</f>
        <v/>
      </c>
      <c r="R483" s="554" t="n">
        <v>2320</v>
      </c>
      <c r="S483" s="1634">
        <f>O483*R483</f>
        <v/>
      </c>
      <c r="T483" s="1634">
        <f>Q483-S483</f>
        <v/>
      </c>
      <c r="U483" s="808">
        <f>T483/Q483</f>
        <v/>
      </c>
      <c r="V483" s="444" t="n"/>
      <c r="W483" s="444" t="n"/>
      <c r="X483" s="444">
        <f>O483/M483</f>
        <v/>
      </c>
      <c r="Y483" s="444">
        <f>V483*X483</f>
        <v/>
      </c>
      <c r="Z483" s="444">
        <f>W483*X483</f>
        <v/>
      </c>
      <c r="AA483" s="444" t="n"/>
      <c r="AB483" s="1624" t="n">
        <v>0.433</v>
      </c>
      <c r="AC483" s="1624">
        <f>ROUND(O483*AB483,3)</f>
        <v/>
      </c>
      <c r="AD483"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83" s="663" t="inlineStr">
        <is>
          <t>ЕАЭС N RU Д-JP.ПФ02.В.08261/19 от 05.08.2019 действует до 30.01.2024</t>
        </is>
      </c>
      <c r="AF483" s="663" t="inlineStr">
        <is>
          <t>FIVE ELEMENTS</t>
        </is>
      </c>
      <c r="AG483" s="663" t="inlineStr">
        <is>
          <t>Lapidem, Inc.</t>
        </is>
      </c>
    </row>
    <row r="484" hidden="1" ht="20.1" customFormat="1" customHeight="1" s="437" thickBot="1">
      <c r="A484" s="435" t="n"/>
      <c r="B484" s="829" t="n"/>
      <c r="C484" s="1663" t="n">
        <v>4573383081226</v>
      </c>
      <c r="D484" s="1663" t="inlineStr">
        <is>
          <t>LPD-0122</t>
        </is>
      </c>
      <c r="E484" s="447" t="inlineStr">
        <is>
          <t>Lapidem PRO</t>
        </is>
      </c>
      <c r="F484" s="447" t="inlineStr">
        <is>
          <t>LP17R</t>
        </is>
      </c>
      <c r="G484" s="901" t="n"/>
      <c r="H484" s="440" t="inlineStr">
        <is>
          <t>《Lapidem PRO》S&amp;A TREATMENT s refill 1000mL</t>
        </is>
      </c>
      <c r="I484" s="440" t="inlineStr">
        <is>
          <t>Five Elements Holistec Sculp and Agfan Treatment</t>
        </is>
      </c>
      <c r="J484" s="693" t="inlineStr">
        <is>
          <t>Холистический кондиционер для скальпа и волос "Пять Элементов"</t>
        </is>
      </c>
      <c r="K484" s="440" t="inlineStr">
        <is>
          <t>hair treatment</t>
        </is>
      </c>
      <c r="L484" s="440" t="n"/>
      <c r="M484" s="1442" t="n">
        <v>18</v>
      </c>
      <c r="N484" s="1442" t="n">
        <v>18</v>
      </c>
      <c r="O484" s="553" t="n"/>
      <c r="P484" s="1626" t="n">
        <v>2729</v>
      </c>
      <c r="Q484" s="1628">
        <f>O484*P484</f>
        <v/>
      </c>
      <c r="R484" s="554" t="n">
        <v>2320</v>
      </c>
      <c r="S484" s="1634">
        <f>O484*R484</f>
        <v/>
      </c>
      <c r="T484" s="1634">
        <f>Q484-S484</f>
        <v/>
      </c>
      <c r="U484" s="808">
        <f>T484/Q484</f>
        <v/>
      </c>
      <c r="V484" s="444" t="n"/>
      <c r="W484" s="444" t="n"/>
      <c r="X484" s="444">
        <f>O484/M484</f>
        <v/>
      </c>
      <c r="Y484" s="444">
        <f>V484*X484</f>
        <v/>
      </c>
      <c r="Z484" s="444">
        <f>W484*X484</f>
        <v/>
      </c>
      <c r="AA484" s="444" t="n"/>
      <c r="AB484" s="1624" t="n">
        <v>0.413</v>
      </c>
      <c r="AC484" s="1624">
        <f>ROUND(O484*AB484,3)</f>
        <v/>
      </c>
      <c r="AD484"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484" s="663" t="inlineStr">
        <is>
          <t>ЕАЭС N RU Д-JP.ПФ02.В.08273/19 от 05.08.2019 действует до 30.01.2024</t>
        </is>
      </c>
      <c r="AF484" s="663" t="inlineStr">
        <is>
          <t>FIVE ELEMENTS</t>
        </is>
      </c>
      <c r="AG484" s="663" t="inlineStr">
        <is>
          <t>Lapidem, Inc.</t>
        </is>
      </c>
    </row>
    <row r="485" hidden="1" ht="20.25" customFormat="1" customHeight="1" s="437" thickBot="1">
      <c r="A485" s="435" t="n"/>
      <c r="B485" s="829" t="n"/>
      <c r="C485" s="1663" t="n">
        <v>4573383082070</v>
      </c>
      <c r="D485" s="1663" t="inlineStr">
        <is>
          <t>LPD-0155</t>
        </is>
      </c>
      <c r="E485" s="447" t="inlineStr">
        <is>
          <t>Lapidem</t>
        </is>
      </c>
      <c r="F485" s="447" t="inlineStr">
        <is>
          <t>LP25</t>
        </is>
      </c>
      <c r="G485" s="671" t="n"/>
      <c r="H485" s="404" t="inlineStr">
        <is>
          <t>《Lapidem》NUTRITION MOIST SHAMPOO 300 ml</t>
        </is>
      </c>
      <c r="I485" s="868" t="inlineStr">
        <is>
          <t>LAPIDEM NUTRITION MOIST SHAMPOO</t>
        </is>
      </c>
      <c r="J485" s="868" t="inlineStr">
        <is>
          <t>Шампунь «Питание и увлажнение» для волос Лапидем</t>
        </is>
      </c>
      <c r="K485" s="440" t="inlineStr">
        <is>
          <t>hair shampoo</t>
        </is>
      </c>
      <c r="L485" s="440" t="n"/>
      <c r="M485" s="1442" t="n"/>
      <c r="N485" s="1442" t="n"/>
      <c r="O485" s="553" t="n"/>
      <c r="P485" s="1626" t="n">
        <v>1882</v>
      </c>
      <c r="Q485" s="1628">
        <f>O485*P485</f>
        <v/>
      </c>
      <c r="R485" s="554" t="n">
        <v>1600</v>
      </c>
      <c r="S485" s="1623">
        <f>O485*R485</f>
        <v/>
      </c>
      <c r="T485" s="1623">
        <f>Q485-S485</f>
        <v/>
      </c>
      <c r="U485" s="556">
        <f>T485/Q485</f>
        <v/>
      </c>
      <c r="V485" s="444" t="n"/>
      <c r="W485" s="444" t="n"/>
      <c r="X485" s="444" t="n"/>
      <c r="Y485" s="444" t="n"/>
      <c r="Z485" s="444" t="n"/>
      <c r="AA485" s="444" t="n"/>
      <c r="AB485" s="1624" t="n">
        <v>0.38</v>
      </c>
      <c r="AC485" s="1624">
        <f>ROUND(O485*AB485,3)</f>
        <v/>
      </c>
      <c r="AD485"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5" s="663" t="inlineStr">
        <is>
          <t>ЕАЭС N RU Д-JP.РА04.В.58480/23 от 09.06.2023 действует до 08.06.2028</t>
        </is>
      </c>
      <c r="AF485" s="663" t="inlineStr">
        <is>
          <t>LAPIDEM</t>
        </is>
      </c>
      <c r="AG485" s="663" t="inlineStr">
        <is>
          <t>CORE Inc.</t>
        </is>
      </c>
    </row>
    <row r="486" hidden="1" ht="20.1" customFormat="1" customHeight="1" s="437" thickBot="1">
      <c r="A486" s="435" t="n"/>
      <c r="B486" s="829" t="n"/>
      <c r="C486" s="1663" t="n">
        <v>4573383082087</v>
      </c>
      <c r="D486" s="1663" t="inlineStr">
        <is>
          <t>LPD-0156</t>
        </is>
      </c>
      <c r="E486" s="447" t="inlineStr">
        <is>
          <t>Lapidem</t>
        </is>
      </c>
      <c r="F486" s="447" t="inlineStr">
        <is>
          <t>LP26</t>
        </is>
      </c>
      <c r="G486" s="671" t="n"/>
      <c r="H486" s="404" t="inlineStr">
        <is>
          <t>《Lapidem》NUTRITION MOIST TREATMENT 300 ml</t>
        </is>
      </c>
      <c r="I486" s="868" t="inlineStr">
        <is>
          <t xml:space="preserve">LAPIDEM NUTRITION MOIST TREATMENT </t>
        </is>
      </c>
      <c r="J486" s="868" t="inlineStr">
        <is>
          <t>Кондиционер-маска «Питание и Увлажнение» для волос Лапидем.</t>
        </is>
      </c>
      <c r="K486" s="440" t="inlineStr">
        <is>
          <t>hair treatment</t>
        </is>
      </c>
      <c r="L486" s="440" t="n"/>
      <c r="M486" s="1442" t="n"/>
      <c r="N486" s="1442" t="n"/>
      <c r="O486" s="553" t="n"/>
      <c r="P486" s="1626" t="n">
        <v>2588</v>
      </c>
      <c r="Q486" s="1628">
        <f>O486*P486</f>
        <v/>
      </c>
      <c r="R486" s="554" t="n">
        <v>2200</v>
      </c>
      <c r="S486" s="1623">
        <f>O486*R486</f>
        <v/>
      </c>
      <c r="T486" s="1623">
        <f>Q486-S486</f>
        <v/>
      </c>
      <c r="U486" s="556">
        <f>T486/Q486</f>
        <v/>
      </c>
      <c r="V486" s="444" t="n"/>
      <c r="W486" s="444" t="n"/>
      <c r="X486" s="444" t="n"/>
      <c r="Y486" s="444" t="n"/>
      <c r="Z486" s="444" t="n"/>
      <c r="AA486" s="444" t="n"/>
      <c r="AB486" s="1624" t="n">
        <v>0.36</v>
      </c>
      <c r="AC486" s="1624">
        <f>ROUND(O486*AB486,3)</f>
        <v/>
      </c>
      <c r="AD486" s="673" t="inlineStr">
        <is>
          <t>水、ミリスチルアルコール、ベヘニルアルコール、ステアラミドプロピルジメチルアミン、アルガニアスピノサ核油、ホホバ種子油、ワサビノキ種子油、マカデミア種子油、オリーブ果実油、カニナバラ果実油、スクワラン、シア脂、加水分解ヒアルロン酸、加水分解コラーゲン、オクチルドデカノール、ツバキ種子油、バオバブ種子油、ヒドロキシプロピルトリモニウム加水分解ケラチン（羊毛）、加水分解シルク、フムスエキス、オウゴン根エキス、センブリエキス、アルニカ花エキス、セイヨウオトギリソウ花／葉／茎エキス、セイヨウキズタ葉／茎エキス、セイヨウトチノキ種子エキス、ハマメリス葉エキス、ナイアシンアミド、ブドウ葉エキス、ラウラミノプロピオン酸Ｎａ、ザクロ種子エキス、ホウセンカエキス、エタノール、銅クロロフィリンＮａ、エチルヘキシルグリセリン、カプリル酸グリセリル、乳酸、メントール、ＢＧ、グリチルリチン酸２Ｋ、クエン酸、トコフェロール、ペンチレングリコール、香料</t>
        </is>
      </c>
      <c r="AE486" s="663" t="inlineStr">
        <is>
          <t>ЕАЭС N RU Д-JP.РА04.В.58460/23 от 09.06.2023 действует до 08.06.2028</t>
        </is>
      </c>
      <c r="AF486" s="663" t="inlineStr">
        <is>
          <t>LAPIDEM</t>
        </is>
      </c>
      <c r="AG486" s="663" t="inlineStr">
        <is>
          <t>CORE Inc."</t>
        </is>
      </c>
    </row>
    <row r="487" hidden="1" ht="20.1" customFormat="1" customHeight="1" s="437" thickBot="1">
      <c r="A487" s="435" t="n"/>
      <c r="B487" s="829" t="n"/>
      <c r="C487" s="1663" t="n">
        <v>4573383082124</v>
      </c>
      <c r="D487" s="1663" t="inlineStr">
        <is>
          <t>LPD-0166</t>
        </is>
      </c>
      <c r="E487" s="447" t="inlineStr">
        <is>
          <t>Lapidem</t>
        </is>
      </c>
      <c r="F487" s="447" t="inlineStr">
        <is>
          <t>LP29</t>
        </is>
      </c>
      <c r="G487" s="671" t="n"/>
      <c r="H487" s="404" t="inlineStr">
        <is>
          <t xml:space="preserve">《Lapidem》NUTRITION MOIST BODY CREAM 300 ml </t>
        </is>
      </c>
      <c r="I487" s="404" t="inlineStr">
        <is>
          <t xml:space="preserve">Lapidem NUTRITION MOIST BODY CREAM. </t>
        </is>
      </c>
      <c r="J487" s="488" t="inlineStr">
        <is>
          <t>Крем для тела Увлажнение и питание Lapidem.</t>
        </is>
      </c>
      <c r="K487" s="450" t="inlineStr">
        <is>
          <t>body cream</t>
        </is>
      </c>
      <c r="L487" s="440" t="n"/>
      <c r="M487" s="1442" t="n"/>
      <c r="N487" s="1442" t="n"/>
      <c r="O487" s="553" t="n"/>
      <c r="P487" s="1626" t="n">
        <v>4659</v>
      </c>
      <c r="Q487" s="1628">
        <f>O487*P487</f>
        <v/>
      </c>
      <c r="R487" s="554" t="n">
        <v>3960</v>
      </c>
      <c r="S487" s="1623">
        <f>O487*R487</f>
        <v/>
      </c>
      <c r="T487" s="1623">
        <f>Q487-S487</f>
        <v/>
      </c>
      <c r="U487" s="556">
        <f>T487/Q487</f>
        <v/>
      </c>
      <c r="V487" s="444" t="n"/>
      <c r="W487" s="444" t="n"/>
      <c r="X487" s="444" t="n"/>
      <c r="Y487" s="444" t="n"/>
      <c r="Z487" s="444" t="n"/>
      <c r="AA487" s="444" t="n"/>
      <c r="AB487" s="1627" t="n">
        <v>0.37</v>
      </c>
      <c r="AC487" s="1627">
        <f>ROUND(O487*AB487,3)</f>
        <v/>
      </c>
      <c r="AD487" s="673" t="inlineStr">
        <is>
          <t>水、スクワラン、ミリスチン酸オクチルドデシル、グリセリン、ペンチレングリコール、アルガニアスピノサ核油、オリーブ果実油、アーモンド油、ホホバ種子油、フィチン酸、ベタイン、マンダリンオレンジ果皮エキス、ローズマリー葉油、パルマローザ油、ベルガモット果実油、ローマカミツレ花油、プルケネチアボルビリス種子油、プチグレン油、アルキル(C12-20)グルコシド、(アクリレーツ/アクリル酸アルキル(C10-30))クロスポリマー、ＢＧ、トコフェロール、キサンタンガム、水酸化Na</t>
        </is>
      </c>
      <c r="AE487" s="663" t="inlineStr">
        <is>
          <t>ЕАЭС N RU Д-JP.РА04.В.17897/24  от 07.05.2024 действует до 06.05.2029</t>
        </is>
      </c>
      <c r="AF487" s="663" t="inlineStr">
        <is>
          <t>Lapidem</t>
        </is>
      </c>
      <c r="AG487" s="663" t="inlineStr">
        <is>
          <t>CORE Co.,Ltd.</t>
        </is>
      </c>
    </row>
    <row r="488" hidden="1" ht="20.1" customFormat="1" customHeight="1" s="437" thickBot="1">
      <c r="A488" s="435" t="n"/>
      <c r="B488" s="829" t="n"/>
      <c r="C488" s="1663" t="n">
        <v>4573383081240</v>
      </c>
      <c r="D488" s="1663" t="inlineStr">
        <is>
          <t>LPD-0124</t>
        </is>
      </c>
      <c r="E488" s="447" t="inlineStr">
        <is>
          <t>Lapidem PRO</t>
        </is>
      </c>
      <c r="F488" s="1668" t="inlineStr">
        <is>
          <t>LP27P</t>
        </is>
      </c>
      <c r="G488" s="671" t="n"/>
      <c r="H488" s="404" t="inlineStr">
        <is>
          <t>《Lapidem PRO》PU FACE ＆BODY WASH (refill) 1000 ml</t>
        </is>
      </c>
      <c r="I488" s="868" t="inlineStr">
        <is>
          <t xml:space="preserve">LAPIDEM PURIFYING FACE &amp; BODY WASH </t>
        </is>
      </c>
      <c r="J488" s="868" t="inlineStr">
        <is>
          <t xml:space="preserve"> Средство для очищения кожи лица и тела Лапидем</t>
        </is>
      </c>
      <c r="K488" s="440" t="inlineStr">
        <is>
          <t>body wash</t>
        </is>
      </c>
      <c r="L488" s="440" t="n"/>
      <c r="M488" s="1442" t="n"/>
      <c r="N488" s="1442" t="n"/>
      <c r="O488" s="553" t="n"/>
      <c r="P488" s="1626" t="n">
        <v>5435</v>
      </c>
      <c r="Q488" s="1628">
        <f>O488*P488</f>
        <v/>
      </c>
      <c r="R488" s="554" t="n">
        <v>4620</v>
      </c>
      <c r="S488" s="1623">
        <f>O488*R488</f>
        <v/>
      </c>
      <c r="T488" s="1623">
        <f>Q488-S488</f>
        <v/>
      </c>
      <c r="U488" s="556">
        <f>T488/Q488</f>
        <v/>
      </c>
      <c r="V488" s="444" t="n"/>
      <c r="W488" s="444" t="n"/>
      <c r="X488" s="444" t="n"/>
      <c r="Y488" s="444" t="n"/>
      <c r="Z488" s="444" t="n"/>
      <c r="AA488" s="444" t="n"/>
      <c r="AB488" s="1624" t="n">
        <v>1.084</v>
      </c>
      <c r="AC488" s="1624">
        <f>ROUND(O488*AB488,3)</f>
        <v/>
      </c>
      <c r="AD488"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488" s="663" t="inlineStr">
        <is>
          <t>ЕАЭС N RU Д-JP.РА04.В.58470/23 от 09.06.2023 действует до 08.06.2028</t>
        </is>
      </c>
      <c r="AF488" s="663" t="inlineStr">
        <is>
          <t>LAPIDEM</t>
        </is>
      </c>
      <c r="AG488" s="663" t="inlineStr">
        <is>
          <t>CORE Inc.</t>
        </is>
      </c>
    </row>
    <row r="489" hidden="1" ht="20.1" customFormat="1" customHeight="1" s="437" thickBot="1">
      <c r="A489" s="435" t="n"/>
      <c r="B489" s="829" t="n"/>
      <c r="C489" s="1663" t="n">
        <v>4573383082100</v>
      </c>
      <c r="D489" s="1663" t="inlineStr">
        <is>
          <t>LPD-0158</t>
        </is>
      </c>
      <c r="E489" s="447" t="inlineStr">
        <is>
          <t>Lapidem PRO</t>
        </is>
      </c>
      <c r="F489" s="447" t="inlineStr">
        <is>
          <t>LP25P</t>
        </is>
      </c>
      <c r="G489" s="671" t="n"/>
      <c r="H489" s="404" t="inlineStr">
        <is>
          <t>《Lapidem PRO》NUTRITION MOIST SHAMPOO 1000 ml</t>
        </is>
      </c>
      <c r="I489" s="868" t="inlineStr">
        <is>
          <t>LAPIDEM NUTRITION MOIST SHAMPOO</t>
        </is>
      </c>
      <c r="J489" s="868" t="inlineStr">
        <is>
          <t>Шампунь «Питание и увлажнение» для волос Лапидем</t>
        </is>
      </c>
      <c r="K489" s="440" t="inlineStr">
        <is>
          <t>hair shampoo</t>
        </is>
      </c>
      <c r="L489" s="440" t="n"/>
      <c r="M489" s="1442" t="n"/>
      <c r="N489" s="1442" t="n"/>
      <c r="O489" s="553" t="n"/>
      <c r="P489" s="1626" t="n">
        <v>5435</v>
      </c>
      <c r="Q489" s="1628">
        <f>O489*P489</f>
        <v/>
      </c>
      <c r="R489" s="554" t="n">
        <v>4620</v>
      </c>
      <c r="S489" s="1623">
        <f>O489*R489</f>
        <v/>
      </c>
      <c r="T489" s="1623">
        <f>Q489-S489</f>
        <v/>
      </c>
      <c r="U489" s="556">
        <f>T489/Q489</f>
        <v/>
      </c>
      <c r="V489" s="444" t="n"/>
      <c r="W489" s="444" t="n"/>
      <c r="X489" s="444" t="n"/>
      <c r="Y489" s="444" t="n"/>
      <c r="Z489" s="444" t="n"/>
      <c r="AA489" s="444" t="n"/>
      <c r="AB489" s="1624" t="n">
        <v>1.068</v>
      </c>
      <c r="AC489" s="1624">
        <f>ROUND(O489*AB489,3)</f>
        <v/>
      </c>
      <c r="AD489" s="673" t="inlineStr">
        <is>
          <t>水, ココイルグルタミン酸TEA, グリセリン, コカミドDEA, ポリクオタニウム-10,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塩化Na, ペンチレングリコール, 銅クロロフィリンNa, グリチルリチン酸2K, EDTA-2Na, メントール, 安息香酸Na, BG, エタノール, 香料, フェノキシエタノール.</t>
        </is>
      </c>
      <c r="AE489" s="663" t="inlineStr">
        <is>
          <t>ЕАЭС N RU Д-JP.РА04.В.58480/23 от 09.06.2023 действует до 08.06.2028</t>
        </is>
      </c>
      <c r="AF489" s="663" t="inlineStr">
        <is>
          <t>LAPIDEM</t>
        </is>
      </c>
      <c r="AG489" s="663" t="inlineStr">
        <is>
          <t>CORE Inc.</t>
        </is>
      </c>
    </row>
    <row r="490" hidden="1" ht="20.1" customFormat="1" customHeight="1" s="437" thickBot="1">
      <c r="A490" s="435" t="n"/>
      <c r="B490" s="829" t="n"/>
      <c r="C490" s="1621" t="n">
        <v>4573383082117</v>
      </c>
      <c r="D490" s="1621" t="inlineStr">
        <is>
          <t>LPD-0159</t>
        </is>
      </c>
      <c r="E490" s="435" t="inlineStr">
        <is>
          <t>Lapidem PRO</t>
        </is>
      </c>
      <c r="F490" s="447" t="inlineStr">
        <is>
          <t>LP26P</t>
        </is>
      </c>
      <c r="G490" s="671" t="n"/>
      <c r="H490" s="404" t="inlineStr">
        <is>
          <t>《Lapidem PRO》NUTRITION MOIST TREATMENT 1000 ml</t>
        </is>
      </c>
      <c r="I490" s="868" t="inlineStr">
        <is>
          <t xml:space="preserve">LAPIDEM NUTRITION MOIST TREATMENT </t>
        </is>
      </c>
      <c r="J490" s="868" t="inlineStr">
        <is>
          <t>Кондиционер-маска «Питание и Увлажнение» для волос Лапидем.</t>
        </is>
      </c>
      <c r="K490" s="440" t="inlineStr">
        <is>
          <t>hair treatment</t>
        </is>
      </c>
      <c r="L490" s="440" t="n"/>
      <c r="M490" s="1442" t="n"/>
      <c r="N490" s="1442" t="n"/>
      <c r="O490" s="553" t="n"/>
      <c r="P490" s="1626" t="n">
        <v>5435</v>
      </c>
      <c r="Q490" s="1628">
        <f>O490*P490</f>
        <v/>
      </c>
      <c r="R490" s="554" t="n">
        <v>4620</v>
      </c>
      <c r="S490" s="1623">
        <f>O490*R490</f>
        <v/>
      </c>
      <c r="T490" s="1623">
        <f>Q490-S490</f>
        <v/>
      </c>
      <c r="U490" s="556">
        <f>T490/Q490</f>
        <v/>
      </c>
      <c r="V490" s="444" t="n"/>
      <c r="W490" s="444" t="n"/>
      <c r="X490" s="444" t="n"/>
      <c r="Y490" s="444" t="n"/>
      <c r="Z490" s="444" t="n"/>
      <c r="AA490" s="444" t="n"/>
      <c r="AB490" s="1624" t="n">
        <v>1.068</v>
      </c>
      <c r="AC490" s="1624">
        <f>ROUND(O490*AB490,3)</f>
        <v/>
      </c>
      <c r="AD490"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ラウラミノプロピオン酸Na, ザクロ種子エキス, ホウセンセンカエキス, エタノール, 銅クロロフィリンNa, エチルヘキシルグリセリン, カプリル酸グリセリル, 乳酸, メントール, BG, グリチルリチン酸2K, クエン酸, トコフェロール, ペンチレングリコール, 香料.</t>
        </is>
      </c>
      <c r="AE490" s="663" t="inlineStr">
        <is>
          <t>ЕАЭС N RU Д-JP.РА04.В.58460/23 от 09.06.2023 действует до 08.06.2028</t>
        </is>
      </c>
      <c r="AF490" s="663" t="inlineStr">
        <is>
          <t>LAPIDEM</t>
        </is>
      </c>
      <c r="AG490" s="663" t="inlineStr">
        <is>
          <t>CORE Inc."</t>
        </is>
      </c>
    </row>
    <row r="491" hidden="1" ht="20.1" customFormat="1" customHeight="1" s="437" thickBot="1">
      <c r="A491" s="435" t="n"/>
      <c r="B491" s="829" t="n"/>
      <c r="C491" s="1621" t="n">
        <v>4573383082131</v>
      </c>
      <c r="D491" s="1621" t="inlineStr">
        <is>
          <t>LPD-0167</t>
        </is>
      </c>
      <c r="E491" s="435" t="inlineStr">
        <is>
          <t>Lapidem PRO</t>
        </is>
      </c>
      <c r="F491" s="447" t="inlineStr">
        <is>
          <t>LP29P</t>
        </is>
      </c>
      <c r="G491" s="671" t="n"/>
      <c r="H491" s="404" t="inlineStr">
        <is>
          <t>《Lapidem PRO》NUTRITION MOIST BODY CREAM (refill) 1000ml</t>
        </is>
      </c>
      <c r="I491" s="404" t="inlineStr">
        <is>
          <t xml:space="preserve">Lapidem NUTRITION MOIST BODY CREAM. </t>
        </is>
      </c>
      <c r="J491" s="488" t="inlineStr">
        <is>
          <t>Крем для тела Увлажнение и питание Lapidem.</t>
        </is>
      </c>
      <c r="K491" s="440" t="inlineStr">
        <is>
          <t>body cream</t>
        </is>
      </c>
      <c r="L491" s="440" t="n"/>
      <c r="M491" s="1442" t="n"/>
      <c r="N491" s="1442" t="n"/>
      <c r="O491" s="553" t="n"/>
      <c r="P491" s="1626" t="n">
        <v>12812</v>
      </c>
      <c r="Q491" s="1628">
        <f>O491*P491</f>
        <v/>
      </c>
      <c r="R491" s="554" t="n">
        <v>10890</v>
      </c>
      <c r="S491" s="1623">
        <f>O491*R491</f>
        <v/>
      </c>
      <c r="T491" s="1623">
        <f>Q491-S491</f>
        <v/>
      </c>
      <c r="U491" s="556">
        <f>T491/Q491</f>
        <v/>
      </c>
      <c r="V491" s="444" t="n"/>
      <c r="W491" s="444" t="n"/>
      <c r="X491" s="444" t="n"/>
      <c r="Y491" s="444" t="n"/>
      <c r="Z491" s="444" t="n"/>
      <c r="AA491" s="444" t="n"/>
      <c r="AB491" s="1627" t="n">
        <v>1.015</v>
      </c>
      <c r="AC491" s="1627">
        <f>ROUND(O491*AB491,3)</f>
        <v/>
      </c>
      <c r="AD491" s="673">
        <f>AD487</f>
        <v/>
      </c>
      <c r="AE491" s="663" t="inlineStr">
        <is>
          <t>ЕАЭС N RU Д-JP.РА04.В.17897/24  от 07.05.2024 действует до 06.05.2029</t>
        </is>
      </c>
      <c r="AF491" s="663" t="inlineStr">
        <is>
          <t>Lapidem</t>
        </is>
      </c>
      <c r="AG491" s="663" t="inlineStr">
        <is>
          <t>CORE Co.,Ltd.</t>
        </is>
      </c>
    </row>
    <row r="492" hidden="1" ht="20.1" customFormat="1" customHeight="1" s="437" thickBot="1">
      <c r="A492" s="1442" t="n"/>
      <c r="B492" s="822" t="n"/>
      <c r="C492" s="1621" t="n">
        <v>4573383080878</v>
      </c>
      <c r="D492" s="1621" t="inlineStr">
        <is>
          <t>LPD-0069</t>
        </is>
      </c>
      <c r="E492" s="435" t="inlineStr">
        <is>
          <t>Lapidem PRO</t>
        </is>
      </c>
      <c r="F492" s="447" t="inlineStr">
        <is>
          <t>LPD-0069</t>
        </is>
      </c>
      <c r="G492" s="671" t="n"/>
      <c r="H492" s="404" t="inlineStr">
        <is>
          <t>《Lapidem PRO》AG MOISTURE CLEANSER 500ml</t>
        </is>
      </c>
      <c r="I492" s="404" t="inlineStr">
        <is>
          <t>Five Elements Moisture Cleanser</t>
        </is>
      </c>
      <c r="J492" s="488" t="inlineStr">
        <is>
          <t>Демакияжный увлажняющий крем "Пять Элементов"</t>
        </is>
      </c>
      <c r="K492" s="440" t="inlineStr">
        <is>
          <t>makeup remover cleanser</t>
        </is>
      </c>
      <c r="L492" s="440" t="n"/>
      <c r="M492" s="1442" t="n">
        <v>6</v>
      </c>
      <c r="N492" s="1442" t="n">
        <v>6</v>
      </c>
      <c r="O492" s="553" t="n"/>
      <c r="P492" s="1626" t="n">
        <v>3953</v>
      </c>
      <c r="Q492" s="1628">
        <f>O492*P492</f>
        <v/>
      </c>
      <c r="R492" s="554" t="n">
        <v>3360</v>
      </c>
      <c r="S492" s="1623">
        <f>O492*R492</f>
        <v/>
      </c>
      <c r="T492" s="1623">
        <f>Q492-S492</f>
        <v/>
      </c>
      <c r="U492" s="556">
        <f>T492/Q492</f>
        <v/>
      </c>
      <c r="V492" s="444" t="n"/>
      <c r="W492" s="444" t="n"/>
      <c r="X492" s="444">
        <f>O492/M492</f>
        <v/>
      </c>
      <c r="Y492" s="444">
        <f>V492*X492</f>
        <v/>
      </c>
      <c r="Z492" s="444">
        <f>W492*X492</f>
        <v/>
      </c>
      <c r="AA492" s="444" t="n"/>
      <c r="AB492" s="1659" t="n">
        <v>0.55</v>
      </c>
      <c r="AC492" s="1624">
        <f>ROUND(O492*AB492,3)</f>
        <v/>
      </c>
      <c r="AD492" s="673" t="inlineStr">
        <is>
          <t>水、マカデミア種子油、ホホバ種子油、カオリン、セテアリルアルコール、ペンチレング
リコール、水添レシチン、オニサルビ油、オレンジ油、ライム油、ラベンダー油、アスペ
ルギルス/ コメ発酵液、エチルヘキシルグリセリン、ＢＧ、グリセリン、カプリル酸グリセ
リル、キサンタンガム、セイヨウネズ果実油、ヒノキチオール、水溶性プロテオグリカン、
ペンタペプチド-５９、シア脂 、フェネチルアルコール、マルトデキストリン、レシチン、
カルノシン、ニオイテンジクアオイ油、チャ葉エキス、ドクダミエキス、アルゲエキス、
コメヌカエキス、ユズ果実エキス、トコフェロール、オオアザミ果実エキス、カンゾウ根
エキス、エタノール、ヒポファエラムノイデス油、ユビキノン、トリ(カプリル酸/カプリン酸)
グリセリル、酢酸トコフェロール、セイヨウニンジンボク果実エキス</t>
        </is>
      </c>
      <c r="AE492" s="663" t="inlineStr">
        <is>
          <t>ЕАЭС N RU Д-JP.ПФ02.В.08267/19 от 05.08.2019 действует до 06.02.2024</t>
        </is>
      </c>
      <c r="AF492" s="663" t="inlineStr">
        <is>
          <t>FIVE ELEMENTS</t>
        </is>
      </c>
      <c r="AG492" s="663" t="inlineStr">
        <is>
          <t>Lapidem, Inc.</t>
        </is>
      </c>
    </row>
    <row r="493" hidden="1" ht="20.1" customFormat="1" customHeight="1" s="437" thickBot="1">
      <c r="A493" s="435" t="n"/>
      <c r="B493" s="829" t="n"/>
      <c r="C493" s="1621" t="n">
        <v>4573383080953</v>
      </c>
      <c r="D493" s="1621" t="inlineStr">
        <is>
          <t>LPD-0077</t>
        </is>
      </c>
      <c r="E493" s="435" t="inlineStr">
        <is>
          <t>Lapidem PRO</t>
        </is>
      </c>
      <c r="F493" s="447" t="inlineStr">
        <is>
          <t>LP05P</t>
        </is>
      </c>
      <c r="G493" s="671" t="n"/>
      <c r="H493" s="404" t="inlineStr">
        <is>
          <t>《Lapidem PRO》BATH &amp; MASSAGE OIL01 (RELEASE) 500ml</t>
        </is>
      </c>
      <c r="I493" s="404" t="inlineStr">
        <is>
          <t>Five Elements Bath and massage Oil Release</t>
        </is>
      </c>
      <c r="J493" s="488" t="inlineStr">
        <is>
          <t>Масло для массажа и ванны "Релаксирующее" "Пять Элементов"</t>
        </is>
      </c>
      <c r="K493" s="440" t="inlineStr">
        <is>
          <t>oil</t>
        </is>
      </c>
      <c r="L493" s="440" t="n"/>
      <c r="M493" s="1442" t="n">
        <v>6</v>
      </c>
      <c r="N493" s="1442" t="n">
        <v>6</v>
      </c>
      <c r="O493" s="553" t="n"/>
      <c r="P493" s="1626" t="n">
        <v>13588</v>
      </c>
      <c r="Q493" s="1622">
        <f>O493*P493</f>
        <v/>
      </c>
      <c r="R493" s="554" t="n">
        <v>11550</v>
      </c>
      <c r="S493" s="1634">
        <f>O493*R493</f>
        <v/>
      </c>
      <c r="T493" s="1634">
        <f>Q493-S493</f>
        <v/>
      </c>
      <c r="U493" s="556">
        <f>T493/Q493</f>
        <v/>
      </c>
      <c r="V493" s="444" t="n"/>
      <c r="W493" s="444" t="n"/>
      <c r="X493" s="444" t="n"/>
      <c r="Y493" s="444" t="n"/>
      <c r="Z493" s="444" t="n"/>
      <c r="AA493" s="444" t="n"/>
      <c r="AB493" s="1627" t="n">
        <v>0.55</v>
      </c>
      <c r="AC493" s="1627">
        <f>ROUND(O493*AB493,3)</f>
        <v/>
      </c>
      <c r="AD493" s="673" t="inlineStr">
        <is>
          <t>ゴマ油、アルガニアスピノサ核油、オリーブ果実油、シア脂、ホホバ種子油、ベルガモット果実油、ユズ果皮油、コメヌカ油、アーモンド油、トコフェロール、月見草油、ツバキ油、マカデミア種子油、ライム油</t>
        </is>
      </c>
      <c r="AE493" s="663" t="inlineStr">
        <is>
          <t>ЕАЭС N RU Д-JP.РА03.В.05804/24  от 25.03.2024 действует до 24.03.2029</t>
        </is>
      </c>
      <c r="AF493" s="663" t="inlineStr">
        <is>
          <t>FIVE ELEMENTS</t>
        </is>
      </c>
      <c r="AG493" s="663" t="inlineStr">
        <is>
          <t>Lapidem, Inc.</t>
        </is>
      </c>
    </row>
    <row r="494" hidden="1" ht="20.1" customFormat="1" customHeight="1" s="437" thickBot="1">
      <c r="A494" s="435" t="n"/>
      <c r="B494" s="829" t="n"/>
      <c r="C494" s="1621" t="n">
        <v>4573383080960</v>
      </c>
      <c r="D494" s="1621" t="inlineStr">
        <is>
          <t>LPD-0078</t>
        </is>
      </c>
      <c r="E494" s="435" t="inlineStr">
        <is>
          <t>Lapidem PRO</t>
        </is>
      </c>
      <c r="F494" s="447" t="inlineStr">
        <is>
          <t>LP06P</t>
        </is>
      </c>
      <c r="G494" s="671" t="n"/>
      <c r="H494" s="404" t="inlineStr">
        <is>
          <t>《Lapidem PRO》BATH &amp; MASSAGE OIL02 (CALM) 500ml</t>
        </is>
      </c>
      <c r="I494" s="404" t="inlineStr">
        <is>
          <t>Five Elements Bath and massage Oil Calm</t>
        </is>
      </c>
      <c r="J494" s="488" t="inlineStr">
        <is>
          <t>Масло для массажа и ванны "Умиротворение" "Пять Элементов"</t>
        </is>
      </c>
      <c r="K494" s="440" t="inlineStr">
        <is>
          <t>oil</t>
        </is>
      </c>
      <c r="L494" s="440" t="n"/>
      <c r="M494" s="1442" t="n">
        <v>6</v>
      </c>
      <c r="N494" s="1442" t="n">
        <v>6</v>
      </c>
      <c r="O494" s="553" t="n"/>
      <c r="P494" s="1626" t="n">
        <v>13588</v>
      </c>
      <c r="Q494" s="1622">
        <f>O494*P494</f>
        <v/>
      </c>
      <c r="R494" s="554" t="n">
        <v>11550</v>
      </c>
      <c r="S494" s="1634">
        <f>O494*R494</f>
        <v/>
      </c>
      <c r="T494" s="1634">
        <f>Q494-S494</f>
        <v/>
      </c>
      <c r="U494" s="556">
        <f>T494/Q494</f>
        <v/>
      </c>
      <c r="V494" s="444" t="n"/>
      <c r="W494" s="444" t="n"/>
      <c r="X494" s="444" t="n"/>
      <c r="Y494" s="444" t="n"/>
      <c r="Z494" s="444" t="n"/>
      <c r="AA494" s="444" t="n"/>
      <c r="AB494" s="1627" t="n">
        <v>0.55</v>
      </c>
      <c r="AC494" s="1627">
        <f>ROUND(O494*AB494,3)</f>
        <v/>
      </c>
      <c r="AD494" s="673" t="inlineStr">
        <is>
          <t>ゴマ油、ラベンダー油、アルガニアスピノサ核油、オリーブ果実油、ホホバ種子油、コメヌカ油、シア脂、アーモンド油、イランイラン花油、トコフェロール、月見草油、ツバキ油、マカデミア種子油、ビターオレンジ花油</t>
        </is>
      </c>
      <c r="AE494" s="663" t="inlineStr">
        <is>
          <t>ЕАЭС N RU Д-JP.РА03.В.05804/24  от 25.03.2024 действует до 24.03.2029</t>
        </is>
      </c>
      <c r="AF494" s="663" t="inlineStr">
        <is>
          <t>FIVE ELEMENTS</t>
        </is>
      </c>
      <c r="AG494" s="663" t="inlineStr">
        <is>
          <t>Lapidem, Inc.</t>
        </is>
      </c>
    </row>
    <row r="495" hidden="1" ht="20.1" customFormat="1" customHeight="1" s="437" thickBot="1">
      <c r="A495" s="435" t="n"/>
      <c r="B495" s="829" t="n"/>
      <c r="C495" s="1621" t="n">
        <v>4573383080977</v>
      </c>
      <c r="D495" s="1621" t="inlineStr">
        <is>
          <t>LPD-0079</t>
        </is>
      </c>
      <c r="E495" s="435" t="inlineStr">
        <is>
          <t>Lapidem PRO</t>
        </is>
      </c>
      <c r="F495" s="447" t="inlineStr">
        <is>
          <t>LPD-0079P</t>
        </is>
      </c>
      <c r="G495" s="671" t="n"/>
      <c r="H495" s="404" t="inlineStr">
        <is>
          <t>《Lapidem PRO》BATH &amp; MASSAGE OIL03 (BALANCE) 500ml</t>
        </is>
      </c>
      <c r="I495" s="404" t="inlineStr">
        <is>
          <t>Five Elements Bath and massage Oil Balance</t>
        </is>
      </c>
      <c r="J495" s="488" t="inlineStr">
        <is>
          <t>Масло для массажа и ванны "Баланс" "Пять Элементов"</t>
        </is>
      </c>
      <c r="K495" s="440" t="inlineStr">
        <is>
          <t>oil</t>
        </is>
      </c>
      <c r="L495" s="440" t="n"/>
      <c r="M495" s="1442" t="n">
        <v>6</v>
      </c>
      <c r="N495" s="1442" t="n">
        <v>6</v>
      </c>
      <c r="O495" s="553" t="n"/>
      <c r="P495" s="1626" t="n">
        <v>13588</v>
      </c>
      <c r="Q495" s="1622">
        <f>O495*P495</f>
        <v/>
      </c>
      <c r="R495" s="554" t="n">
        <v>11550</v>
      </c>
      <c r="S495" s="1634">
        <f>O495*R495</f>
        <v/>
      </c>
      <c r="T495" s="1634">
        <f>Q495-S495</f>
        <v/>
      </c>
      <c r="U495" s="556">
        <f>T495/Q495</f>
        <v/>
      </c>
      <c r="V495" s="444" t="n"/>
      <c r="W495" s="444" t="n"/>
      <c r="X495" s="444" t="n"/>
      <c r="Y495" s="444" t="n"/>
      <c r="Z495" s="444" t="n"/>
      <c r="AA495" s="444" t="n"/>
      <c r="AB495" s="1627" t="n">
        <v>0.55</v>
      </c>
      <c r="AC495" s="1627">
        <f>ROUND(O495*AB495,3)</f>
        <v/>
      </c>
      <c r="AD495" s="673" t="inlineStr">
        <is>
          <t>ゴマ油、レモン果皮油、アルガニアスピノサ核油、オリーブ果実油、ホホバ種子油、ニュウコウジュ油、コメヌカ油、シア脂、アーモンド油、トコフェロール、月見草油、ツバキ油、セイヨウハッカ油、マカデミア種子油</t>
        </is>
      </c>
      <c r="AE495" s="663" t="inlineStr">
        <is>
          <t>ЕАЭС N RU Д-JP.РА03.В.05804/24  от 25.03.2024 действует до 24.03.2029</t>
        </is>
      </c>
      <c r="AF495" s="663" t="inlineStr">
        <is>
          <t>FIVE ELEMENTS</t>
        </is>
      </c>
      <c r="AG495" s="663" t="inlineStr">
        <is>
          <t>Lapidem, Inc.</t>
        </is>
      </c>
    </row>
    <row r="496" hidden="1" ht="20.1" customFormat="1" customHeight="1" s="437" thickBot="1">
      <c r="A496" s="435" t="n"/>
      <c r="B496" s="829" t="n"/>
      <c r="C496" s="1621" t="n">
        <v>4573383080984</v>
      </c>
      <c r="D496" s="1621" t="inlineStr">
        <is>
          <t>LPD-0080</t>
        </is>
      </c>
      <c r="E496" s="435" t="inlineStr">
        <is>
          <t>Lapidem PRO</t>
        </is>
      </c>
      <c r="F496" s="447" t="inlineStr">
        <is>
          <t>LP08P</t>
        </is>
      </c>
      <c r="G496" s="671" t="n"/>
      <c r="H496" s="404" t="inlineStr">
        <is>
          <t>《Lapidem PRO》BATH &amp; MASSAGE OIL04 (BREATHE) 500ml</t>
        </is>
      </c>
      <c r="I496" s="404" t="inlineStr">
        <is>
          <t>Five Elements Bath and massage Oil Breathe</t>
        </is>
      </c>
      <c r="J496" s="488" t="inlineStr">
        <is>
          <t>Масло для массажа и ванны "Дыхание" "Пять Элементов"</t>
        </is>
      </c>
      <c r="K496" s="440" t="inlineStr">
        <is>
          <t>oil</t>
        </is>
      </c>
      <c r="L496" s="440" t="n"/>
      <c r="M496" s="1442" t="n">
        <v>6</v>
      </c>
      <c r="N496" s="1442" t="n">
        <v>6</v>
      </c>
      <c r="O496" s="553" t="n"/>
      <c r="P496" s="1626" t="n">
        <v>13588</v>
      </c>
      <c r="Q496" s="1622">
        <f>O496*P496</f>
        <v/>
      </c>
      <c r="R496" s="554" t="n">
        <v>11550</v>
      </c>
      <c r="S496" s="1634">
        <f>O496*R496</f>
        <v/>
      </c>
      <c r="T496" s="1634">
        <f>Q496-S496</f>
        <v/>
      </c>
      <c r="U496" s="556">
        <f>T496/Q496</f>
        <v/>
      </c>
      <c r="V496" s="444" t="n"/>
      <c r="W496" s="444" t="n"/>
      <c r="X496" s="444" t="n"/>
      <c r="Y496" s="444" t="n"/>
      <c r="Z496" s="444" t="n"/>
      <c r="AA496" s="444" t="n"/>
      <c r="AB496" s="1627" t="n">
        <v>0.55</v>
      </c>
      <c r="AC496" s="1627">
        <f>ROUND(O496*AB496,3)</f>
        <v/>
      </c>
      <c r="AD496" s="673" t="inlineStr">
        <is>
          <t>ゴマ油、ユーカリ油、オニサルビ油、アルガニアスピノサ核油、オリーブ果実油、ホホバ種子油、コメヌカ油、シア脂、アーモンド油、トコフェロール、月見草油、ティーツリー葉油、ツバキ油、マカデミア種子油</t>
        </is>
      </c>
      <c r="AE496" s="663" t="inlineStr">
        <is>
          <t>ЕАЭС N RU Д-JP.РА03.В.05804/24  от 25.03.2024 действует до 24.03.2029</t>
        </is>
      </c>
      <c r="AF496" s="663" t="inlineStr">
        <is>
          <t>FIVE ELEMENTS</t>
        </is>
      </c>
      <c r="AG496" s="663" t="inlineStr">
        <is>
          <t>Lapidem, Inc.</t>
        </is>
      </c>
    </row>
    <row r="497" hidden="1" ht="20.1" customFormat="1" customHeight="1" s="437" thickBot="1">
      <c r="A497" s="435" t="n"/>
      <c r="B497" s="829" t="n"/>
      <c r="C497" s="1621" t="n">
        <v>4573383080991</v>
      </c>
      <c r="D497" s="1621" t="inlineStr">
        <is>
          <t>LPD-0081</t>
        </is>
      </c>
      <c r="E497" s="435" t="inlineStr">
        <is>
          <t>Lapidem PRO</t>
        </is>
      </c>
      <c r="F497" s="447" t="inlineStr">
        <is>
          <t>LP09P</t>
        </is>
      </c>
      <c r="G497" s="671" t="n"/>
      <c r="H497" s="404" t="inlineStr">
        <is>
          <t>《Lapidem PRO》BATH &amp; MASSAGE OIL05 (CHARGE) 500ml</t>
        </is>
      </c>
      <c r="I497" s="404" t="inlineStr">
        <is>
          <t>Five Elements Bath and massage Oil Charge</t>
        </is>
      </c>
      <c r="J497" s="488" t="inlineStr">
        <is>
          <t>Масло для массажа и ванны "Энергия" "Пять Элементов"</t>
        </is>
      </c>
      <c r="K497" s="440" t="inlineStr">
        <is>
          <t>oil</t>
        </is>
      </c>
      <c r="L497" s="440" t="n"/>
      <c r="M497" s="1442" t="n">
        <v>6</v>
      </c>
      <c r="N497" s="1442" t="n">
        <v>6</v>
      </c>
      <c r="O497" s="553" t="n"/>
      <c r="P497" s="1626" t="n">
        <v>13588</v>
      </c>
      <c r="Q497" s="1622">
        <f>O497*P497</f>
        <v/>
      </c>
      <c r="R497" s="554" t="n">
        <v>11550</v>
      </c>
      <c r="S497" s="1634">
        <f>O497*R497</f>
        <v/>
      </c>
      <c r="T497" s="1634">
        <f>Q497-S497</f>
        <v/>
      </c>
      <c r="U497" s="556">
        <f>T497/Q497</f>
        <v/>
      </c>
      <c r="V497" s="444" t="n"/>
      <c r="W497" s="444" t="n"/>
      <c r="X497" s="444" t="n"/>
      <c r="Y497" s="444" t="n"/>
      <c r="Z497" s="444" t="n"/>
      <c r="AA497" s="444" t="n"/>
      <c r="AB497" s="1627" t="n">
        <v>0.55</v>
      </c>
      <c r="AC497" s="1627">
        <f>ROUND(O497*AB497,3)</f>
        <v/>
      </c>
      <c r="AD497" s="673" t="inlineStr">
        <is>
          <t>ゴマ油、ニオイテンジクアオイ油、タチジャコウソウ油、アルガニアスピノサ核油、オリーブ果実油、ホホバ種子油、コメヌカ油、シア脂、アーモンド油、セイヨウネズ果実油、トコフェロール、月見草油、ツバキ油、マカデミア種子油</t>
        </is>
      </c>
      <c r="AE497" s="663" t="inlineStr">
        <is>
          <t>ЕАЭС N RU Д-JP.РА03.В.05804/24  от 25.03.2024 действует до 24.03.2029</t>
        </is>
      </c>
      <c r="AF497" s="663" t="inlineStr">
        <is>
          <t>FIVE ELEMENTS</t>
        </is>
      </c>
      <c r="AG497" s="663" t="inlineStr">
        <is>
          <t>Lapidem, Inc.</t>
        </is>
      </c>
    </row>
    <row r="498" hidden="1" ht="20.1" customFormat="1" customHeight="1" s="437" thickBot="1">
      <c r="A498" s="435" t="n"/>
      <c r="B498" s="829" t="n"/>
      <c r="C498" s="1621" t="inlineStr">
        <is>
          <t>LPD-0082</t>
        </is>
      </c>
      <c r="D498" s="1621" t="n"/>
      <c r="E498" s="435" t="inlineStr">
        <is>
          <t>Lapidem PRO</t>
        </is>
      </c>
      <c r="F498" s="447" t="inlineStr">
        <is>
          <t>LPD-0082</t>
        </is>
      </c>
      <c r="G498" s="671" t="n"/>
      <c r="H498" s="404" t="inlineStr">
        <is>
          <t>《Lapidem PRO》PURE FACE &amp; BODY WASH GARON 4000ml</t>
        </is>
      </c>
      <c r="I498" s="404" t="inlineStr">
        <is>
          <t>Five Elements Pure Face and body wash</t>
        </is>
      </c>
      <c r="J498" s="488" t="inlineStr">
        <is>
          <t>Очищающее средство для лица и тела "Пять Элементов"</t>
        </is>
      </c>
      <c r="K498" s="440" t="inlineStr">
        <is>
          <t>body soap</t>
        </is>
      </c>
      <c r="L498" s="440" t="n"/>
      <c r="M498" s="1442" t="n">
        <v>4</v>
      </c>
      <c r="N498" s="1442" t="n">
        <v>4</v>
      </c>
      <c r="O498" s="553" t="n"/>
      <c r="P498" s="1626" t="n">
        <v>18296</v>
      </c>
      <c r="Q498" s="1622">
        <f>O498*P498</f>
        <v/>
      </c>
      <c r="R498" s="554" t="n">
        <v>15552</v>
      </c>
      <c r="S498" s="1634">
        <f>O498*R498</f>
        <v/>
      </c>
      <c r="T498" s="1634">
        <f>Q498-S498</f>
        <v/>
      </c>
      <c r="U498" s="556">
        <f>T498/Q498</f>
        <v/>
      </c>
      <c r="V498" s="444" t="n"/>
      <c r="W498" s="444" t="n"/>
      <c r="X498" s="444" t="n"/>
      <c r="Y498" s="444" t="n"/>
      <c r="Z498" s="444" t="n"/>
      <c r="AA498" s="444" t="n"/>
      <c r="AB498" s="1624" t="n"/>
      <c r="AC498" s="1624">
        <f>ROUND(O498*AB498,3)</f>
        <v/>
      </c>
      <c r="AD498" s="673" t="inlineStr">
        <is>
          <t>水、ラウラミドプロピルベタイン、グリセリン、ココイルグリシンＫ、（ラウリル/ ミリス
チル）グリコールヒドロキシプロピルエーテル、塩化Ｎａ、カプリル酸グリセリル、ミリ
スチン酸、アスペルギルス/ コメ発酵液、水酸化Ｋ、エチルヘキシルグリセリン、ジラウ
ロイルグルタミン酸リシンＮａ、オオウメガサソウ葉エキス、セイヨウネズ果実油、マン
ダリンオレンジ果皮油、エタノール、ペンテト酸５Ｎａ、ＢＧ、グリコシルトレハロース、
加水分解水添デンプン、コメヌカエキス、チャ葉エキス、ドクダミエキス、カンゾウ根エキス、
アルゲエキス、ユズ果実エキス、ヌマカイメン骨片エキス、香料</t>
        </is>
      </c>
      <c r="AE498" s="663" t="inlineStr">
        <is>
          <t>ЕАЭС N RU Д-JP.ПФ02.В.08274/19 от 05.08.2019 действует до 30.01.2024</t>
        </is>
      </c>
      <c r="AF498" s="663" t="inlineStr">
        <is>
          <t>FIVE ELEMENTS</t>
        </is>
      </c>
      <c r="AG498" s="663" t="inlineStr">
        <is>
          <t>Lapidem, Inc.</t>
        </is>
      </c>
    </row>
    <row r="499" hidden="1" ht="20.1" customFormat="1" customHeight="1" s="437" thickBot="1">
      <c r="A499" s="435" t="n"/>
      <c r="B499" s="829" t="n"/>
      <c r="C499" s="1621" t="inlineStr">
        <is>
          <t>LPD-0028</t>
        </is>
      </c>
      <c r="D499" s="1621" t="n"/>
      <c r="E499" s="435" t="inlineStr">
        <is>
          <t>Lapidem PRO</t>
        </is>
      </c>
      <c r="F499" s="447" t="inlineStr">
        <is>
          <t>LPD-0028</t>
        </is>
      </c>
      <c r="G499" s="671" t="n"/>
      <c r="H499" s="404" t="inlineStr">
        <is>
          <t>《Lapidem PRO》S&amp;A SHAMPOO GARON 4000mL</t>
        </is>
      </c>
      <c r="I499" s="404" t="inlineStr">
        <is>
          <t>Five Elements Holistec Sculp Care Shampoo</t>
        </is>
      </c>
      <c r="J499" s="488" t="inlineStr">
        <is>
          <t>Холистический шампунь по уходу за скальпом "Пять Элементов"</t>
        </is>
      </c>
      <c r="K499" s="440" t="inlineStr">
        <is>
          <t>hair shampoo</t>
        </is>
      </c>
      <c r="L499" s="440" t="n"/>
      <c r="M499" s="1442" t="n">
        <v>4</v>
      </c>
      <c r="N499" s="1442" t="n">
        <v>4</v>
      </c>
      <c r="O499" s="553" t="n"/>
      <c r="P499" s="1626" t="n">
        <v>14118</v>
      </c>
      <c r="Q499" s="1622">
        <f>O499*P499</f>
        <v/>
      </c>
      <c r="R499" s="554" t="n">
        <v>12000</v>
      </c>
      <c r="S499" s="1634">
        <f>O499*R499</f>
        <v/>
      </c>
      <c r="T499" s="1634">
        <f>Q499-S499</f>
        <v/>
      </c>
      <c r="U499" s="556">
        <f>T499/Q499</f>
        <v/>
      </c>
      <c r="V499" s="444" t="n"/>
      <c r="W499" s="444" t="n"/>
      <c r="X499" s="444" t="n"/>
      <c r="Y499" s="444" t="n"/>
      <c r="Z499" s="444" t="n"/>
      <c r="AA499" s="444" t="n"/>
      <c r="AB499" s="1624" t="n"/>
      <c r="AC499" s="1624">
        <f>ROUND(O499*AB499,3)</f>
        <v/>
      </c>
      <c r="AD499" s="673" t="inlineStr">
        <is>
          <t>水、ココイルグルタミン酸TEA、グリセリン、コカミドDEA、ポリクオタニウムー10、ショウキョウエキス、ホウセンカエキス、ザクロ果実エキス、アルニカ花エキス、馬油、ヌマカイメン骨片エキス、オウゴン根エキス、加水分解シルク、加水分解コラーゲン、加水分解ヒアルロン酸、グリチルリチン酸2K、センブリエキス、メントール、加水分解ケラチン（羊毛）、ハマメリス葉エキス、セイヨウキズタ葉／茎エキス、セイヨウトチノキ種子エキス、セイヨウオトギリソウ花／葉／茎エキス、ブドウ葉エキス、オリゴペプチド－24、BG、ペンチレングリコール、EDTAー2Na、塩化Na、安息香酸Na、香料、トコフェロール、エタノール、フェノキシエタノール</t>
        </is>
      </c>
      <c r="AE499" s="337" t="inlineStr">
        <is>
          <t>ЕАЭС N RU Д-JP.ПФ02.В.08261/19 от 05.08.2019 действует до 30.01.2024</t>
        </is>
      </c>
      <c r="AF499" s="337" t="inlineStr">
        <is>
          <t>FIVE ELEMENTS</t>
        </is>
      </c>
      <c r="AG499" s="337" t="inlineStr">
        <is>
          <t>Lapidem, Inc.</t>
        </is>
      </c>
    </row>
    <row r="500" hidden="1" ht="20.1" customFormat="1" customHeight="1" s="437" thickBot="1">
      <c r="A500" s="435" t="n"/>
      <c r="B500" s="829" t="n"/>
      <c r="C500" s="1621" t="inlineStr">
        <is>
          <t>LPD-0029</t>
        </is>
      </c>
      <c r="D500" s="1621" t="n"/>
      <c r="E500" s="435" t="inlineStr">
        <is>
          <t>Lapidem PRO</t>
        </is>
      </c>
      <c r="F500" s="447" t="inlineStr">
        <is>
          <t>LPD-0029</t>
        </is>
      </c>
      <c r="G500" s="671" t="n"/>
      <c r="H500" s="404" t="inlineStr">
        <is>
          <t>《Lapidem PRO》S&amp;A TREATMENT GARON4000mL</t>
        </is>
      </c>
      <c r="I500" s="404" t="inlineStr">
        <is>
          <t>Five Elements Holistec Sculp and Agfan Treatment</t>
        </is>
      </c>
      <c r="J500" s="488" t="inlineStr">
        <is>
          <t>Холистический кондиционер для скальпа и волос "Пять Элементов"</t>
        </is>
      </c>
      <c r="K500" s="440" t="inlineStr">
        <is>
          <t>hair treatment</t>
        </is>
      </c>
      <c r="L500" s="440" t="n"/>
      <c r="M500" s="1442" t="n">
        <v>4</v>
      </c>
      <c r="N500" s="1442" t="n">
        <v>4</v>
      </c>
      <c r="O500" s="553" t="n"/>
      <c r="P500" s="1626" t="n">
        <v>16471</v>
      </c>
      <c r="Q500" s="1622">
        <f>O500*P500</f>
        <v/>
      </c>
      <c r="R500" s="554" t="n">
        <v>14000</v>
      </c>
      <c r="S500" s="1634">
        <f>O500*R500</f>
        <v/>
      </c>
      <c r="T500" s="1634">
        <f>Q500-S500</f>
        <v/>
      </c>
      <c r="U500" s="556">
        <f>T500/Q500</f>
        <v/>
      </c>
      <c r="V500" s="444" t="n"/>
      <c r="W500" s="444" t="n"/>
      <c r="X500" s="444" t="n"/>
      <c r="Y500" s="444" t="n"/>
      <c r="Z500" s="444" t="n"/>
      <c r="AA500" s="444" t="n"/>
      <c r="AB500" s="1624" t="n"/>
      <c r="AC500" s="1624">
        <f>ROUND(O500*AB500,3)</f>
        <v/>
      </c>
      <c r="AD500" s="673" t="inlineStr">
        <is>
          <t>水、ミリスチルアルコール、ベヘニルアルコール、
ステアラミドプロピルジメチルアミン、グリセリン、エチルヘキシルグリセリン、
ホウセンカエキス、センブリエキス、グリチルリチン酸2K、ホホバ種子油、
バオバブ種子油、アルガニアスピノサ核油、ザクロ果実エキス、
オウゴン根エキス、ショウキョウエキス、セイヨウトチノキ種子エキス、
加水分解ヒアルロン酸、馬油、スクワラン、オリーブ果実油、ハマメリス葉エキス、
ヌマカイメン骨片エキス、オリゴペプチド－24、セイヨウキズタ葉／茎エキス、
ブドウ葉エキス、アルニカ花エキス、セイヨウオトギリソウ花／葉／茎エキス、
加水分解シルク、ジパルミチン酸アスコルビル、カニナバラ果実油、
ヒドロキシプロピルトリモニウム加水分解ケラチン（羊毛）、マカデミア種子油、
メントール、クエン酸、加水分解コラーゲン、ワサビノキ種子油、シア脂、
カプリル酸グリセリル、トコフェノール、ヘキシルデカノール、BG、乳酸、
ペンチレングリコール、ラウラミノプロピオン酸Na、香料、エタノール</t>
        </is>
      </c>
      <c r="AE500" s="337" t="inlineStr">
        <is>
          <t>ЕАЭС N RU Д-JP.ПФ02.В.08273/19 от 05.08.2019 действует до 30.01.2024</t>
        </is>
      </c>
      <c r="AF500" s="337" t="inlineStr">
        <is>
          <t>FIVE ELEMENTS</t>
        </is>
      </c>
      <c r="AG500" s="337" t="inlineStr">
        <is>
          <t>Lapidem, Inc.</t>
        </is>
      </c>
    </row>
    <row r="501" hidden="1" ht="20.1" customFormat="1" customHeight="1" s="437" thickBot="1">
      <c r="A501" s="435" t="n"/>
      <c r="B501" s="829" t="n"/>
      <c r="C501" s="1621" t="inlineStr">
        <is>
          <t>LPD-0030</t>
        </is>
      </c>
      <c r="D501" s="1621" t="n"/>
      <c r="E501" s="435" t="inlineStr">
        <is>
          <t>Lapidem PRO</t>
        </is>
      </c>
      <c r="F501" s="447" t="inlineStr">
        <is>
          <t>LPD-0030</t>
        </is>
      </c>
      <c r="G501" s="671" t="n"/>
      <c r="H501" s="404" t="inlineStr">
        <is>
          <t>《Lapidem PRO》D&amp;R TREATMENT GARON4000mL</t>
        </is>
      </c>
      <c r="I501" s="404" t="inlineStr">
        <is>
          <t>Five Elements Holistec Damage and Moist Treatment</t>
        </is>
      </c>
      <c r="J501" s="488" t="inlineStr">
        <is>
          <t>Холистический увлажняющий кондиционер для поврежденных волос "Пять Элементов"</t>
        </is>
      </c>
      <c r="K501" s="440" t="inlineStr">
        <is>
          <t>hair treatment</t>
        </is>
      </c>
      <c r="L501" s="440" t="n"/>
      <c r="M501" s="1442" t="n">
        <v>4</v>
      </c>
      <c r="N501" s="1442" t="n">
        <v>4</v>
      </c>
      <c r="O501" s="553" t="n"/>
      <c r="P501" s="1626" t="n">
        <v>14118</v>
      </c>
      <c r="Q501" s="1622">
        <f>O501*P501</f>
        <v/>
      </c>
      <c r="R501" s="554" t="n">
        <v>12000</v>
      </c>
      <c r="S501" s="1634">
        <f>O501*R501</f>
        <v/>
      </c>
      <c r="T501" s="1634">
        <f>Q501-S501</f>
        <v/>
      </c>
      <c r="U501" s="556">
        <f>T501/Q501</f>
        <v/>
      </c>
      <c r="V501" s="444" t="n"/>
      <c r="W501" s="444" t="n"/>
      <c r="X501" s="444" t="n"/>
      <c r="Y501" s="444" t="n"/>
      <c r="Z501" s="444" t="n"/>
      <c r="AA501" s="444" t="n"/>
      <c r="AB501" s="1624" t="n"/>
      <c r="AC501" s="1624">
        <f>ROUND(O501*AB501,3)</f>
        <v/>
      </c>
      <c r="AD501" s="673" t="inlineStr">
        <is>
          <t>水、ミリスチルアルコール、ベヘニルアルコール、ステアラミドプロピルジメチルアミン、グリセリン、エチルヘキシルグリセリン、シア脂、アルガニアスピノサ核油、オリーブ果実油、ヒドロキシプロピルトリモニウム加水分解ケラチン（羊毛）、カニナバラ果実油、加水分解シルク、ザクロ果実エキス、ペンチレングリコール、加水分解ヒアルロン酸、ホウセンカエキス、スクワラン、ホホバ種子油、馬油、ツバキ種子油、マカデミア種子油、ヌマカイメン骨片エキス、セイヨウキズタ葉／茎エキス、セイヨウオトギリソウ花／葉／茎エキス、セイヨウトチノキ種子エキス、オリゴペプチドー24、ハマメリス葉エキス、アルニカ花エキス、ブドウ葉エキス、センブリエキス、加水分解コラーゲン、グリチルリチン酸2K、オウゴン根エキス、ワサビノキ種子油、バオバブ種子油、ジパルミチン酸アスコルビル、BG、ショウキョウエキス、乳酸、ヘキシルデカノール、、トコフェロール、クエン酸、カプリル酸グリセリル、ラウラミノプロピオン酸Na、香料、エタノール</t>
        </is>
      </c>
      <c r="AE501" s="337" t="inlineStr">
        <is>
          <t>ЕАЭС N RU Д-JP.ПФ02.В.08273/19 от 05.08.2019 действует до 30.01.2024</t>
        </is>
      </c>
      <c r="AF501" s="337" t="inlineStr">
        <is>
          <t>FIVE ELEMENTS</t>
        </is>
      </c>
      <c r="AG501" s="337" t="inlineStr">
        <is>
          <t>Lapidem, Inc.</t>
        </is>
      </c>
    </row>
    <row r="502" hidden="1" ht="20.1" customFormat="1" customHeight="1" s="437" thickBot="1">
      <c r="A502" s="435" t="n"/>
      <c r="B502" s="829" t="n"/>
      <c r="C502" s="1621" t="inlineStr">
        <is>
          <t>LPD-0093</t>
        </is>
      </c>
      <c r="D502" s="1621" t="n"/>
      <c r="E502" s="435" t="inlineStr">
        <is>
          <t>Lapidem PRO</t>
        </is>
      </c>
      <c r="F502" s="435" t="inlineStr">
        <is>
          <t>PG02</t>
        </is>
      </c>
      <c r="G502" s="450" t="n"/>
      <c r="H502" s="804" t="inlineStr">
        <is>
          <t>《Lapidem PRO》MASSAGE STONE</t>
        </is>
      </c>
      <c r="I502" s="804" t="n"/>
      <c r="J502" s="693" t="n"/>
      <c r="K502" s="440" t="inlineStr">
        <is>
          <t>stone</t>
        </is>
      </c>
      <c r="L502" s="440" t="n"/>
      <c r="M502" s="1442" t="n"/>
      <c r="N502" s="1442" t="n"/>
      <c r="O502" s="553" t="n"/>
      <c r="P502" s="1626" t="n">
        <v>3278</v>
      </c>
      <c r="Q502" s="1628">
        <f>O502*P502</f>
        <v/>
      </c>
      <c r="R502" s="443" t="n">
        <v>2786</v>
      </c>
      <c r="S502" s="1623">
        <f>O502*R502</f>
        <v/>
      </c>
      <c r="T502" s="1623">
        <f>Q502-S502</f>
        <v/>
      </c>
      <c r="U502" s="556">
        <f>T502/Q502</f>
        <v/>
      </c>
      <c r="V502" s="444" t="n"/>
      <c r="W502" s="444" t="n"/>
      <c r="X502" s="444" t="n"/>
      <c r="Y502" s="444" t="n"/>
      <c r="Z502" s="444" t="n"/>
      <c r="AA502" s="444" t="n"/>
      <c r="AB502" s="1624" t="n"/>
      <c r="AC502" s="1624">
        <f>ROUND(O502*AB502,3)</f>
        <v/>
      </c>
      <c r="AD502" s="673" t="inlineStr">
        <is>
          <t>石</t>
        </is>
      </c>
      <c r="AE502" s="337" t="n"/>
      <c r="AF502" s="337" t="n"/>
      <c r="AG502" s="337" t="n"/>
    </row>
    <row r="503" hidden="1" ht="34.5" customFormat="1" customHeight="1" s="437" thickBot="1">
      <c r="A503" s="1442" t="n"/>
      <c r="B503" s="822" t="n"/>
      <c r="C503" s="1621" t="n"/>
      <c r="D503" s="1621" t="n"/>
      <c r="E503" s="435" t="inlineStr">
        <is>
          <t>Lapidem PRO</t>
        </is>
      </c>
      <c r="F503" s="1668" t="inlineStr">
        <is>
          <t>LP19-25P</t>
        </is>
      </c>
      <c r="G503" s="671" t="n"/>
      <c r="H503" s="404" t="inlineStr">
        <is>
          <t>《Lapidem PRO》Revival Sheet (25sheets in box)</t>
        </is>
      </c>
      <c r="I503" s="404" t="inlineStr">
        <is>
          <t>Lapidem Revival Sheet</t>
        </is>
      </c>
      <c r="J503" s="488" t="inlineStr">
        <is>
          <t>Восстанавливающая коллагеновая маска для лица</t>
        </is>
      </c>
      <c r="K503" s="440" t="inlineStr">
        <is>
          <t>face mask</t>
        </is>
      </c>
      <c r="L503" s="440" t="n"/>
      <c r="M503" s="1442" t="n"/>
      <c r="N503" s="1442" t="n"/>
      <c r="O503" s="553" t="n"/>
      <c r="P503" s="1626" t="n">
        <v>14559</v>
      </c>
      <c r="Q503" s="1622">
        <f>O503*P503</f>
        <v/>
      </c>
      <c r="R503" s="554" t="n">
        <v>12375</v>
      </c>
      <c r="S503" s="1634">
        <f>O503*R503</f>
        <v/>
      </c>
      <c r="T503" s="1634">
        <f>Q503-S503</f>
        <v/>
      </c>
      <c r="U503" s="808">
        <f>T503/Q503</f>
        <v/>
      </c>
      <c r="V503" s="444" t="n"/>
      <c r="W503" s="444" t="n"/>
      <c r="X503" s="444" t="n"/>
      <c r="Y503" s="444" t="n"/>
      <c r="Z503" s="444" t="n"/>
      <c r="AA503" s="444" t="n"/>
      <c r="AB503" s="1627" t="n">
        <v>0.126</v>
      </c>
      <c r="AC503" s="1627">
        <f>ROUND(O503*AB503,3)</f>
        <v/>
      </c>
      <c r="AD503" s="675" t="inlineStr">
        <is>
          <t>・92%  コラーゲン物質（天然コラーゲン）
・水添ポリイソブテン（エモリエント成分）
・PPG-15ステアリル（エモリエント成分）
・オレイン酸PEG-40ソルビット（乳化剤）</t>
        </is>
      </c>
      <c r="AE503" s="663" t="inlineStr">
        <is>
          <t>ЕАЭС N RU Д-JP.РА01.В.12053/21 от 04.06.2021 действует до 03.06.2026</t>
        </is>
      </c>
      <c r="AF503" s="663" t="inlineStr">
        <is>
          <t>Lapidem</t>
        </is>
      </c>
      <c r="AG503" s="663" t="inlineStr">
        <is>
          <t>Lapidem, Inc.</t>
        </is>
      </c>
    </row>
    <row r="504" hidden="1" ht="34.5" customFormat="1" customHeight="1" s="437" thickBot="1">
      <c r="A504" s="764" t="n"/>
      <c r="B504" s="822" t="n"/>
      <c r="C504" s="1709" t="n">
        <v>4573383084012</v>
      </c>
      <c r="D504" s="1709" t="n"/>
      <c r="E504" s="435" t="inlineStr">
        <is>
          <t>Lapidem PRO</t>
        </is>
      </c>
      <c r="F504" s="1719" t="inlineStr">
        <is>
          <t>LPD-0196</t>
        </is>
      </c>
      <c r="G504" s="770" t="n"/>
      <c r="H504" s="753" t="inlineStr">
        <is>
          <t xml:space="preserve">《Lapidem PRO》CLEAR WATERY CLEANSING GEL 500ml </t>
        </is>
      </c>
      <c r="I504" s="754" t="n"/>
      <c r="J504" s="934" t="n"/>
      <c r="K504" s="935" t="inlineStr">
        <is>
          <t>face cleansing</t>
        </is>
      </c>
      <c r="L504" s="936" t="n"/>
      <c r="M504" s="764" t="n"/>
      <c r="N504" s="764" t="n"/>
      <c r="O504" s="553" t="n"/>
      <c r="P504" s="1720" t="n">
        <v>7635</v>
      </c>
      <c r="Q504" s="1622">
        <f>O504*P504</f>
        <v/>
      </c>
      <c r="R504" s="768" t="n">
        <v>6490</v>
      </c>
      <c r="S504" s="1721">
        <f>O504*R504</f>
        <v/>
      </c>
      <c r="T504" s="1634">
        <f>Q504-S504</f>
        <v/>
      </c>
      <c r="U504" s="808">
        <f>T504/Q504</f>
        <v/>
      </c>
      <c r="V504" s="767" t="n"/>
      <c r="W504" s="767" t="n"/>
      <c r="X504" s="767" t="n"/>
      <c r="Y504" s="767" t="n"/>
      <c r="Z504" s="767" t="n"/>
      <c r="AA504" s="767" t="n"/>
      <c r="AB504" s="1715" t="n">
        <v>0.535</v>
      </c>
      <c r="AC504" s="1627">
        <f>ROUND(O504*AB504,3)</f>
        <v/>
      </c>
      <c r="AD504" s="939" t="inlineStr">
        <is>
          <t>水、プロパンジオール、ヤシ油脂肪酸PEG-7グリセリル、ジ(カプリル酸/カプリン酸)プロパンジオール、 (アクリレーツ/アクリル酸アルキル(C10-30))クロスポリマー、フェノキシエタノール、リモネン、水酸化 Na、ホホバ種子油、オリーブ果実油、ニュウコウジュ油、シトラール、リナロール、セイヨウネズ果実油、 レモン果皮油、ジラウロイルグルタミン酸リシンNa、グアイアズレンスルホン酸Na、ナイアシンアミド、 腐植土抽出物</t>
        </is>
      </c>
      <c r="AE504" s="1198" t="inlineStr">
        <is>
          <t>письсмо № 527/25 от 25.07.2025 г.</t>
        </is>
      </c>
      <c r="AF504" s="1223" t="inlineStr">
        <is>
          <t>LAPIDEM</t>
        </is>
      </c>
      <c r="AG504" s="1223" t="inlineStr">
        <is>
          <t>CORE Co.,Ltd.</t>
        </is>
      </c>
    </row>
    <row r="505" hidden="1" ht="34.5" customFormat="1" customHeight="1" s="437" thickBot="1">
      <c r="A505" s="1442" t="n"/>
      <c r="B505" s="822" t="n"/>
      <c r="C505" s="1621" t="n">
        <v>4573383083503</v>
      </c>
      <c r="D505" s="1621" t="n"/>
      <c r="E505" s="435" t="inlineStr">
        <is>
          <t>Lapidem PRO</t>
        </is>
      </c>
      <c r="F505" s="1668" t="inlineStr">
        <is>
          <t>LP178P</t>
        </is>
      </c>
      <c r="G505" s="671" t="n"/>
      <c r="H505" s="404" t="inlineStr">
        <is>
          <t>《Lapidem PRO》 RITUAL Dewy Jelly Scrub 200ml</t>
        </is>
      </c>
      <c r="I505" s="404" t="inlineStr">
        <is>
          <t>Lapidem PRO RITUAL Dewy Jelly Scrub. 200ml</t>
        </is>
      </c>
      <c r="J505" s="868" t="inlineStr">
        <is>
          <t>Скраб-желе Ритуал Lapidem.</t>
        </is>
      </c>
      <c r="K505" s="804" t="inlineStr">
        <is>
          <t>face scrub</t>
        </is>
      </c>
      <c r="L505" s="440" t="n"/>
      <c r="M505" s="1442" t="n"/>
      <c r="N505" s="1442" t="n"/>
      <c r="O505" s="553" t="n"/>
      <c r="P505" s="1626" t="n">
        <v>18118</v>
      </c>
      <c r="Q505" s="1622">
        <f>O505*P505</f>
        <v/>
      </c>
      <c r="R505" s="554" t="n">
        <v>15400</v>
      </c>
      <c r="S505" s="1634">
        <f>O505*R505</f>
        <v/>
      </c>
      <c r="T505" s="1634">
        <f>Q505-S505</f>
        <v/>
      </c>
      <c r="U505" s="808">
        <f>T505/Q505</f>
        <v/>
      </c>
      <c r="V505" s="444" t="n"/>
      <c r="W505" s="444" t="n"/>
      <c r="X505" s="444" t="n"/>
      <c r="Y505" s="444" t="n"/>
      <c r="Z505" s="444" t="n"/>
      <c r="AA505" s="444" t="n"/>
      <c r="AB505" s="1627" t="n">
        <v>0.205</v>
      </c>
      <c r="AC505" s="1627">
        <f>ROUND(O505*AB505,3)</f>
        <v/>
      </c>
      <c r="AD505" s="675">
        <f>AD469</f>
        <v/>
      </c>
      <c r="AE505" s="663" t="inlineStr">
        <is>
          <t>ЕАЭС N RU Д-JP.РА04.В.85329/25 от 03.06.2025 действует до 02.06.2030</t>
        </is>
      </c>
      <c r="AF505" s="663" t="inlineStr">
        <is>
          <t>Lapidem</t>
        </is>
      </c>
      <c r="AG505" s="663" t="inlineStr">
        <is>
          <t xml:space="preserve">Core Co., Ltd. </t>
        </is>
      </c>
    </row>
    <row r="506" hidden="1" ht="20.1" customFormat="1" customHeight="1" s="437" thickBot="1">
      <c r="A506" s="1442" t="n"/>
      <c r="B506" s="822" t="n"/>
      <c r="C506" s="1621" t="n">
        <v>4573383083602</v>
      </c>
      <c r="D506" s="1621" t="n"/>
      <c r="E506" s="435" t="inlineStr">
        <is>
          <t>Lapidem PRO</t>
        </is>
      </c>
      <c r="F506" s="1668" t="inlineStr">
        <is>
          <t>LP179P</t>
        </is>
      </c>
      <c r="G506" s="671" t="n"/>
      <c r="H506" s="404" t="inlineStr">
        <is>
          <t>《Lapidem PRO》 RITUAL OKIYOME SERUM 200ml</t>
        </is>
      </c>
      <c r="I506" s="404" t="inlineStr">
        <is>
          <t>Lapidem PRO RITUAL OKIYOME SERUM. 200ml</t>
        </is>
      </c>
      <c r="J506" s="931" t="inlineStr">
        <is>
          <t>Смягчающая отшелушивающая сыворотка Окиёмэ Ритуал Lapidem.</t>
        </is>
      </c>
      <c r="K506" s="804" t="inlineStr">
        <is>
          <t>face serum</t>
        </is>
      </c>
      <c r="L506" s="440" t="n"/>
      <c r="M506" s="1442" t="n"/>
      <c r="N506" s="1442" t="n"/>
      <c r="O506" s="553" t="n"/>
      <c r="P506" s="1626" t="n">
        <v>22647</v>
      </c>
      <c r="Q506" s="1622">
        <f>O506*P506</f>
        <v/>
      </c>
      <c r="R506" s="554" t="n">
        <v>19250</v>
      </c>
      <c r="S506" s="1634">
        <f>O506*R506</f>
        <v/>
      </c>
      <c r="T506" s="1634">
        <f>Q506-S506</f>
        <v/>
      </c>
      <c r="U506" s="808">
        <f>T506/Q506</f>
        <v/>
      </c>
      <c r="V506" s="444" t="n"/>
      <c r="W506" s="444" t="n"/>
      <c r="X506" s="444" t="n"/>
      <c r="Y506" s="444" t="n"/>
      <c r="Z506" s="444" t="n"/>
      <c r="AA506" s="444" t="n"/>
      <c r="AB506" s="1627" t="n">
        <v>0.225</v>
      </c>
      <c r="AC506" s="1627">
        <f>ROUND(O506*AB506,3)</f>
        <v/>
      </c>
      <c r="AD506" s="675">
        <f>AD470</f>
        <v/>
      </c>
      <c r="AE506" s="663" t="inlineStr">
        <is>
          <t>ЕАЭС N RU Д-JP.РА03.В.41493/25 от 07.04.2025 действует до 06.04.2030</t>
        </is>
      </c>
      <c r="AF506" s="663" t="inlineStr">
        <is>
          <t>Lapidem</t>
        </is>
      </c>
      <c r="AG506" s="663" t="inlineStr">
        <is>
          <t>Core Co., Ltd.</t>
        </is>
      </c>
    </row>
    <row r="507" hidden="1" ht="20.1" customFormat="1" customHeight="1" s="437" thickBot="1">
      <c r="A507" s="1442" t="n"/>
      <c r="B507" s="822" t="n"/>
      <c r="C507" s="1621" t="n">
        <v>4573383083701</v>
      </c>
      <c r="D507" s="1621" t="n"/>
      <c r="E507" s="435" t="inlineStr">
        <is>
          <t>Lapidem PRO</t>
        </is>
      </c>
      <c r="F507" s="1668" t="inlineStr">
        <is>
          <t>LP180P</t>
        </is>
      </c>
      <c r="G507" s="671" t="n"/>
      <c r="H507" s="404" t="inlineStr">
        <is>
          <t>《Lapidem PRO》 RITUAL SILKY SERUM 100ml</t>
        </is>
      </c>
      <c r="I507" s="404" t="inlineStr">
        <is>
          <t xml:space="preserve">Lapidem PRO RITUAL SILKY SERUM. 100ml </t>
        </is>
      </c>
      <c r="J507" s="868" t="inlineStr">
        <is>
          <t>Шёлковая сыворотка с витамином С Ритуал Lapidem.</t>
        </is>
      </c>
      <c r="K507" s="804" t="inlineStr">
        <is>
          <t>face serum</t>
        </is>
      </c>
      <c r="L507" s="440" t="n"/>
      <c r="M507" s="1442" t="n"/>
      <c r="N507" s="1442" t="n"/>
      <c r="O507" s="553" t="n"/>
      <c r="P507" s="1626" t="n">
        <v>20706</v>
      </c>
      <c r="Q507" s="1622">
        <f>O507*P507</f>
        <v/>
      </c>
      <c r="R507" s="554" t="n">
        <v>17600</v>
      </c>
      <c r="S507" s="1634">
        <f>O507*R507</f>
        <v/>
      </c>
      <c r="T507" s="1634">
        <f>Q507-S507</f>
        <v/>
      </c>
      <c r="U507" s="808">
        <f>T507/Q507</f>
        <v/>
      </c>
      <c r="V507" s="444" t="n"/>
      <c r="W507" s="444" t="n"/>
      <c r="X507" s="444" t="n"/>
      <c r="Y507" s="444" t="n"/>
      <c r="Z507" s="444" t="n"/>
      <c r="AA507" s="444" t="n"/>
      <c r="AB507" s="1627" t="n">
        <v>0.215</v>
      </c>
      <c r="AC507" s="1627">
        <f>ROUND(O507*AB507,3)</f>
        <v/>
      </c>
      <c r="AD507" s="675">
        <f>AD471</f>
        <v/>
      </c>
      <c r="AE507" s="663" t="inlineStr">
        <is>
          <t>ЕАЭС N RU Д-JP.РА03.В.41493/25 от 07.04.2025 действует до 06.04.2030</t>
        </is>
      </c>
      <c r="AF507" s="663" t="inlineStr">
        <is>
          <t>Lapidem</t>
        </is>
      </c>
      <c r="AG507" s="663" t="inlineStr">
        <is>
          <t>Core Co., Ltd.</t>
        </is>
      </c>
    </row>
    <row r="508" hidden="1" ht="20.1" customFormat="1" customHeight="1" s="437" thickBot="1">
      <c r="A508" s="1442" t="n"/>
      <c r="B508" s="822" t="n"/>
      <c r="C508" s="1621" t="n">
        <v>4573383083800</v>
      </c>
      <c r="D508" s="1621" t="n"/>
      <c r="E508" s="435" t="inlineStr">
        <is>
          <t>Lapidem PRO</t>
        </is>
      </c>
      <c r="F508" s="1668" t="inlineStr">
        <is>
          <t>LP181P</t>
        </is>
      </c>
      <c r="G508" s="671" t="n"/>
      <c r="H508" s="404" t="inlineStr">
        <is>
          <t>《Lapidem PRO》 RITUAL NOURISHING ESSENCE 200ml</t>
        </is>
      </c>
      <c r="I508" s="404" t="inlineStr">
        <is>
          <t>Lapidem PRO RITUAL NOURISHING ESSENCE. 200ml</t>
        </is>
      </c>
      <c r="J508" s="868" t="inlineStr">
        <is>
          <t xml:space="preserve">Питательный эссенция-лосьон Ритуал Lapidem. </t>
        </is>
      </c>
      <c r="K508" s="804" t="inlineStr">
        <is>
          <t>face serum</t>
        </is>
      </c>
      <c r="L508" s="440" t="n"/>
      <c r="M508" s="1442" t="n"/>
      <c r="N508" s="1442" t="n"/>
      <c r="O508" s="553" t="n"/>
      <c r="P508" s="1626" t="n">
        <v>14235</v>
      </c>
      <c r="Q508" s="1622">
        <f>O508*P508</f>
        <v/>
      </c>
      <c r="R508" s="554" t="n">
        <v>12100</v>
      </c>
      <c r="S508" s="1634">
        <f>O508*R508</f>
        <v/>
      </c>
      <c r="T508" s="1634">
        <f>Q508-S508</f>
        <v/>
      </c>
      <c r="U508" s="808">
        <f>T508/Q508</f>
        <v/>
      </c>
      <c r="V508" s="444" t="n"/>
      <c r="W508" s="444" t="n"/>
      <c r="X508" s="444" t="n"/>
      <c r="Y508" s="444" t="n"/>
      <c r="Z508" s="444" t="n"/>
      <c r="AA508" s="444" t="n"/>
      <c r="AB508" s="1627" t="n">
        <v>0.205</v>
      </c>
      <c r="AC508" s="1627">
        <f>ROUND(O508*AB508,3)</f>
        <v/>
      </c>
      <c r="AD508" s="675">
        <f>AD472</f>
        <v/>
      </c>
      <c r="AE508" s="663" t="inlineStr">
        <is>
          <t>ЕАЭС N RU Д-JP.РА03.В.41493/25 от 07.04.2025 действует до 06.04.2030</t>
        </is>
      </c>
      <c r="AF508" s="663" t="inlineStr">
        <is>
          <t>Lapidem</t>
        </is>
      </c>
      <c r="AG508" s="663" t="inlineStr">
        <is>
          <t>Core Co., Ltd.</t>
        </is>
      </c>
    </row>
    <row r="509" hidden="1" ht="20.1" customFormat="1" customHeight="1" s="437" thickBot="1">
      <c r="A509" s="1442" t="n"/>
      <c r="B509" s="822" t="n"/>
      <c r="C509" s="1621" t="n">
        <v>4573383083909</v>
      </c>
      <c r="D509" s="1621" t="n"/>
      <c r="E509" s="435" t="inlineStr">
        <is>
          <t>Lapidem PRO</t>
        </is>
      </c>
      <c r="F509" s="1668" t="inlineStr">
        <is>
          <t>LP182P</t>
        </is>
      </c>
      <c r="G509" s="671" t="n"/>
      <c r="H509" s="404" t="inlineStr">
        <is>
          <t>《Lapidem PRO》 RITUAL SMOOTH MATTE TOUCH CREAM 100ml</t>
        </is>
      </c>
      <c r="I509" s="404" t="inlineStr">
        <is>
          <t>Lapidem PRO RITUAL SMOOTH MATTE TOUCH CREAM. 100ml</t>
        </is>
      </c>
      <c r="J509" s="868" t="inlineStr">
        <is>
          <t xml:space="preserve">Матирующий смягчающий крем Ритуал Lapidem. </t>
        </is>
      </c>
      <c r="K509" s="804" t="inlineStr">
        <is>
          <t>face cream</t>
        </is>
      </c>
      <c r="L509" s="440" t="n"/>
      <c r="M509" s="1442" t="n"/>
      <c r="N509" s="1442" t="n"/>
      <c r="O509" s="553" t="n"/>
      <c r="P509" s="1626" t="n">
        <v>12941</v>
      </c>
      <c r="Q509" s="1622">
        <f>O509*P509</f>
        <v/>
      </c>
      <c r="R509" s="554" t="n">
        <v>11000</v>
      </c>
      <c r="S509" s="1634">
        <f>O509*R509</f>
        <v/>
      </c>
      <c r="T509" s="1634">
        <f>Q509-S509</f>
        <v/>
      </c>
      <c r="U509" s="808">
        <f>T509/Q509</f>
        <v/>
      </c>
      <c r="V509" s="444" t="n"/>
      <c r="W509" s="444" t="n"/>
      <c r="X509" s="444" t="n"/>
      <c r="Y509" s="444" t="n"/>
      <c r="Z509" s="444" t="n"/>
      <c r="AA509" s="444" t="n"/>
      <c r="AB509" s="1627" t="n">
        <v>0.215</v>
      </c>
      <c r="AC509" s="1627">
        <f>ROUND(O509*AB509,3)</f>
        <v/>
      </c>
      <c r="AD509" s="675">
        <f>AD473</f>
        <v/>
      </c>
      <c r="AE509" s="663" t="inlineStr">
        <is>
          <t>ЕАЭС N RU Д-JP.РА03.В.41392/25 от 07.04.2025 действует до 06.04.2030</t>
        </is>
      </c>
      <c r="AF509" s="663" t="inlineStr">
        <is>
          <t>Lapidem</t>
        </is>
      </c>
      <c r="AG509" s="663" t="inlineStr">
        <is>
          <t>Core Co., Ltd.</t>
        </is>
      </c>
    </row>
    <row r="510" hidden="1" ht="20.1" customFormat="1" customHeight="1" s="437" thickBot="1">
      <c r="A510" s="1442" t="n"/>
      <c r="B510" s="822" t="n"/>
      <c r="C510" s="1621" t="n">
        <v>4573383082049</v>
      </c>
      <c r="D510" s="1621" t="inlineStr">
        <is>
          <t>LPD-0152</t>
        </is>
      </c>
      <c r="E510" s="447" t="inlineStr">
        <is>
          <t>Lapidem PRO</t>
        </is>
      </c>
      <c r="F510" s="447" t="inlineStr">
        <is>
          <t>LP23P</t>
        </is>
      </c>
      <c r="G510" s="671" t="n"/>
      <c r="H510" s="404" t="inlineStr">
        <is>
          <t>《Lapidem PRO》RITUAL Moisturizing G Mist 300ml</t>
        </is>
      </c>
      <c r="I510" s="404" t="inlineStr">
        <is>
          <t>LAPIDEM RITUAL Moisturizing Glow Mist</t>
        </is>
      </c>
      <c r="J510" s="488" t="inlineStr">
        <is>
          <t>Лапидем Увлажняющий лосьон-спрей Ритуал</t>
        </is>
      </c>
      <c r="K510" s="440" t="inlineStr">
        <is>
          <t>face lotion</t>
        </is>
      </c>
      <c r="L510" s="440" t="n"/>
      <c r="M510" s="1442" t="n"/>
      <c r="N510" s="1442" t="n"/>
      <c r="O510" s="553" t="n"/>
      <c r="P510" s="1626" t="n">
        <v>17471</v>
      </c>
      <c r="Q510" s="1622">
        <f>O510*P510</f>
        <v/>
      </c>
      <c r="R510" s="554" t="n">
        <v>14850</v>
      </c>
      <c r="S510" s="1634">
        <f>O510*R510</f>
        <v/>
      </c>
      <c r="T510" s="1634">
        <f>Q510-S510</f>
        <v/>
      </c>
      <c r="U510" s="808">
        <f>T510/Q510</f>
        <v/>
      </c>
      <c r="V510" s="444" t="n"/>
      <c r="W510" s="444" t="n"/>
      <c r="X510" s="444" t="n"/>
      <c r="Y510" s="444" t="n"/>
      <c r="Z510" s="444" t="n"/>
      <c r="AA510" s="444" t="n"/>
      <c r="AB510" s="1637" t="n">
        <v>0.322</v>
      </c>
      <c r="AC510" s="1624">
        <f>ROUND(O510*AB510,3)</f>
        <v/>
      </c>
      <c r="AD510" s="675" t="inlineStr">
        <is>
          <t>乳酸桿菌/加水分解ハトムギ胚/胚乳発酵液
スクワラン
コメヌカ油
ペンチレングリコール
ツバキ種子油
グリセリン
マカダミアナッツ脂肪酸エチル
チャ葉エキス
アズキ種子エキス
褐藻エキス
コメヌカエキス
コメ胚芽エキス
腐植土抽出物
ナイアシンアミド
ヒバ油
デキストリン
エタノール
クエン酸
ジャスミン油
ビターオレンジ花油
水
BG
トコフェロール
酢酸トコフェロール
リモネン
ラベンダー油
ジメチルスルホン
テアニン
オニサルビア油
マヨラナ油
ニオイテンジクアオイ油
リンゴ酸
クエン酸ナトリウム
フェノキシエタノール</t>
        </is>
      </c>
      <c r="AE510" s="663" t="inlineStr">
        <is>
          <t>ЕАЭС N RU Д-JP.РА02.В.76840/23 от 27.03.2023 действует до 26.03.2028</t>
        </is>
      </c>
      <c r="AF510" s="663" t="n">
        <v>0</v>
      </c>
      <c r="AG510" s="663" t="inlineStr">
        <is>
          <t>Core Inc.</t>
        </is>
      </c>
    </row>
    <row r="511" hidden="1" ht="18.75" customFormat="1" customHeight="1" s="437" thickBot="1">
      <c r="A511" s="1442" t="n"/>
      <c r="B511" s="822" t="n"/>
      <c r="C511" s="1621" t="n">
        <v>4573383082056</v>
      </c>
      <c r="D511" s="1621" t="inlineStr">
        <is>
          <t>LPD-0153</t>
        </is>
      </c>
      <c r="E511" s="447" t="inlineStr">
        <is>
          <t>Lapidem PRO</t>
        </is>
      </c>
      <c r="F511" s="447" t="inlineStr">
        <is>
          <t>LP24P</t>
        </is>
      </c>
      <c r="G511" s="671" t="n"/>
      <c r="H511" s="404" t="inlineStr">
        <is>
          <t>《Lapidem PRO》RITUAL TN Target Serum 100ml</t>
        </is>
      </c>
      <c r="I511" s="404" t="inlineStr">
        <is>
          <t>LAPIDEM RITUAL Tightening Target Serum</t>
        </is>
      </c>
      <c r="J511" s="488" t="inlineStr">
        <is>
          <t>Лапидем Лифтинговый серум Ритуал</t>
        </is>
      </c>
      <c r="K511" s="440" t="inlineStr">
        <is>
          <t>face serum</t>
        </is>
      </c>
      <c r="L511" s="440" t="n"/>
      <c r="M511" s="1442" t="n"/>
      <c r="N511" s="1442" t="n"/>
      <c r="O511" s="553" t="n"/>
      <c r="P511" s="1626" t="n">
        <v>32353</v>
      </c>
      <c r="Q511" s="1622">
        <f>O511*P511</f>
        <v/>
      </c>
      <c r="R511" s="554" t="n">
        <v>27500</v>
      </c>
      <c r="S511" s="1634">
        <f>O511*R511</f>
        <v/>
      </c>
      <c r="T511" s="1634">
        <f>Q511-S511</f>
        <v/>
      </c>
      <c r="U511" s="808">
        <f>T511/Q511</f>
        <v/>
      </c>
      <c r="V511" s="444" t="n"/>
      <c r="W511" s="444" t="n"/>
      <c r="X511" s="444" t="n"/>
      <c r="Y511" s="444" t="n"/>
      <c r="Z511" s="444" t="n"/>
      <c r="AA511" s="444" t="n"/>
      <c r="AB511" s="1637" t="n">
        <v>0.134</v>
      </c>
      <c r="AC511" s="1624">
        <f>ROUND(O511*AB511,3)</f>
        <v/>
      </c>
      <c r="AD511" s="675" t="inlineStr">
        <is>
          <t>乳酸桿菌/加水分解ハトムギ胚/胚乳発酵液
スクワラン
ペンチレングリコール
ベタイン
バクチオール
ホホバ種子油
マカデミア種子油
ナイアシンアミド
ツバキ種子油
褐藻エキス
コメヌカエキス
コメ胚芽エキス
アズキ種子エキス
チャ葉エキス
テアニン
腐植土抽出物
ジメチルスルホン
オニサルビア油
マヨラナ油
ニオイテンジクアオイ油
ヒバ油
デキストリン
ダイズ油
（アクリレーツ/アクリル酸アルキル（C10-30））クロスポリマー
BG
水
ラベンダー油
キサンタンガム
ラウロイルグルタミン酸
水酸化ナトリウム
ジラウロイルグルタミン酸リシンNa
ジャスミン油
ビターオレンジ花油
レチノール
リモネン
フェノキシエタノール
エチルヘキシルグリセリン</t>
        </is>
      </c>
      <c r="AE511" s="663" t="inlineStr">
        <is>
          <t>ЕАЭС N RU Д-JP.РА02.В.76824/23 от 27.03.2023 действует до 26.03.2028</t>
        </is>
      </c>
      <c r="AF511" s="663" t="n">
        <v>0</v>
      </c>
      <c r="AG511" s="663" t="inlineStr">
        <is>
          <t>Core Inc.</t>
        </is>
      </c>
    </row>
    <row r="512" hidden="1" ht="20.1" customFormat="1" customHeight="1" s="437" thickBot="1">
      <c r="A512" s="1442" t="n"/>
      <c r="B512" s="822" t="n"/>
      <c r="C512" s="1621" t="n">
        <v>4573383082063</v>
      </c>
      <c r="D512" s="1621" t="inlineStr">
        <is>
          <t>LPD-0154</t>
        </is>
      </c>
      <c r="E512" s="447" t="inlineStr">
        <is>
          <t>Lapidem PRO</t>
        </is>
      </c>
      <c r="F512" s="447" t="inlineStr">
        <is>
          <t>LP22P</t>
        </is>
      </c>
      <c r="G512" s="671" t="n"/>
      <c r="H512" s="404" t="inlineStr">
        <is>
          <t>《Lapidem PRO》RITUAL Sleeping Bloom Mask 250g</t>
        </is>
      </c>
      <c r="I512" s="404" t="inlineStr">
        <is>
          <t>LAPIDEM RITUAL Sleeping Bloom Mask</t>
        </is>
      </c>
      <c r="J512" s="488" t="inlineStr">
        <is>
          <t>Лапидем Маска ночная Ритуал</t>
        </is>
      </c>
      <c r="K512" s="440" t="inlineStr">
        <is>
          <t>face mask</t>
        </is>
      </c>
      <c r="L512" s="440" t="n"/>
      <c r="M512" s="1442" t="n"/>
      <c r="N512" s="1442" t="n"/>
      <c r="O512" s="553" t="n">
        <v>6</v>
      </c>
      <c r="P512" s="1626" t="n">
        <v>20706</v>
      </c>
      <c r="Q512" s="1622">
        <f>O512*P512</f>
        <v/>
      </c>
      <c r="R512" s="554" t="n">
        <v>17600</v>
      </c>
      <c r="S512" s="1634">
        <f>O512*R512</f>
        <v/>
      </c>
      <c r="T512" s="1634">
        <f>Q512-S512</f>
        <v/>
      </c>
      <c r="U512" s="808">
        <f>T512/Q512</f>
        <v/>
      </c>
      <c r="V512" s="444" t="n"/>
      <c r="W512" s="444" t="n"/>
      <c r="X512" s="444" t="n"/>
      <c r="Y512" s="444" t="n"/>
      <c r="Z512" s="444" t="n"/>
      <c r="AA512" s="444" t="n"/>
      <c r="AB512" s="1722" t="n">
        <v>0.342</v>
      </c>
      <c r="AC512" s="1624">
        <f>ROUND(O512*AB512,3)</f>
        <v/>
      </c>
      <c r="AD512" s="675" t="inlineStr">
        <is>
          <t>乳酸桿菌/加水分解ハトムギ胚/胚乳発酵液
グリセリン
マカダミアナッツ脂肪酸エチル
水
ペンチレングリコール
腐植土抽出物
ナイアシンアミド
BG
ツバキ種子油
コメヌカエキス
コメ胚芽エキス
アズキ種子エキス
褐藻エキス
チャ葉エキス
ベタイン
加水分解ホホバエステル
ジャスミン油
ビターオレンジ花油
ジラウロイルグルタミン酸リシンNa
トコフェリルリン酸Na
オニサルビア油
マヨラナ油
ニオイテンジクアオイ油
ジメチルスルホン
加水分解ヒアルロン酸
ヒバ油
ナットウガム
デキストリン
チョウマメ花エキス
マルトデキストリン
チョウジエキス
カワラヨモギ花エキス
リモネン
ヒドロキシエチルウレア
（アクリレーツ/アクリル酸アルキル（C10-30））クロスポリマー
ラベンダー油
エタノール
カプリル酸グリセリル
テアニン
水酸化ナトリウム
トコフェロール
酢酸トコフェロール
リンゴ酸
フェノキシエタノール</t>
        </is>
      </c>
      <c r="AE512" s="663" t="inlineStr">
        <is>
          <t>ЕАЭС N RU Д-JP.РА02.В.76792/23 от 27.03.2023 действует до 26.03.2028</t>
        </is>
      </c>
      <c r="AF512" s="663" t="inlineStr">
        <is>
          <t>Lapidem</t>
        </is>
      </c>
      <c r="AG512" s="663" t="inlineStr">
        <is>
          <t>Core Inc.</t>
        </is>
      </c>
    </row>
    <row r="513" hidden="1" ht="20.1" customFormat="1" customHeight="1" s="437" thickBot="1">
      <c r="A513" s="1442" t="n"/>
      <c r="B513" s="822" t="n"/>
      <c r="C513" s="1621" t="n"/>
      <c r="D513" s="1621" t="n"/>
      <c r="E513" s="447" t="inlineStr">
        <is>
          <t>LAPIDEM</t>
        </is>
      </c>
      <c r="F513" s="447" t="inlineStr">
        <is>
          <t>LP30</t>
        </is>
      </c>
      <c r="G513" s="671" t="n"/>
      <c r="H513" s="404" t="inlineStr">
        <is>
          <t xml:space="preserve">Japanese tenugui red </t>
        </is>
      </c>
      <c r="I513" s="404" t="inlineStr">
        <is>
          <t xml:space="preserve">Japanese tenugui red </t>
        </is>
      </c>
      <c r="J513" s="488" t="inlineStr">
        <is>
          <t>Японские хлопковые салфетки (красные)</t>
        </is>
      </c>
      <c r="K513" s="440" t="inlineStr">
        <is>
          <t>towel</t>
        </is>
      </c>
      <c r="L513" s="440" t="n"/>
      <c r="M513" s="1442" t="n"/>
      <c r="N513" s="1442" t="n"/>
      <c r="O513" s="553" t="n"/>
      <c r="P513" s="1626" t="n">
        <v>1130</v>
      </c>
      <c r="Q513" s="1622">
        <f>O513*P513</f>
        <v/>
      </c>
      <c r="R513" s="554" t="n">
        <v>880</v>
      </c>
      <c r="S513" s="1634">
        <f>O513*R513</f>
        <v/>
      </c>
      <c r="T513" s="1634">
        <f>Q513-S513</f>
        <v/>
      </c>
      <c r="U513" s="808">
        <f>T513/Q513</f>
        <v/>
      </c>
      <c r="V513" s="444" t="n"/>
      <c r="W513" s="444" t="n"/>
      <c r="X513" s="444" t="n"/>
      <c r="Y513" s="444" t="n"/>
      <c r="Z513" s="444" t="n"/>
      <c r="AA513" s="444" t="n"/>
      <c r="AB513" s="1627" t="n">
        <v>0.03</v>
      </c>
      <c r="AC513" s="1627">
        <f>ROUND(O513*AB513,3)</f>
        <v/>
      </c>
      <c r="AD513" s="675" t="n"/>
      <c r="AE513" s="663" t="inlineStr">
        <is>
          <t>ЕАЭС N RU Д-JP.РА04.В.21748/24 от 08.05.2024 действует до 07.05.2029</t>
        </is>
      </c>
      <c r="AF513" s="663" t="inlineStr">
        <is>
          <t>Lapidem</t>
        </is>
      </c>
      <c r="AG513" s="663" t="inlineStr">
        <is>
          <t>«CORE Co.,Ltd.»</t>
        </is>
      </c>
    </row>
    <row r="514" hidden="1" ht="20.1" customFormat="1" customHeight="1" s="437" thickBot="1">
      <c r="A514" s="1442" t="n"/>
      <c r="B514" s="822" t="n"/>
      <c r="C514" s="1621" t="n"/>
      <c r="D514" s="1621" t="n"/>
      <c r="E514" s="447" t="inlineStr">
        <is>
          <t>LAPIDEM</t>
        </is>
      </c>
      <c r="F514" s="447" t="inlineStr">
        <is>
          <t>LP31</t>
        </is>
      </c>
      <c r="G514" s="671" t="n"/>
      <c r="H514" s="404" t="inlineStr">
        <is>
          <t>Japanese tenugui blue (12月リニューアル予定）</t>
        </is>
      </c>
      <c r="I514" s="404" t="inlineStr">
        <is>
          <t>Japanese tenugui blue</t>
        </is>
      </c>
      <c r="J514" s="488" t="inlineStr">
        <is>
          <t>Японские хлопковые салфетки (синие)</t>
        </is>
      </c>
      <c r="K514" s="440" t="inlineStr">
        <is>
          <t>towel</t>
        </is>
      </c>
      <c r="L514" s="440" t="n"/>
      <c r="M514" s="1442" t="n"/>
      <c r="N514" s="1442" t="n"/>
      <c r="O514" s="553" t="n"/>
      <c r="P514" s="1626" t="n">
        <v>1130</v>
      </c>
      <c r="Q514" s="1622">
        <f>O514*P514</f>
        <v/>
      </c>
      <c r="R514" s="554" t="n">
        <v>880</v>
      </c>
      <c r="S514" s="1634">
        <f>O514*R514</f>
        <v/>
      </c>
      <c r="T514" s="1634">
        <f>Q514-S514</f>
        <v/>
      </c>
      <c r="U514" s="808">
        <f>T514/Q514</f>
        <v/>
      </c>
      <c r="V514" s="444" t="n"/>
      <c r="W514" s="444" t="n"/>
      <c r="X514" s="444" t="n"/>
      <c r="Y514" s="444" t="n"/>
      <c r="Z514" s="444" t="n"/>
      <c r="AA514" s="444" t="n"/>
      <c r="AB514" s="1624" t="n">
        <v>0.03</v>
      </c>
      <c r="AC514" s="1624">
        <f>ROUND(O514*AB514,3)</f>
        <v/>
      </c>
      <c r="AD514" s="675" t="n"/>
      <c r="AE514" s="663" t="inlineStr">
        <is>
          <t>ЕАЭС N RU Д-JP.РА04.В.21748/24 от 08.05.2024 действует до 07.05.2029</t>
        </is>
      </c>
      <c r="AF514" s="663" t="inlineStr">
        <is>
          <t>Lapidem</t>
        </is>
      </c>
      <c r="AG514" s="663" t="inlineStr">
        <is>
          <t>«CORE Co.,Ltd.»</t>
        </is>
      </c>
    </row>
    <row r="515" hidden="1" ht="20.1" customFormat="1" customHeight="1" s="437" thickBot="1">
      <c r="A515" s="1442" t="n"/>
      <c r="B515" s="822" t="n"/>
      <c r="C515" s="448" t="inlineStr">
        <is>
          <t>4582501713000</t>
        </is>
      </c>
      <c r="D515" s="448" t="inlineStr">
        <is>
          <t>MP01</t>
        </is>
      </c>
      <c r="E515" s="435" t="inlineStr">
        <is>
          <t>MARY PLATINUE</t>
        </is>
      </c>
      <c r="F515" s="447" t="inlineStr">
        <is>
          <t>MRP1</t>
        </is>
      </c>
      <c r="G515" s="671" t="inlineStr">
        <is>
          <t>マリープラチーヌ　ホイップフェイシャルソープ</t>
        </is>
      </c>
      <c r="H515" s="404" t="inlineStr">
        <is>
          <t>《MARY PLATINUE》　Face soap</t>
        </is>
      </c>
      <c r="I515" s="404" t="inlineStr">
        <is>
          <t>Whip Facial soap</t>
        </is>
      </c>
      <c r="J515" s="488" t="inlineStr">
        <is>
          <t>Увлажняющая пенка для умывания на основе белой глины</t>
        </is>
      </c>
      <c r="K515" s="451" t="inlineStr">
        <is>
          <t>face soap</t>
        </is>
      </c>
      <c r="L515" s="451" t="n"/>
      <c r="M515" s="450" t="n"/>
      <c r="N515" s="450" t="n"/>
      <c r="O515" s="553" t="n"/>
      <c r="P515" s="1622" t="n">
        <v>3169</v>
      </c>
      <c r="Q515" s="1622">
        <f>O515*P515</f>
        <v/>
      </c>
      <c r="R515" s="554" t="n">
        <v>2625</v>
      </c>
      <c r="S515" s="1634">
        <f>O515*R515</f>
        <v/>
      </c>
      <c r="T515" s="1634">
        <f>Q515-S515</f>
        <v/>
      </c>
      <c r="U515" s="808">
        <f>T515/Q515</f>
        <v/>
      </c>
      <c r="V515" s="444" t="n"/>
      <c r="W515" s="444" t="n"/>
      <c r="X515" s="444" t="n"/>
      <c r="Y515" s="444" t="n"/>
      <c r="Z515" s="444" t="n"/>
      <c r="AA515" s="444" t="inlineStr">
        <is>
          <t>3.5х4.5х17</t>
        </is>
      </c>
      <c r="AB515" s="1624" t="n">
        <v>0.134</v>
      </c>
      <c r="AC515" s="1624">
        <f>ROUND(O515*AB515,3)</f>
        <v/>
      </c>
      <c r="AD515" s="675" t="inlineStr">
        <is>
          <t>グリセリン、ミリスチン酸、水、水酸化Ｋ、ＢＧ、ステアリン酸、ソルビトール、カオリン、モンモリロナイト、セラピド2、水溶性コラーゲン、プラセンタエキス、ウンカリアトメントサエキス、ダマスクバラ油、パルチミン酸、粘土、マルトデキストリン、マイカ、フェノキシエタノール</t>
        </is>
      </c>
      <c r="AE515" s="663" t="n"/>
      <c r="AF515" s="663" t="inlineStr">
        <is>
          <t>Mary Platinue</t>
        </is>
      </c>
      <c r="AG515" s="663" t="inlineStr">
        <is>
          <t xml:space="preserve"> Beauty-Tech Japan Co.,Ltd.</t>
        </is>
      </c>
    </row>
    <row r="516" hidden="1" ht="20.1" customFormat="1" customHeight="1" s="437" thickBot="1">
      <c r="A516" s="435" t="n"/>
      <c r="B516" s="829" t="n"/>
      <c r="C516" s="448" t="inlineStr">
        <is>
          <t>4582501710009</t>
        </is>
      </c>
      <c r="D516" s="448" t="n"/>
      <c r="E516" s="435" t="inlineStr">
        <is>
          <t>Skin Innovation</t>
        </is>
      </c>
      <c r="F516" s="447" t="inlineStr">
        <is>
          <t>SKI01</t>
        </is>
      </c>
      <c r="G516" s="671" t="n"/>
      <c r="H516" s="404" t="inlineStr">
        <is>
          <t>《SKIN INNOVATION》SODA GEL PACK 80g*2</t>
        </is>
      </c>
      <c r="I516" s="404" t="inlineStr">
        <is>
          <t>INNOVATION SODA GEL PACK</t>
        </is>
      </c>
      <c r="J516" s="488" t="inlineStr">
        <is>
          <t>Содовая гелевая маска Инновация</t>
        </is>
      </c>
      <c r="K516" s="451" t="inlineStr">
        <is>
          <t>face pack</t>
        </is>
      </c>
      <c r="L516" s="451" t="n"/>
      <c r="M516" s="450" t="n"/>
      <c r="N516" s="450" t="n"/>
      <c r="O516" s="553" t="n"/>
      <c r="P516" s="1622" t="n">
        <v>6563</v>
      </c>
      <c r="Q516" s="1622">
        <f>O516*P516</f>
        <v/>
      </c>
      <c r="R516" s="554" t="n">
        <v>5250</v>
      </c>
      <c r="S516" s="1634">
        <f>O516*R516</f>
        <v/>
      </c>
      <c r="T516" s="1634">
        <f>Q516-S516</f>
        <v/>
      </c>
      <c r="U516" s="808">
        <f>T516/Q516</f>
        <v/>
      </c>
      <c r="V516" s="444" t="n"/>
      <c r="W516" s="444" t="n"/>
      <c r="X516" s="444" t="n"/>
      <c r="Y516" s="444" t="n"/>
      <c r="Z516" s="444" t="n"/>
      <c r="AA516" s="444" t="n"/>
      <c r="AB516" s="1637" t="n">
        <v>0.288</v>
      </c>
      <c r="AC516" s="1637">
        <f>ROUND(O516*AB516,3)</f>
        <v/>
      </c>
      <c r="AD516" s="1723"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516" s="663" t="inlineStr">
        <is>
          <t>ЕАЭС N RU Д-JP.РА02.В.77132/23 от 27.03.2023 действует до 26.03.2028</t>
        </is>
      </c>
      <c r="AF516" s="663" t="inlineStr">
        <is>
          <t>SKIN INNOVATION</t>
        </is>
      </c>
      <c r="AG516" s="663" t="inlineStr">
        <is>
          <t>Keiz Co., Ltd</t>
        </is>
      </c>
    </row>
    <row r="517" hidden="1" ht="20.1" customFormat="1" customHeight="1" s="437" thickBot="1">
      <c r="A517" s="1442" t="n"/>
      <c r="B517" s="822" t="n"/>
      <c r="C517" s="448" t="inlineStr">
        <is>
          <t>4582501710047</t>
        </is>
      </c>
      <c r="D517" s="448" t="n"/>
      <c r="E517" s="435" t="inlineStr">
        <is>
          <t>Skin Innovation PRO</t>
        </is>
      </c>
      <c r="F517" s="447" t="inlineStr">
        <is>
          <t>SKI02</t>
        </is>
      </c>
      <c r="G517" s="671" t="n"/>
      <c r="H517" s="557" t="inlineStr">
        <is>
          <t>《SKIN INNOVATION》SODA GEL PACK 300g*2</t>
        </is>
      </c>
      <c r="I517" s="404" t="inlineStr">
        <is>
          <t>INNOVATION SODA GEL PACK</t>
        </is>
      </c>
      <c r="J517" s="488" t="inlineStr">
        <is>
          <t>Содовая гелевая маска Инновация</t>
        </is>
      </c>
      <c r="K517" s="451" t="inlineStr">
        <is>
          <t>face pack</t>
        </is>
      </c>
      <c r="L517" s="451" t="n"/>
      <c r="M517" s="1442" t="n">
        <v>24</v>
      </c>
      <c r="N517" s="1442" t="n">
        <v>24</v>
      </c>
      <c r="O517" s="553" t="n"/>
      <c r="P517" s="1622" t="n">
        <v>15315</v>
      </c>
      <c r="Q517" s="1622">
        <f>O517*P517</f>
        <v/>
      </c>
      <c r="R517" s="554" t="n">
        <v>12250</v>
      </c>
      <c r="S517" s="1634">
        <f>O517*R517</f>
        <v/>
      </c>
      <c r="T517" s="1634">
        <f>Q517-S517</f>
        <v/>
      </c>
      <c r="U517" s="808">
        <f>T517/Q517</f>
        <v/>
      </c>
      <c r="V517" s="444">
        <f>ROUND(0.335*0.485*0.25,3)</f>
        <v/>
      </c>
      <c r="W517" s="444" t="n">
        <v>17.75</v>
      </c>
      <c r="X517" s="444">
        <f>O517/M517</f>
        <v/>
      </c>
      <c r="Y517" s="444">
        <f>V517*X517</f>
        <v/>
      </c>
      <c r="Z517" s="444">
        <f>W517*X517</f>
        <v/>
      </c>
      <c r="AA517" s="444" t="n"/>
      <c r="AB517" s="1624" t="n">
        <v>0.7</v>
      </c>
      <c r="AC517" s="1624">
        <f>ROUND(O517*AB517,3)</f>
        <v/>
      </c>
      <c r="AD517" s="1688" t="n"/>
      <c r="AE517" s="663" t="inlineStr">
        <is>
          <t>ЕАЭС N RU Д-JP.РА02.В.77132/23 от 27.03.2023 действует до 26.03.2028</t>
        </is>
      </c>
      <c r="AF517" s="663" t="inlineStr">
        <is>
          <t>SKIN INNOVATION</t>
        </is>
      </c>
      <c r="AG517" s="663" t="inlineStr">
        <is>
          <t>Keiz Co., Ltd</t>
        </is>
      </c>
    </row>
    <row r="518" hidden="1" ht="20.1" customFormat="1" customHeight="1" s="437" thickBot="1">
      <c r="A518" s="1442" t="n"/>
      <c r="B518" s="822" t="n"/>
      <c r="C518" s="448" t="inlineStr">
        <is>
          <t>4573221620068</t>
        </is>
      </c>
      <c r="D518" s="448" t="n"/>
      <c r="E518" s="435" t="inlineStr">
        <is>
          <t>ROSY DROP</t>
        </is>
      </c>
      <c r="F518" s="447" t="inlineStr">
        <is>
          <t>RD01</t>
        </is>
      </c>
      <c r="G518" s="671" t="inlineStr">
        <is>
          <t>ロージードロップ　ローズパーフェクトストレッチシート</t>
        </is>
      </c>
      <c r="H518" s="404" t="inlineStr">
        <is>
          <t>《ROSY DROP》 Perfect Stretch Sheet</t>
        </is>
      </c>
      <c r="I518" s="404" t="inlineStr">
        <is>
          <t>Rosy Drop Perfect Stretch Sheet</t>
        </is>
      </c>
      <c r="J518" s="488" t="inlineStr">
        <is>
          <t>Идеальные патчи под глаза "Капля Розы"</t>
        </is>
      </c>
      <c r="K518" s="451" t="inlineStr">
        <is>
          <t>Eye mask</t>
        </is>
      </c>
      <c r="L518" s="451" t="n"/>
      <c r="M518" s="1442" t="n">
        <v>50</v>
      </c>
      <c r="N518" s="1442" t="n">
        <v>50</v>
      </c>
      <c r="O518" s="553" t="n">
        <v>200</v>
      </c>
      <c r="P518" s="1622" t="n">
        <v>4500</v>
      </c>
      <c r="Q518" s="1622">
        <f>O518*P518</f>
        <v/>
      </c>
      <c r="R518" s="724" t="n">
        <v>3600</v>
      </c>
      <c r="S518" s="1634">
        <f>O518*R518</f>
        <v/>
      </c>
      <c r="T518" s="1634">
        <f>Q518-S518</f>
        <v/>
      </c>
      <c r="U518" s="808">
        <f>T518/Q518</f>
        <v/>
      </c>
      <c r="V518" s="444">
        <f>ROUND(0.56*0.24*0.32,3)</f>
        <v/>
      </c>
      <c r="W518" s="444" t="n">
        <v>14.2</v>
      </c>
      <c r="X518" s="444">
        <f>O518/M518</f>
        <v/>
      </c>
      <c r="Y518" s="444">
        <f>V518*X518</f>
        <v/>
      </c>
      <c r="Z518" s="444">
        <f>W518*X518</f>
        <v/>
      </c>
      <c r="AA518" s="444" t="n"/>
      <c r="AB518" s="1638" t="n">
        <v>0.275</v>
      </c>
      <c r="AC518" s="1624">
        <f>ROUND(O518*AB518,3)</f>
        <v/>
      </c>
      <c r="AD518"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18" s="663" t="inlineStr">
        <is>
          <t>ЕАЭС N RU Д-JP.РА06.В.54126/24 от 30.07.2024 действует до 28.07.2029</t>
        </is>
      </c>
      <c r="AF518" s="663" t="inlineStr">
        <is>
          <t>Rosy Drop</t>
        </is>
      </c>
      <c r="AG518" s="663" t="inlineStr">
        <is>
          <t>Pod Inc.</t>
        </is>
      </c>
    </row>
    <row r="519" hidden="1" ht="20.1" customFormat="1" customHeight="1" s="437" thickBot="1">
      <c r="A519" s="1442" t="n"/>
      <c r="B519" s="822" t="n"/>
      <c r="C519" s="448" t="inlineStr">
        <is>
          <t xml:space="preserve">4573221620105 </t>
        </is>
      </c>
      <c r="D519" s="448" t="n"/>
      <c r="E519" s="435" t="inlineStr">
        <is>
          <t>ROSY DROP</t>
        </is>
      </c>
      <c r="F519" s="447" t="inlineStr">
        <is>
          <t>RD02</t>
        </is>
      </c>
      <c r="G519" s="671" t="inlineStr">
        <is>
          <t>ロージードロップ　ローズ　ブースフル　ローション</t>
        </is>
      </c>
      <c r="H519" s="404" t="inlineStr">
        <is>
          <t>《ROSY DROP》 BOOSTER LOTION 100ml</t>
        </is>
      </c>
      <c r="I519" s="404" t="inlineStr">
        <is>
          <t>Rosy Drop Booster Lotion</t>
        </is>
      </c>
      <c r="J519" s="488" t="inlineStr">
        <is>
          <t>Лосьон-эссенция “Капля розы”</t>
        </is>
      </c>
      <c r="K519" s="451" t="inlineStr">
        <is>
          <t>face lotion</t>
        </is>
      </c>
      <c r="L519" s="451" t="n"/>
      <c r="M519" s="1442" t="n">
        <v>35</v>
      </c>
      <c r="N519" s="1442" t="n">
        <v>35</v>
      </c>
      <c r="O519" s="553" t="n"/>
      <c r="P519" s="1622" t="n">
        <v>3150</v>
      </c>
      <c r="Q519" s="1622">
        <f>O519*P519</f>
        <v/>
      </c>
      <c r="R519" s="724" t="n">
        <v>2520</v>
      </c>
      <c r="S519" s="1634">
        <f>O519*R519</f>
        <v/>
      </c>
      <c r="T519" s="1634">
        <f>Q519-S519</f>
        <v/>
      </c>
      <c r="U519" s="808">
        <f>T519/Q519</f>
        <v/>
      </c>
      <c r="V519" s="444">
        <f>ROUND(0.21*0.31*0.18,3)</f>
        <v/>
      </c>
      <c r="W519" s="444" t="n">
        <v>5</v>
      </c>
      <c r="X519" s="444">
        <f>O519/M519</f>
        <v/>
      </c>
      <c r="Y519" s="444">
        <f>V519*X519</f>
        <v/>
      </c>
      <c r="Z519" s="444">
        <f>W519*X519</f>
        <v/>
      </c>
      <c r="AA519" s="444" t="n"/>
      <c r="AB519" s="1442" t="n">
        <v>0.114</v>
      </c>
      <c r="AC519" s="1624">
        <f>ROUND(O519*AB519,3)</f>
        <v/>
      </c>
      <c r="AD519" s="675" t="inlineStr">
        <is>
          <t>水
ダマスクバラ花水
ＢＧ
グリセリン
ペンチレングリコール
メチルグルセス－２０
ソルビトール
ダマスクバラカルス培養エキス
ダマスクバラ花エキス
ＰＣＡ－Ｎａ
ヒアルロン酸Ｎａ
セラミド２
スクワラン
フラーレン
水溶性プロテオグリカン
水添レシチン
テトラヘキシルデカン酸アスコルビル
トコフェロール
パンテノール
パルミチン酸レチノール
ピーナッツ油
加水分解コラーゲン
水溶性コラーゲン
トコフェロール
キサンタンガム
ＤＰＧ
ＰＰＧ－４セテス－２０
ＥＤＴＡ－２Ｎａ
クエン酸
クエン酸Ｎａ
フェノキシエタノール</t>
        </is>
      </c>
      <c r="AE519" s="941" t="inlineStr">
        <is>
          <t>ЕАЭС N RU Д-JP.РА06.В.58074/24 от 30.07.2024 действует до 29.07.2029</t>
        </is>
      </c>
      <c r="AF519" s="663" t="inlineStr">
        <is>
          <t xml:space="preserve"> Rosy Drop</t>
        </is>
      </c>
      <c r="AG519" s="663" t="inlineStr">
        <is>
          <t>Pod Corporation</t>
        </is>
      </c>
    </row>
    <row r="520" hidden="1" ht="20.1" customFormat="1" customHeight="1" s="437" thickBot="1">
      <c r="A520" s="1442" t="n"/>
      <c r="B520" s="822" t="n"/>
      <c r="C520" s="448" t="inlineStr">
        <is>
          <t>4573221620181</t>
        </is>
      </c>
      <c r="D520" s="448" t="n"/>
      <c r="E520" s="435" t="inlineStr">
        <is>
          <t>ROSY DROP</t>
        </is>
      </c>
      <c r="F520" s="447" t="inlineStr">
        <is>
          <t>RD03</t>
        </is>
      </c>
      <c r="G520" s="671" t="inlineStr">
        <is>
          <t>ロージードロップ　美容液</t>
        </is>
      </c>
      <c r="H520" s="404" t="inlineStr">
        <is>
          <t>《ROSY DROP》 WRINKLE SERUM 20ml</t>
        </is>
      </c>
      <c r="I520" s="404" t="inlineStr">
        <is>
          <t>Rosy Drop Wrinkle Serum</t>
        </is>
      </c>
      <c r="J520" s="488" t="inlineStr">
        <is>
          <t>Эссенция против морщин «Капля Розы» Rosy Drop. 20 мл.</t>
        </is>
      </c>
      <c r="K520" s="451" t="inlineStr">
        <is>
          <t>face serum</t>
        </is>
      </c>
      <c r="L520" s="451" t="n"/>
      <c r="M520" s="1442" t="n">
        <v>63</v>
      </c>
      <c r="N520" s="1442" t="n">
        <v>63</v>
      </c>
      <c r="O520" s="553" t="n"/>
      <c r="P520" s="1628" t="n">
        <v>4500</v>
      </c>
      <c r="Q520" s="1628">
        <f>O520*P520</f>
        <v/>
      </c>
      <c r="R520" s="724" t="n">
        <v>3600</v>
      </c>
      <c r="S520" s="1623">
        <f>O520*R520</f>
        <v/>
      </c>
      <c r="T520" s="1623">
        <f>Q520-S520</f>
        <v/>
      </c>
      <c r="U520" s="556">
        <f>T520/Q520</f>
        <v/>
      </c>
      <c r="V520" s="444">
        <f>ROUND(0.26*0.35*0.16,3)</f>
        <v/>
      </c>
      <c r="W520" s="444" t="n"/>
      <c r="X520" s="444">
        <f>O520/M520</f>
        <v/>
      </c>
      <c r="Y520" s="444">
        <f>V520*X520</f>
        <v/>
      </c>
      <c r="Z520" s="444">
        <f>W520*X520</f>
        <v/>
      </c>
      <c r="AA520" s="444" t="n"/>
      <c r="AB520" s="723" t="n">
        <v>0.093</v>
      </c>
      <c r="AC520" s="1637">
        <f>ROUND(O520*AB520,3)</f>
        <v/>
      </c>
      <c r="AD520" s="675" t="inlineStr">
        <is>
          <t>水
ＢＧ
グリセリン
ペンチレングリコール
コハク酸ジエトキシエチル
ベタイン
１，２－ヘキサンジオール
ダマスクバラ胎座培養エキス
レスベラトロール
ブドウ葉／種子／皮エキス
オリゴペプチド－２０
オリゴペプチド－２４
アセチルデカペプチド－３
ヒアルロン酸Ｎａ
アセチルグルコサミン
ヨーロッパブナ芽エキス
アルギニン
クエン酸
クエン酸Ｎａ
グリチルリチン酸２Ｋ
マルトース
マルトシルシクロデキストリン
シクロデキストリン
ヒドロキシプロピルメチルセルロースステアロキシエーテル
（アクリレーツ／アクリル酸アルキル（Ｃ１０－３０））クロスポリマー
エチルヘキシルグリセリン</t>
        </is>
      </c>
      <c r="AE520" s="663" t="inlineStr">
        <is>
          <t>ЕАЭС N RU Д-JP.НВ32.В.12206/20 от 14.08.2020 действует до 13.08.2025</t>
        </is>
      </c>
      <c r="AF520" s="663" t="inlineStr">
        <is>
          <t>Rosy Drop</t>
        </is>
      </c>
      <c r="AG520" s="663" t="inlineStr">
        <is>
          <t>Pod Inc.</t>
        </is>
      </c>
    </row>
    <row r="521" hidden="1" ht="20.1" customFormat="1" customHeight="1" s="437" thickBot="1">
      <c r="A521" s="1442" t="n"/>
      <c r="B521" s="822" t="n"/>
      <c r="C521" s="448" t="inlineStr">
        <is>
          <t>4573221620112</t>
        </is>
      </c>
      <c r="D521" s="448" t="n"/>
      <c r="E521" s="435" t="inlineStr">
        <is>
          <t>ROSY DROP</t>
        </is>
      </c>
      <c r="F521" s="447" t="inlineStr">
        <is>
          <t>RD04</t>
        </is>
      </c>
      <c r="G521" s="671" t="inlineStr">
        <is>
          <t>ロージードロップ　クリーム</t>
        </is>
      </c>
      <c r="H521" s="404" t="inlineStr">
        <is>
          <t>《ROSY DROP》 FURROW CREAM 32g</t>
        </is>
      </c>
      <c r="I521" s="404" t="inlineStr">
        <is>
          <t>Rosy Drop Furrow Cream</t>
        </is>
      </c>
      <c r="J521" s="488" t="inlineStr">
        <is>
          <t>Питательный крем "Капля розы"</t>
        </is>
      </c>
      <c r="K521" s="451" t="inlineStr">
        <is>
          <t>face cream</t>
        </is>
      </c>
      <c r="L521" s="451" t="n"/>
      <c r="M521" s="1442" t="n">
        <v>50</v>
      </c>
      <c r="N521" s="1442" t="n">
        <v>50</v>
      </c>
      <c r="O521" s="553" t="n"/>
      <c r="P521" s="1628" t="n">
        <v>5400</v>
      </c>
      <c r="Q521" s="1628">
        <f>O521*P521</f>
        <v/>
      </c>
      <c r="R521" s="724" t="n">
        <v>4320</v>
      </c>
      <c r="S521" s="1623">
        <f>O521*R521</f>
        <v/>
      </c>
      <c r="T521" s="1623">
        <f>Q521-S521</f>
        <v/>
      </c>
      <c r="U521" s="556">
        <f>T521/Q521</f>
        <v/>
      </c>
      <c r="V521" s="444">
        <f>ROUND(0.19*0.39*0.15,3)</f>
        <v/>
      </c>
      <c r="W521" s="444" t="n">
        <v>5</v>
      </c>
      <c r="X521" s="444">
        <f>O521/M521</f>
        <v/>
      </c>
      <c r="Y521" s="444">
        <f>V521*X521</f>
        <v/>
      </c>
      <c r="Z521" s="444">
        <f>W521*X521</f>
        <v/>
      </c>
      <c r="AA521" s="444" t="n"/>
      <c r="AB521" s="1442" t="n">
        <v>0.08</v>
      </c>
      <c r="AC521" s="1624">
        <f>ROUND(O521*AB521,3)</f>
        <v/>
      </c>
      <c r="AD521" s="675" t="inlineStr">
        <is>
          <t>水
グリセリン
トリエチルヘキサノイン
パーフルオロヘキサン
ＢＧ
ダマスクバラ花水　又は　ローズ水
スクワラン
ペンチレングリコール
パーフルオロパーヒドロフェナントレン
グリコシルトレハロース
パーフルオロデカリン
ダマスクバラ胎座培養エキス
ダマスクバラカルス培養エキス
プランクトンエキス　又は　アルテロモナス発酵エキス
ジグリセリン
トレハロース
加水分解水添デンプン
アラキジルアルコール
ベヘニルアルコール
シア脂
ステアリン酸グリセリル
パルミチン酸エチルヘキシル
パーフルオロジメチルシクロヘキサン
ステアリン酸
バチルアルコール
ペンタステアリン酸ポリグリセリル－１０
アラキルグルコシド
ヒドロキシプロピルメチルセルロースステアロキシエーテル
ステアロイルラクチレートＮａ
トリ（カプリル酸／カプリン酸）グリセリル
マンダリンオレンジ果皮エキス
レシチン
ジメチルシリル化シリカ
ヒアルロン酸Ｎａ
マルトデキストリン
トリフルオロ酢酸テトラデシルアミノブチロイルバリルアミノ酪酸ウレア
パルミトイルジペプチド－５ジアミノブチロイルヒドロキシトレオニン
パルミトイルトリペプチド－５
塩化Ｍｇ
"ウンカリアトメントサエキス 又は 
テトラヒドロキシシクロヘキサン酸アルキル（Ｃ１－８）"
ケイ酸Ｎａ
カルボマー
水酸化Ｋ
ペンテト酸５Ｎａ
エチルヘキシルグリセリン
フェノキシエタノール</t>
        </is>
      </c>
      <c r="AE521" s="663" t="inlineStr">
        <is>
          <t>ЕАЭС N RU Д-JP.ПФ02.В.05504/19 от 16.07.2019 действует до 15.07.2024</t>
        </is>
      </c>
      <c r="AF521" s="663" t="inlineStr">
        <is>
          <t>Rapport</t>
        </is>
      </c>
      <c r="AG521" s="663" t="inlineStr">
        <is>
          <t>Pod Inc.</t>
        </is>
      </c>
    </row>
    <row r="522" hidden="1" ht="31.5" customFormat="1" customHeight="1" s="437" thickBot="1">
      <c r="A522" s="1442" t="n"/>
      <c r="B522" s="822" t="n"/>
      <c r="C522" s="448" t="inlineStr">
        <is>
          <t>4573221620204</t>
        </is>
      </c>
      <c r="D522" s="448" t="n"/>
      <c r="E522" s="435" t="inlineStr">
        <is>
          <t>ROSY DROP</t>
        </is>
      </c>
      <c r="F522" s="447" t="inlineStr">
        <is>
          <t>RD06</t>
        </is>
      </c>
      <c r="G522" s="671" t="n"/>
      <c r="H522" s="404" t="inlineStr">
        <is>
          <t>《ROSY DROP》 FURROWLESS MASK (25ml×6sheets)</t>
        </is>
      </c>
      <c r="I522" s="404" t="inlineStr">
        <is>
          <t>Rosy Drop Furrowless Mask</t>
        </is>
      </c>
      <c r="J522" s="488" t="inlineStr">
        <is>
          <t xml:space="preserve">Омолаживающая маска для лица Рози Дроп. 25 мл х 6 шт. </t>
        </is>
      </c>
      <c r="K522" s="451" t="inlineStr">
        <is>
          <t>face mask</t>
        </is>
      </c>
      <c r="L522" s="451" t="n"/>
      <c r="M522" s="1442" t="n"/>
      <c r="N522" s="1442" t="n"/>
      <c r="O522" s="553" t="n"/>
      <c r="P522" s="1628" t="n">
        <v>5400</v>
      </c>
      <c r="Q522" s="1628">
        <f>O522*P522</f>
        <v/>
      </c>
      <c r="R522" s="724" t="n">
        <v>4320</v>
      </c>
      <c r="S522" s="1623">
        <f>O522*R522</f>
        <v/>
      </c>
      <c r="T522" s="1623">
        <f>Q522-S522</f>
        <v/>
      </c>
      <c r="U522" s="556">
        <f>T522/Q522</f>
        <v/>
      </c>
      <c r="V522" s="444">
        <f>ROUND(0.26*0.35*0.16,3)</f>
        <v/>
      </c>
      <c r="W522" s="444" t="n"/>
      <c r="X522" s="444" t="n"/>
      <c r="Y522" s="444" t="n"/>
      <c r="Z522" s="444" t="n"/>
      <c r="AA522" s="444" t="n"/>
      <c r="AB522" s="1442" t="n">
        <v>0.383</v>
      </c>
      <c r="AC522" s="1624">
        <f>ROUND(O522*AB522,3)</f>
        <v/>
      </c>
      <c r="AD522" s="675" t="inlineStr">
        <is>
          <t>Aqua, Butylene Glycol, Glycerin, Pentylene Glycol, 1,2-Hexanediol, Phenoxyethanol,
Diethoxyethyl Succinate,Rosa Damascena Phytoplacenta Culture Extract, Arginine, Betaine,
Dipotassium Glycyrrhizate, Rosa Damascena Callus Culture Extract, Sodium Hyaluronate,
Acrylates/C10-30 Alkyl Acrylate Crosspolymer, Hydroxypropyl Methylcellulose Stearoxy Ether,
Propylene Glycol, Cyclodextrin, Maltosyl Cyclodextrin, Dimaltosyl Cyclodextrin, Maltose, Vitis
Vinifera Fruit Extract, Resveratrol, Acetyl Decapeptide-3, Oligopeptide-20, Oligopeptide-24</t>
        </is>
      </c>
      <c r="AE522" s="663" t="inlineStr">
        <is>
          <t>ЕАЭС N RU Д-JP.РА01.В.46661/24 от 26.01.2024 действует до 25.01.2029</t>
        </is>
      </c>
      <c r="AF522" s="663" t="inlineStr">
        <is>
          <t>Rapport</t>
        </is>
      </c>
      <c r="AG522" s="663" t="inlineStr">
        <is>
          <t>Pod Inc.</t>
        </is>
      </c>
    </row>
    <row r="523" hidden="1" ht="20.1" customFormat="1" customHeight="1" s="437" thickBot="1">
      <c r="A523" s="1442" t="n"/>
      <c r="B523" s="822" t="n"/>
      <c r="C523" s="448" t="inlineStr">
        <is>
          <t>4573221620068</t>
        </is>
      </c>
      <c r="D523" s="448" t="n"/>
      <c r="E523" s="435" t="inlineStr">
        <is>
          <t>ROSY DROP</t>
        </is>
      </c>
      <c r="F523" s="435" t="inlineStr">
        <is>
          <t>RD05</t>
        </is>
      </c>
      <c r="G523" s="450" t="inlineStr">
        <is>
          <t>ロージードロップ　ローズパーフェクトストレッチシート</t>
        </is>
      </c>
      <c r="H523" s="451" t="inlineStr">
        <is>
          <t>《ROSY DROP》 Perfect Stretch Sheet mini</t>
        </is>
      </c>
      <c r="I523" s="451" t="inlineStr">
        <is>
          <t>Rosy Drop Perfect Stretch Sheet</t>
        </is>
      </c>
      <c r="J523" s="591" t="inlineStr">
        <is>
          <t>Идеальные патчи под глаза "Капля Розы"</t>
        </is>
      </c>
      <c r="K523" s="451" t="inlineStr">
        <is>
          <t>Eye mask</t>
        </is>
      </c>
      <c r="L523" s="451" t="n"/>
      <c r="M523" s="450" t="n"/>
      <c r="N523" s="450" t="n"/>
      <c r="O523" s="553" t="n">
        <v>1000</v>
      </c>
      <c r="P523" s="1628" t="n">
        <v>220</v>
      </c>
      <c r="Q523" s="1628">
        <f>O523*P523</f>
        <v/>
      </c>
      <c r="R523" s="724" t="n">
        <v>200</v>
      </c>
      <c r="S523" s="1623">
        <f>O523*R523</f>
        <v/>
      </c>
      <c r="T523" s="1623">
        <f>Q523-S523</f>
        <v/>
      </c>
      <c r="U523" s="556">
        <f>T523/Q523</f>
        <v/>
      </c>
      <c r="V523" s="444" t="n"/>
      <c r="W523" s="444" t="n"/>
      <c r="X523" s="444" t="n"/>
      <c r="Y523" s="444" t="n"/>
      <c r="Z523" s="444">
        <f>W523*X523</f>
        <v/>
      </c>
      <c r="AA523" s="444" t="n"/>
      <c r="AB523" s="1627" t="n">
        <v>0.006</v>
      </c>
      <c r="AC523" s="1627">
        <f>ROUND(O523*AB523,3)</f>
        <v/>
      </c>
      <c r="AD523" s="675" t="inlineStr">
        <is>
          <t>水、BG、グリセリン、ペンチレングリコール、コハク酸ジエトキシエチル、1,2-ヘキサンジオール、ダマスクバラ胎座培養エキス、ダマスクバラカルス培養エキス、レスベラトロール、ブドウ葉/皮/種子エキス/、オリゴペプチド-20、オリゴペプチド-24、アセチルデカペプチド-3、ヒアルロン酸Na、アルギニン、グリチルリチン酸2K、マルトース、マルトシルシクロデキストリン、シクロデキストリン、ベタイン、ヒドロキシプロピルメチルセルロースステアロキシエーテル、DPG、フェノキシエタノール、（アクリレーツ/アクリル酸アルキル（c10-30））クロスポリマー</t>
        </is>
      </c>
      <c r="AE523" s="663" t="inlineStr">
        <is>
          <t>ЕАЭС N RU Д-JP.РА06.В.54126/24 от 30.07.2024 действует до 28.07.2029</t>
        </is>
      </c>
      <c r="AF523" s="663" t="inlineStr">
        <is>
          <t>Rosy Drop</t>
        </is>
      </c>
      <c r="AG523" s="663" t="inlineStr">
        <is>
          <t>Pod Inc.</t>
        </is>
      </c>
    </row>
    <row r="524" hidden="1" ht="20.1" customFormat="1" customHeight="1" s="437" thickBot="1">
      <c r="A524" s="435" t="n"/>
      <c r="B524" s="829" t="n"/>
      <c r="C524" s="1621" t="n">
        <v>4544798030352</v>
      </c>
      <c r="D524" s="448" t="n"/>
      <c r="E524" s="435" t="inlineStr">
        <is>
          <t>EST LABO PRO</t>
        </is>
      </c>
      <c r="F524" s="435" t="inlineStr">
        <is>
          <t>EST01</t>
        </is>
      </c>
      <c r="G524" s="450" t="inlineStr">
        <is>
          <t>エステラボ　ポイントクレンジング</t>
        </is>
      </c>
      <c r="H524" s="451" t="inlineStr">
        <is>
          <t>ESTLABO　POINT CLEANSING</t>
        </is>
      </c>
      <c r="I524" s="451" t="inlineStr">
        <is>
          <t>ESTLABO POINT CLEANSING</t>
        </is>
      </c>
      <c r="J524" s="591" t="inlineStr">
        <is>
          <t>Демакияжный лосьон для очищения макияжа с глаз и губ EST LABO</t>
        </is>
      </c>
      <c r="K524" s="451" t="inlineStr">
        <is>
          <t>face cleansing</t>
        </is>
      </c>
      <c r="L524" s="451" t="n"/>
      <c r="M524" s="450" t="n"/>
      <c r="N524" s="450" t="n"/>
      <c r="O524" s="553" t="n">
        <v>20</v>
      </c>
      <c r="P524" s="1724" t="n">
        <v>1869</v>
      </c>
      <c r="Q524" s="1628">
        <f>O524*P524</f>
        <v/>
      </c>
      <c r="R524" s="417" t="n">
        <v>1495</v>
      </c>
      <c r="S524" s="1623">
        <f>O524*R524</f>
        <v/>
      </c>
      <c r="T524" s="1623">
        <f>Q524-S524</f>
        <v/>
      </c>
      <c r="U524" s="556">
        <f>T524/Q524</f>
        <v/>
      </c>
      <c r="V524" s="444" t="n"/>
      <c r="W524" s="444" t="n"/>
      <c r="X524" s="444" t="n"/>
      <c r="Y524" s="444" t="n"/>
      <c r="Z524" s="444" t="n"/>
      <c r="AA524" s="444" t="n"/>
      <c r="AB524" s="1442" t="n">
        <v>0.32</v>
      </c>
      <c r="AC524" s="1624">
        <f>ROUND(O524*AB524,3)</f>
        <v/>
      </c>
      <c r="AD524" s="675"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524" s="663" t="inlineStr">
        <is>
          <t>ЕАЭС N RU Д-JP.АБ47.В.08734/20 от 08.09.2020 действует до 07.09.2025</t>
        </is>
      </c>
      <c r="AF524" s="663" t="inlineStr">
        <is>
          <t>CBS Cosmetics</t>
        </is>
      </c>
      <c r="AG524" s="663" t="inlineStr">
        <is>
          <t>Shoyaku Kenkyusho Inc</t>
        </is>
      </c>
    </row>
    <row r="525" hidden="1" ht="20.1" customFormat="1" customHeight="1" s="437" thickBot="1">
      <c r="A525" s="435" t="n"/>
      <c r="B525" s="829" t="n"/>
      <c r="C525" s="1621" t="n">
        <v>4544798030413</v>
      </c>
      <c r="D525" s="448" t="n"/>
      <c r="E525" s="435" t="inlineStr">
        <is>
          <t>EST LABO</t>
        </is>
      </c>
      <c r="F525" s="435" t="inlineStr">
        <is>
          <t>EST02</t>
        </is>
      </c>
      <c r="G525" s="450" t="n"/>
      <c r="H525" s="451" t="inlineStr">
        <is>
          <t>ESTLABO   CLEANSING  SOAP</t>
        </is>
      </c>
      <c r="I525" s="451" t="inlineStr">
        <is>
          <t>EST LABO CLEANSING SOAP</t>
        </is>
      </c>
      <c r="J525" s="591" t="inlineStr">
        <is>
          <t>Очищающее пенка мусс EST LABO</t>
        </is>
      </c>
      <c r="K525" s="451" t="inlineStr">
        <is>
          <t>face cleansing</t>
        </is>
      </c>
      <c r="L525" s="451" t="n"/>
      <c r="M525" s="450" t="n"/>
      <c r="N525" s="450" t="n"/>
      <c r="O525" s="553" t="n"/>
      <c r="P525" s="1724" t="n">
        <v>1869</v>
      </c>
      <c r="Q525" s="1628">
        <f>O525*P525</f>
        <v/>
      </c>
      <c r="R525" s="417" t="n">
        <v>1495</v>
      </c>
      <c r="S525" s="1623">
        <f>O525*R525</f>
        <v/>
      </c>
      <c r="T525" s="1623">
        <f>Q525-S525</f>
        <v/>
      </c>
      <c r="U525" s="556">
        <f>T525/Q525</f>
        <v/>
      </c>
      <c r="V525" s="444" t="n"/>
      <c r="W525" s="444" t="n"/>
      <c r="X525" s="444" t="n"/>
      <c r="Y525" s="444" t="n"/>
      <c r="Z525" s="444" t="n"/>
      <c r="AA525" s="444" t="n"/>
      <c r="AB525" s="1442" t="n"/>
      <c r="AC525" s="1624">
        <f>ROUND(O525*AB525,3)</f>
        <v/>
      </c>
      <c r="AD525" s="675"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525" s="663" t="inlineStr">
        <is>
          <t>ЕАЭС N RU Д-JP.АБ47.В.08751/20 от 08.09.2020 действует до 07.09.2025</t>
        </is>
      </c>
      <c r="AF525" s="663" t="inlineStr">
        <is>
          <t>CBS Cosmetics</t>
        </is>
      </c>
      <c r="AG525" s="663" t="inlineStr">
        <is>
          <t>Shoyaku Kenkyusho Inc</t>
        </is>
      </c>
    </row>
    <row r="526" hidden="1" ht="20.1" customFormat="1" customHeight="1" s="437" thickBot="1">
      <c r="A526" s="435" t="n"/>
      <c r="B526" s="829" t="n"/>
      <c r="C526" s="1621" t="n">
        <v>4544798030390</v>
      </c>
      <c r="D526" s="448" t="n"/>
      <c r="E526" s="435" t="inlineStr">
        <is>
          <t>EST LABO</t>
        </is>
      </c>
      <c r="F526" s="435" t="n"/>
      <c r="G526" s="450" t="n"/>
      <c r="H526" s="451" t="inlineStr">
        <is>
          <t>ESTLABO   CLEANSING  OIL</t>
        </is>
      </c>
      <c r="I526" s="451" t="inlineStr">
        <is>
          <t>EST LABO CLEANSING OIL</t>
        </is>
      </c>
      <c r="J526" s="591" t="inlineStr">
        <is>
          <t>Демакияжное масло EST LABO</t>
        </is>
      </c>
      <c r="K526" s="451" t="inlineStr">
        <is>
          <t>face cleansing</t>
        </is>
      </c>
      <c r="L526" s="451" t="n"/>
      <c r="M526" s="450" t="n"/>
      <c r="N526" s="450" t="n"/>
      <c r="O526" s="553" t="n"/>
      <c r="P526" s="1724" t="n">
        <v>3006</v>
      </c>
      <c r="Q526" s="1628">
        <f>O526*P526</f>
        <v/>
      </c>
      <c r="R526" s="417" t="n">
        <v>2405</v>
      </c>
      <c r="S526" s="1623">
        <f>O526*R526</f>
        <v/>
      </c>
      <c r="T526" s="1623">
        <f>Q526-S526</f>
        <v/>
      </c>
      <c r="U526" s="556">
        <f>T526/Q526</f>
        <v/>
      </c>
      <c r="V526" s="444" t="n"/>
      <c r="W526" s="444" t="n"/>
      <c r="X526" s="444" t="n"/>
      <c r="Y526" s="444" t="n"/>
      <c r="Z526" s="444" t="n"/>
      <c r="AA526" s="444" t="n"/>
      <c r="AB526" s="1442" t="n"/>
      <c r="AC526" s="1624">
        <f>ROUND(O526*AB526,3)</f>
        <v/>
      </c>
      <c r="AD526" s="675" t="inlineStr">
        <is>
          <t>トリエチルヘキサノイン、ミネラルオイル、テトラオレイン酸ソルベス-30、ヘチマエキス、ヒバマタエキス、クレマティスエキス、セイヨウナツユキソウ花エキス、スギナエキス、セイヨウキズタエキス、テトラヘキシルデカン酸アスコルビル、トコフェロール</t>
        </is>
      </c>
      <c r="AE526" s="663" t="inlineStr">
        <is>
          <t>ЕАЭС N RU Д-JP.АБ47.В.08752/20 от 08.09.2020 действует до 07.09.2025</t>
        </is>
      </c>
      <c r="AF526" s="663" t="inlineStr">
        <is>
          <t>CBS Cosmetics</t>
        </is>
      </c>
      <c r="AG526" s="663" t="inlineStr">
        <is>
          <t>Shoyaku Kenkyusho Inc</t>
        </is>
      </c>
    </row>
    <row r="527" hidden="1" ht="20.1" customFormat="1" customHeight="1" s="437" thickBot="1">
      <c r="A527" s="1442" t="n"/>
      <c r="B527" s="822" t="n"/>
      <c r="C527" s="1621" t="n">
        <v>4544798030437</v>
      </c>
      <c r="D527" s="448" t="n"/>
      <c r="E527" s="435" t="inlineStr">
        <is>
          <t>EST LABO PRO</t>
        </is>
      </c>
      <c r="F527" s="435" t="inlineStr">
        <is>
          <t>EST03</t>
        </is>
      </c>
      <c r="G527" s="450" t="inlineStr">
        <is>
          <t>エステラボ　ソフトピールジェル　スクラブ</t>
        </is>
      </c>
      <c r="H527" s="451" t="inlineStr">
        <is>
          <t>ESTLABO   SOFT  PEEL  GEL  SCRUB</t>
        </is>
      </c>
      <c r="I527" s="451" t="inlineStr">
        <is>
          <t>EST LABO SOFT PEEL GEL SCRUB</t>
        </is>
      </c>
      <c r="J527" s="591" t="inlineStr">
        <is>
          <t>Мягкий очищающий скраб EST LABO</t>
        </is>
      </c>
      <c r="K527" s="451" t="inlineStr">
        <is>
          <t>face scrub</t>
        </is>
      </c>
      <c r="L527" s="451" t="n"/>
      <c r="M527" s="450" t="n"/>
      <c r="N527" s="450" t="n"/>
      <c r="O527" s="553" t="n"/>
      <c r="P527" s="1725" t="n">
        <v>2438</v>
      </c>
      <c r="Q527" s="1628">
        <f>O527*P527</f>
        <v/>
      </c>
      <c r="R527" s="943" t="n">
        <v>1950</v>
      </c>
      <c r="S527" s="1623">
        <f>O527*R527</f>
        <v/>
      </c>
      <c r="T527" s="1623">
        <f>Q527-S527</f>
        <v/>
      </c>
      <c r="U527" s="556">
        <f>T527/Q527</f>
        <v/>
      </c>
      <c r="V527" s="444" t="n"/>
      <c r="W527" s="444" t="n"/>
      <c r="X527" s="444" t="n"/>
      <c r="Y527" s="444" t="n"/>
      <c r="Z527" s="444" t="n"/>
      <c r="AA527" s="444" t="n"/>
      <c r="AB527" s="1627" t="n">
        <v>0.32</v>
      </c>
      <c r="AC527" s="1627">
        <f>ROUND(O527*AB527,3)</f>
        <v/>
      </c>
      <c r="AD527" s="675"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527" s="663" t="inlineStr">
        <is>
          <t>ЕАЭС N RU Д-JP.АБ47.В.09020/20 от 11.09.2020 действует до 10.09.2025</t>
        </is>
      </c>
      <c r="AF527" s="663" t="inlineStr">
        <is>
          <t>CBS Cosmetics</t>
        </is>
      </c>
      <c r="AG527" s="663" t="inlineStr">
        <is>
          <t>Shoyaku Kenkyusho Inc</t>
        </is>
      </c>
    </row>
    <row r="528" hidden="1" ht="20.1" customFormat="1" customHeight="1" s="437" thickBot="1">
      <c r="A528" s="435" t="n"/>
      <c r="B528" s="829" t="n"/>
      <c r="C528" s="1621" t="n">
        <v>4544798030420</v>
      </c>
      <c r="D528" s="448" t="n"/>
      <c r="E528" s="435" t="inlineStr">
        <is>
          <t>EST LABO PRO</t>
        </is>
      </c>
      <c r="F528" s="435" t="inlineStr">
        <is>
          <t>EST04</t>
        </is>
      </c>
      <c r="G528" s="450" t="inlineStr">
        <is>
          <t>エステラボ　クリーンオフパック</t>
        </is>
      </c>
      <c r="H528" s="451" t="inlineStr">
        <is>
          <t>ESTLABO   CLEAN  OFF  PACK</t>
        </is>
      </c>
      <c r="I528" s="451" t="inlineStr">
        <is>
          <t>EST LABO CLEAN OFF PACK</t>
        </is>
      </c>
      <c r="J528" s="591" t="inlineStr">
        <is>
          <t>Очищающая маска EST LABO</t>
        </is>
      </c>
      <c r="K528" s="451" t="inlineStr">
        <is>
          <t>face pack</t>
        </is>
      </c>
      <c r="L528" s="451" t="n"/>
      <c r="M528" s="450" t="n"/>
      <c r="N528" s="450" t="n"/>
      <c r="O528" s="553" t="n">
        <v>20</v>
      </c>
      <c r="P528" s="1724" t="n">
        <v>2763</v>
      </c>
      <c r="Q528" s="1628">
        <f>O528*P528</f>
        <v/>
      </c>
      <c r="R528" s="417" t="n">
        <v>2210</v>
      </c>
      <c r="S528" s="1623">
        <f>O528*R528</f>
        <v/>
      </c>
      <c r="T528" s="1623">
        <f>Q528-S528</f>
        <v/>
      </c>
      <c r="U528" s="556">
        <f>T528/Q528</f>
        <v/>
      </c>
      <c r="V528" s="444" t="n"/>
      <c r="W528" s="444" t="n"/>
      <c r="X528" s="444" t="n"/>
      <c r="Y528" s="444" t="n"/>
      <c r="Z528" s="444" t="n"/>
      <c r="AA528" s="444" t="n"/>
      <c r="AB528" s="1627" t="n">
        <v>0.37</v>
      </c>
      <c r="AC528" s="1627">
        <f>ROUND(O528*AB528,3)</f>
        <v/>
      </c>
      <c r="AD528" s="675" t="inlineStr">
        <is>
          <t>タルク
コーンスターチ
アルブミン
バレイショデンプン
ベタイン
パパイン
グリチルリチン酸2K
酸化チタン</t>
        </is>
      </c>
      <c r="AE528" s="663" t="inlineStr">
        <is>
          <t>ЕАЭС N RU Д-JP.АБ47.В.08815/20 от 09.09.2020 действует до 08.09.2025</t>
        </is>
      </c>
      <c r="AF528" s="663" t="inlineStr">
        <is>
          <t>CBS Cosmetics</t>
        </is>
      </c>
      <c r="AG528" s="663" t="inlineStr">
        <is>
          <t>Shoyaku Kenkyusho Inc</t>
        </is>
      </c>
    </row>
    <row r="529" hidden="1" ht="20.1" customFormat="1" customHeight="1" s="437" thickBot="1">
      <c r="A529" s="435" t="n"/>
      <c r="B529" s="829" t="n"/>
      <c r="C529" s="1621" t="n">
        <v>4544798030376</v>
      </c>
      <c r="D529" s="448" t="n"/>
      <c r="E529" s="435" t="inlineStr">
        <is>
          <t>EST LABO PRO</t>
        </is>
      </c>
      <c r="F529" s="435" t="inlineStr">
        <is>
          <t>EST05</t>
        </is>
      </c>
      <c r="G529" s="450" t="inlineStr">
        <is>
          <t>エステラボ　クレンジングジェル</t>
        </is>
      </c>
      <c r="H529" s="451" t="inlineStr">
        <is>
          <t>ESTLABO　CLEANSING  GEL</t>
        </is>
      </c>
      <c r="I529" s="451" t="inlineStr">
        <is>
          <t>EST LABO CLEANSING GEL</t>
        </is>
      </c>
      <c r="J529" s="591" t="inlineStr">
        <is>
          <t>Демакияжный гель для лица EST LABO</t>
        </is>
      </c>
      <c r="K529" s="451" t="inlineStr">
        <is>
          <t>face cleansing</t>
        </is>
      </c>
      <c r="L529" s="451" t="n"/>
      <c r="M529" s="450" t="n"/>
      <c r="N529" s="450" t="n"/>
      <c r="O529" s="553" t="n"/>
      <c r="P529" s="1724" t="n">
        <v>2356</v>
      </c>
      <c r="Q529" s="1628">
        <f>O529*P529</f>
        <v/>
      </c>
      <c r="R529" s="417" t="n">
        <v>1885</v>
      </c>
      <c r="S529" s="1623">
        <f>O529*R529</f>
        <v/>
      </c>
      <c r="T529" s="1623">
        <f>Q529-S529</f>
        <v/>
      </c>
      <c r="U529" s="556">
        <f>T529/Q529</f>
        <v/>
      </c>
      <c r="V529" s="444" t="n"/>
      <c r="W529" s="444" t="n"/>
      <c r="X529" s="444" t="n"/>
      <c r="Y529" s="444" t="n"/>
      <c r="Z529" s="444" t="n"/>
      <c r="AA529" s="444" t="n"/>
      <c r="AB529" s="1647" t="n">
        <v>0.33</v>
      </c>
      <c r="AC529" s="1627">
        <f>ROUND(O529*AB529,3)</f>
        <v/>
      </c>
      <c r="AD529" s="675"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29" s="663" t="inlineStr">
        <is>
          <t>ЕАЭС N RU Д-JP.НВ32.В.13610/20 от 14.09.2020 действует до 13.09.2025</t>
        </is>
      </c>
      <c r="AF529" s="663" t="inlineStr">
        <is>
          <t>CBS Cosmetics</t>
        </is>
      </c>
      <c r="AG529" s="663" t="inlineStr">
        <is>
          <t>Shoyaku Kenkyusho Inc</t>
        </is>
      </c>
    </row>
    <row r="530" hidden="1" ht="20.1" customFormat="1" customHeight="1" s="437" thickBot="1">
      <c r="A530" s="1442" t="n"/>
      <c r="B530" s="822" t="n"/>
      <c r="C530" s="1663" t="n">
        <v>4544798030383</v>
      </c>
      <c r="D530" s="439" t="n"/>
      <c r="E530" s="447" t="inlineStr">
        <is>
          <t>EST LABO PRO</t>
        </is>
      </c>
      <c r="F530" s="447" t="inlineStr">
        <is>
          <t>EST06</t>
        </is>
      </c>
      <c r="G530" s="671" t="inlineStr">
        <is>
          <t>エステラボ　クレンジングエマルジョン</t>
        </is>
      </c>
      <c r="H530" s="404" t="inlineStr">
        <is>
          <t>ESTLABO　CLEANSING  EMULSION</t>
        </is>
      </c>
      <c r="I530" s="404" t="inlineStr">
        <is>
          <t>CLEANSING EMULSION EST LABO</t>
        </is>
      </c>
      <c r="J530" s="488" t="inlineStr">
        <is>
          <t>Очищающая эмульсия EST LABO</t>
        </is>
      </c>
      <c r="K530" s="451" t="inlineStr">
        <is>
          <t>face milk</t>
        </is>
      </c>
      <c r="L530" s="451" t="n"/>
      <c r="M530" s="450" t="n"/>
      <c r="N530" s="450" t="n"/>
      <c r="O530" s="553" t="n">
        <v>20</v>
      </c>
      <c r="P530" s="1724" t="n">
        <v>2356</v>
      </c>
      <c r="Q530" s="1628">
        <f>O530*P530</f>
        <v/>
      </c>
      <c r="R530" s="417" t="n">
        <v>1885</v>
      </c>
      <c r="S530" s="1623">
        <f>O530*R530</f>
        <v/>
      </c>
      <c r="T530" s="1623">
        <f>Q530-S530</f>
        <v/>
      </c>
      <c r="U530" s="556">
        <f>T530/Q530</f>
        <v/>
      </c>
      <c r="V530" s="444" t="n"/>
      <c r="W530" s="444" t="n"/>
      <c r="X530" s="444" t="n"/>
      <c r="Y530" s="444" t="n"/>
      <c r="Z530" s="444" t="n"/>
      <c r="AA530" s="444" t="n"/>
      <c r="AB530" s="1661" t="n">
        <v>0.55</v>
      </c>
      <c r="AC530" s="1627">
        <f>ROUND(O530*AB530,3)</f>
        <v/>
      </c>
      <c r="AD530" s="675"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530" s="663" t="inlineStr">
        <is>
          <t>ЕАЭС N RU Д-JP.АБ47.В.08749/20 от 08.09.2020 действует до 07.09.2025</t>
        </is>
      </c>
      <c r="AF530" s="663" t="inlineStr">
        <is>
          <t>CBS Cosmetics</t>
        </is>
      </c>
      <c r="AG530" s="663" t="inlineStr">
        <is>
          <t>Shoyaku Kenkyusho Inc</t>
        </is>
      </c>
    </row>
    <row r="531" hidden="1" ht="20.1" customFormat="1" customHeight="1" s="437" thickBot="1">
      <c r="A531" s="1442" t="n"/>
      <c r="B531" s="822" t="n"/>
      <c r="C531" s="1663" t="n">
        <v>4544798030406</v>
      </c>
      <c r="D531" s="439" t="n"/>
      <c r="E531" s="447" t="inlineStr">
        <is>
          <t>EST LABO PRO</t>
        </is>
      </c>
      <c r="F531" s="447" t="inlineStr">
        <is>
          <t>EST07</t>
        </is>
      </c>
      <c r="G531" s="671" t="inlineStr">
        <is>
          <t>エステラボ　クレンジングフォーム</t>
        </is>
      </c>
      <c r="H531" s="404" t="inlineStr">
        <is>
          <t>ESTLABO　CLEANSING  FOAM</t>
        </is>
      </c>
      <c r="I531" s="404" t="inlineStr">
        <is>
          <t>EST LABO CLEANSING FOAM</t>
        </is>
      </c>
      <c r="J531" s="488" t="inlineStr">
        <is>
          <t>Очищающая пенка EST LABO</t>
        </is>
      </c>
      <c r="K531" s="451" t="inlineStr">
        <is>
          <t>face wash</t>
        </is>
      </c>
      <c r="L531" s="451" t="n"/>
      <c r="M531" s="450" t="n"/>
      <c r="N531" s="450" t="n"/>
      <c r="O531" s="553" t="n"/>
      <c r="P531" s="1724" t="n">
        <v>2194</v>
      </c>
      <c r="Q531" s="1628">
        <f>O531*P531</f>
        <v/>
      </c>
      <c r="R531" s="417" t="n">
        <v>1755</v>
      </c>
      <c r="S531" s="1623">
        <f>O531*R531</f>
        <v/>
      </c>
      <c r="T531" s="1623">
        <f>Q531-S531</f>
        <v/>
      </c>
      <c r="U531" s="556">
        <f>T531/Q531</f>
        <v/>
      </c>
      <c r="V531" s="444" t="n"/>
      <c r="W531" s="444" t="n"/>
      <c r="X531" s="444" t="n"/>
      <c r="Y531" s="444" t="n"/>
      <c r="Z531" s="444" t="n"/>
      <c r="AA531" s="444" t="n"/>
      <c r="AB531" s="1627" t="n">
        <v>0.28</v>
      </c>
      <c r="AC531" s="1627">
        <f>ROUND(O531*AB531,3)</f>
        <v/>
      </c>
      <c r="AD531" s="675"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31" s="663" t="inlineStr">
        <is>
          <t>ЕАЭС N RU Д-JP.АБ47.В.08751/20 от 08.09.2020 действует до 07.09.2025</t>
        </is>
      </c>
      <c r="AF531" s="663" t="inlineStr">
        <is>
          <t>CBS Cosmetics</t>
        </is>
      </c>
      <c r="AG531" s="663" t="inlineStr">
        <is>
          <t>Shoyaku Kenkyusho Inc</t>
        </is>
      </c>
    </row>
    <row r="532" hidden="1" ht="20.1" customFormat="1" customHeight="1" s="437" thickBot="1">
      <c r="A532" s="1442" t="n"/>
      <c r="B532" s="822" t="n"/>
      <c r="C532" s="1663" t="n">
        <v>4544798030550</v>
      </c>
      <c r="D532" s="439" t="n"/>
      <c r="E532" s="447" t="inlineStr">
        <is>
          <t>EST LABO PRO</t>
        </is>
      </c>
      <c r="F532" s="447" t="inlineStr">
        <is>
          <t>EST08</t>
        </is>
      </c>
      <c r="G532" s="671" t="inlineStr">
        <is>
          <t>エステラボ　フレッシュナーローション</t>
        </is>
      </c>
      <c r="H532" s="404" t="inlineStr">
        <is>
          <t>ESTLABO   FRESHENER  LOTION</t>
        </is>
      </c>
      <c r="I532" s="404" t="inlineStr">
        <is>
          <t>EST LABO FRESHENER LOTION</t>
        </is>
      </c>
      <c r="J532" s="488" t="inlineStr">
        <is>
          <t>Освежающий лосьон EST LABO</t>
        </is>
      </c>
      <c r="K532" s="451" t="inlineStr">
        <is>
          <t>face lotion</t>
        </is>
      </c>
      <c r="L532" s="451" t="n"/>
      <c r="M532" s="450" t="n"/>
      <c r="N532" s="450" t="n"/>
      <c r="O532" s="553" t="n"/>
      <c r="P532" s="1724" t="n">
        <v>1625</v>
      </c>
      <c r="Q532" s="1628">
        <f>O532*P532</f>
        <v/>
      </c>
      <c r="R532" s="417" t="n">
        <v>1300</v>
      </c>
      <c r="S532" s="1623">
        <f>O532*R532</f>
        <v/>
      </c>
      <c r="T532" s="1623">
        <f>Q532-S532</f>
        <v/>
      </c>
      <c r="U532" s="556">
        <f>T532/Q532</f>
        <v/>
      </c>
      <c r="V532" s="444" t="n"/>
      <c r="W532" s="444" t="n"/>
      <c r="X532" s="444" t="n"/>
      <c r="Y532" s="444" t="n"/>
      <c r="Z532" s="444" t="n"/>
      <c r="AA532" s="444" t="n"/>
      <c r="AB532" s="1627" t="n">
        <v>0.58</v>
      </c>
      <c r="AC532" s="1627">
        <f>ROUND(O532*AB532,3)</f>
        <v/>
      </c>
      <c r="AD532" s="675"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532" s="663" t="inlineStr">
        <is>
          <t>ЕАЭС N RU Д-JP.АБ47.В.08734/20 от 08.09.2020 действует до 07.09.2025</t>
        </is>
      </c>
      <c r="AF532" s="663" t="inlineStr">
        <is>
          <t>CBS Cosmetics</t>
        </is>
      </c>
      <c r="AG532" s="663" t="inlineStr">
        <is>
          <t>Shoyaku Kenkyusho Inc</t>
        </is>
      </c>
    </row>
    <row r="533" hidden="1" ht="20.1" customFormat="1" customHeight="1" s="437" thickBot="1">
      <c r="A533" s="435" t="n"/>
      <c r="B533" s="829" t="n"/>
      <c r="C533" s="1663" t="n">
        <v>4544798030543</v>
      </c>
      <c r="D533" s="439" t="n"/>
      <c r="E533" s="447" t="inlineStr">
        <is>
          <t>EST LABO PRO</t>
        </is>
      </c>
      <c r="F533" s="447" t="inlineStr">
        <is>
          <t>EST46</t>
        </is>
      </c>
      <c r="G533" s="671" t="inlineStr">
        <is>
          <t>エステラボ　メルティングローション</t>
        </is>
      </c>
      <c r="H533" s="404" t="inlineStr">
        <is>
          <t>ESTLABO   MELTING  LOTION</t>
        </is>
      </c>
      <c r="I533" s="404" t="inlineStr">
        <is>
          <t>EST LABO MELTING LOTION</t>
        </is>
      </c>
      <c r="J533" s="488" t="inlineStr">
        <is>
          <t>Очищающий лосьон EST LABO</t>
        </is>
      </c>
      <c r="K533" s="451" t="inlineStr">
        <is>
          <t>face lotion</t>
        </is>
      </c>
      <c r="L533" s="451" t="n"/>
      <c r="M533" s="450" t="n"/>
      <c r="N533" s="450" t="n"/>
      <c r="O533" s="553" t="n">
        <v>10</v>
      </c>
      <c r="P533" s="1724" t="n">
        <v>2113</v>
      </c>
      <c r="Q533" s="1628">
        <f>O533*P533</f>
        <v/>
      </c>
      <c r="R533" s="417" t="n">
        <v>1690</v>
      </c>
      <c r="S533" s="1623">
        <f>O533*R533</f>
        <v/>
      </c>
      <c r="T533" s="1623">
        <f>Q533-S533</f>
        <v/>
      </c>
      <c r="U533" s="556">
        <f>T533/Q533</f>
        <v/>
      </c>
      <c r="V533" s="444" t="n"/>
      <c r="W533" s="444" t="n"/>
      <c r="X533" s="444" t="n"/>
      <c r="Y533" s="444" t="n"/>
      <c r="Z533" s="444" t="n"/>
      <c r="AA533" s="444" t="n"/>
      <c r="AB533" s="1442" t="n">
        <v>0.58</v>
      </c>
      <c r="AC533" s="1624">
        <f>ROUND(O533*AB533,3)</f>
        <v/>
      </c>
      <c r="AD533" s="675" t="inlineStr">
        <is>
          <t>水、アルギニン、グリセリン、DPG、ラベンダー水、リン酸アスコルビルMg、スギナエキス、セイヨウアカマツ球果エキス、ホップエキス、レモンエキス、ローズマリーエキス、ココイルサルコシンNa、水酸化K、BG、ヒドロキシエチルセルロース、カプリリルグリコール</t>
        </is>
      </c>
      <c r="AE533" s="663" t="inlineStr">
        <is>
          <t>ЕАЭС N RU Д-JP.АБ47.В.08734/20 от 08.09.2020 действует до 07.09.2025</t>
        </is>
      </c>
      <c r="AF533" s="663" t="inlineStr">
        <is>
          <t>CBS Cosmetics</t>
        </is>
      </c>
      <c r="AG533" s="663" t="inlineStr">
        <is>
          <t>Shoyaku Kenkyusho Inc</t>
        </is>
      </c>
    </row>
    <row r="534" hidden="1" ht="20.1" customFormat="1" customHeight="1" s="437" thickBot="1">
      <c r="A534" s="435" t="n"/>
      <c r="B534" s="829" t="n"/>
      <c r="C534" s="1663" t="n">
        <v>4544798030659</v>
      </c>
      <c r="D534" s="439" t="n"/>
      <c r="E534" s="447" t="inlineStr">
        <is>
          <t>EST LABO PRO</t>
        </is>
      </c>
      <c r="F534" s="447" t="inlineStr">
        <is>
          <t>EST09</t>
        </is>
      </c>
      <c r="G534" s="671" t="inlineStr">
        <is>
          <t>エステラボ　マッサージリキッド</t>
        </is>
      </c>
      <c r="H534" s="404" t="inlineStr">
        <is>
          <t>ESTLABO   MASSAGE  LIQUID</t>
        </is>
      </c>
      <c r="I534" s="404" t="inlineStr">
        <is>
          <t>EST LABO MASSAGE LIQUID</t>
        </is>
      </c>
      <c r="J534" s="488" t="inlineStr">
        <is>
          <t>Массажный лосьон для жирной и комбинированной кожи EST LABO</t>
        </is>
      </c>
      <c r="K534" s="451" t="inlineStr">
        <is>
          <t>massage cream</t>
        </is>
      </c>
      <c r="L534" s="451" t="n"/>
      <c r="M534" s="450" t="n"/>
      <c r="N534" s="450" t="n"/>
      <c r="O534" s="553" t="n"/>
      <c r="P534" s="1622" t="n">
        <v>3006</v>
      </c>
      <c r="Q534" s="1628">
        <f>O534*P534</f>
        <v/>
      </c>
      <c r="R534" s="724" t="n">
        <v>2405</v>
      </c>
      <c r="S534" s="1623">
        <f>O534*R534</f>
        <v/>
      </c>
      <c r="T534" s="1623">
        <f>Q534-S534</f>
        <v/>
      </c>
      <c r="U534" s="556">
        <f>T534/Q534</f>
        <v/>
      </c>
      <c r="V534" s="444" t="n"/>
      <c r="W534" s="444" t="n"/>
      <c r="X534" s="444" t="n"/>
      <c r="Y534" s="444" t="n"/>
      <c r="Z534" s="444" t="n"/>
      <c r="AA534" s="444" t="n"/>
      <c r="AB534" s="1442" t="n">
        <v>0.58</v>
      </c>
      <c r="AC534" s="1624">
        <f>ROUND(O534*AB534,3)</f>
        <v/>
      </c>
      <c r="AD534" s="675"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534" s="663" t="inlineStr">
        <is>
          <t>ЕАЭС N RU Д-JP.АБ47.В.08734/20 от 08.09.2020 действует до 07.09.2025</t>
        </is>
      </c>
      <c r="AF534" s="663" t="inlineStr">
        <is>
          <t>CBS Cosmetics</t>
        </is>
      </c>
      <c r="AG534" s="663" t="inlineStr">
        <is>
          <t>Shoyaku Kenkyusho Inc</t>
        </is>
      </c>
    </row>
    <row r="535" hidden="1" ht="20.1" customFormat="1" customHeight="1" s="437" thickBot="1">
      <c r="A535" s="1442" t="n"/>
      <c r="B535" s="822" t="n"/>
      <c r="C535" s="1663" t="n">
        <v>4544798030574</v>
      </c>
      <c r="D535" s="439" t="n"/>
      <c r="E535" s="447" t="inlineStr">
        <is>
          <t>EST LABO PRO</t>
        </is>
      </c>
      <c r="F535" s="1668" t="inlineStr">
        <is>
          <t>EST100-500</t>
        </is>
      </c>
      <c r="G535" s="671" t="inlineStr">
        <is>
          <t>エステラボ　ナチュラルオイルSA</t>
        </is>
      </c>
      <c r="H535" s="404" t="inlineStr">
        <is>
          <t>ESTLABO   NATURAL OIL SWEET  ALMOND 500ml</t>
        </is>
      </c>
      <c r="I535" s="404" t="inlineStr">
        <is>
          <t>EST LABO NATURAL OIL SWEET ALMOND</t>
        </is>
      </c>
      <c r="J535" s="488" t="inlineStr">
        <is>
          <t>Натуральное массажное масло из сладкого миндаля EST LABO</t>
        </is>
      </c>
      <c r="K535" s="451" t="inlineStr">
        <is>
          <t>oil</t>
        </is>
      </c>
      <c r="L535" s="451" t="n"/>
      <c r="M535" s="450" t="n"/>
      <c r="N535" s="450" t="n"/>
      <c r="O535" s="553" t="n"/>
      <c r="P535" s="1724" t="n">
        <v>3088</v>
      </c>
      <c r="Q535" s="1628">
        <f>O535*P535</f>
        <v/>
      </c>
      <c r="R535" s="417" t="n">
        <v>2470</v>
      </c>
      <c r="S535" s="1623">
        <f>O535*R535</f>
        <v/>
      </c>
      <c r="T535" s="1623">
        <f>Q535-S535</f>
        <v/>
      </c>
      <c r="U535" s="556">
        <f>T535/Q535</f>
        <v/>
      </c>
      <c r="V535" s="444" t="n"/>
      <c r="W535" s="444" t="n"/>
      <c r="X535" s="444" t="n"/>
      <c r="Y535" s="444" t="n"/>
      <c r="Z535" s="444" t="n"/>
      <c r="AA535" s="444" t="n"/>
      <c r="AB535" s="1627" t="n">
        <v>0.55</v>
      </c>
      <c r="AC535" s="1627">
        <f>ROUND(O535*AB535,3)</f>
        <v/>
      </c>
      <c r="AD535" s="675" t="inlineStr">
        <is>
          <t>アーモオンド油100%</t>
        </is>
      </c>
      <c r="AE535" s="663" t="inlineStr">
        <is>
          <t>ЕАЭС N RU Д-JP.АБ47.В.08752/20 от 08.09.2020 действует до 07.09.2025</t>
        </is>
      </c>
      <c r="AF535" s="663" t="inlineStr">
        <is>
          <t>CBS Cosmetics</t>
        </is>
      </c>
      <c r="AG535" s="663" t="inlineStr">
        <is>
          <t>Shoyaku Kenkyusho Inc</t>
        </is>
      </c>
    </row>
    <row r="536" hidden="1" ht="22.5" customFormat="1" customHeight="1" s="437" thickBot="1">
      <c r="A536" s="435" t="n"/>
      <c r="B536" s="829" t="n"/>
      <c r="C536" s="1663" t="n">
        <v>4544798030604</v>
      </c>
      <c r="D536" s="439" t="n"/>
      <c r="E536" s="447" t="inlineStr">
        <is>
          <t>EST LABO PRO</t>
        </is>
      </c>
      <c r="F536" s="447" t="inlineStr">
        <is>
          <t>EST10-300</t>
        </is>
      </c>
      <c r="G536" s="671" t="inlineStr">
        <is>
          <t>エステラボ　オリジナル　ミックス　オイル</t>
        </is>
      </c>
      <c r="H536" s="404" t="inlineStr">
        <is>
          <t>ESTLABO   ORIGINAL  MIX  OIL 300ml</t>
        </is>
      </c>
      <c r="I536" s="404" t="inlineStr">
        <is>
          <t>EST LABO ORIGINAL MIX OIL</t>
        </is>
      </c>
      <c r="J536" s="488" t="inlineStr">
        <is>
          <t>EST LABO ORIGINAL MIX OIL.Аутентичное массажное масло. 300 мл. EST LABO</t>
        </is>
      </c>
      <c r="K536" s="451" t="inlineStr">
        <is>
          <t>oil</t>
        </is>
      </c>
      <c r="L536" s="451" t="n"/>
      <c r="M536" s="450" t="n"/>
      <c r="N536" s="450" t="n"/>
      <c r="O536" s="553" t="n"/>
      <c r="P536" s="1724" t="n">
        <v>2113</v>
      </c>
      <c r="Q536" s="1628">
        <f>O536*P536</f>
        <v/>
      </c>
      <c r="R536" s="417" t="n">
        <v>1690</v>
      </c>
      <c r="S536" s="1623">
        <f>O536*R536</f>
        <v/>
      </c>
      <c r="T536" s="1623">
        <f>Q536-S536</f>
        <v/>
      </c>
      <c r="U536" s="556">
        <f>T536/Q536</f>
        <v/>
      </c>
      <c r="V536" s="444" t="n"/>
      <c r="W536" s="444" t="n"/>
      <c r="X536" s="444" t="n"/>
      <c r="Y536" s="444" t="n"/>
      <c r="Z536" s="444" t="n"/>
      <c r="AA536" s="444" t="n"/>
      <c r="AB536" s="1726" t="n">
        <v>0.33</v>
      </c>
      <c r="AC536" s="1627">
        <f>ROUND(O536*AB536,3)</f>
        <v/>
      </c>
      <c r="AD536" s="675" t="inlineStr">
        <is>
          <t>オリーブ油
スクワラン
ホホバ種子油</t>
        </is>
      </c>
      <c r="AE536" s="663" t="inlineStr">
        <is>
          <t>ЕАЭС N RU Д-JP.АБ47.В.08752/20 от 08.09.2020 действует до 07.09.2025</t>
        </is>
      </c>
      <c r="AF536" s="663" t="inlineStr">
        <is>
          <t>CBS Cosmetics</t>
        </is>
      </c>
      <c r="AG536" s="663" t="inlineStr">
        <is>
          <t>Shoyaku Kenkyusho Inc</t>
        </is>
      </c>
    </row>
    <row r="537" hidden="1" ht="20.1" customFormat="1" customHeight="1" s="437" thickBot="1">
      <c r="A537" s="435" t="n"/>
      <c r="B537" s="829" t="n"/>
      <c r="C537" s="1663" t="n">
        <v>4544798030611</v>
      </c>
      <c r="D537" s="439" t="n"/>
      <c r="E537" s="447" t="inlineStr">
        <is>
          <t>EST LABO PRO</t>
        </is>
      </c>
      <c r="F537" s="447" t="inlineStr">
        <is>
          <t>EST42</t>
        </is>
      </c>
      <c r="G537" s="671" t="n"/>
      <c r="H537" s="404" t="inlineStr">
        <is>
          <t>ESTLABO   MASSAGE  OIL  BLEND</t>
        </is>
      </c>
      <c r="I537" s="404" t="inlineStr">
        <is>
          <t>EST LABO MASSAGE OIL BLEND</t>
        </is>
      </c>
      <c r="J537" s="488" t="inlineStr">
        <is>
          <t>Массажное масло с ароматом лаванды EST LABO</t>
        </is>
      </c>
      <c r="K537" s="451" t="inlineStr">
        <is>
          <t>oil</t>
        </is>
      </c>
      <c r="L537" s="451" t="n"/>
      <c r="M537" s="450" t="n"/>
      <c r="N537" s="450" t="n"/>
      <c r="O537" s="553" t="n"/>
      <c r="P537" s="1724" t="n">
        <v>1869</v>
      </c>
      <c r="Q537" s="1628">
        <f>O537*P537</f>
        <v/>
      </c>
      <c r="R537" s="417" t="n">
        <v>1495</v>
      </c>
      <c r="S537" s="1623">
        <f>O537*R537</f>
        <v/>
      </c>
      <c r="T537" s="1623">
        <f>Q537-S537</f>
        <v/>
      </c>
      <c r="U537" s="556">
        <f>T537/Q537</f>
        <v/>
      </c>
      <c r="V537" s="444" t="n"/>
      <c r="W537" s="444" t="n"/>
      <c r="X537" s="444" t="n"/>
      <c r="Y537" s="444" t="n"/>
      <c r="Z537" s="444" t="n"/>
      <c r="AA537" s="444" t="n"/>
      <c r="AB537" s="1627" t="n">
        <v>0.55</v>
      </c>
      <c r="AC537" s="1627">
        <f>ROUND(O537*AB537,3)</f>
        <v/>
      </c>
      <c r="AD537" s="675" t="inlineStr">
        <is>
          <t>ミネラルオイル、スクワラン、ホホバ種子油、トコフェロール、テトラヘキシルデカン酸アスコルビル、ラベンダー油、ダイズ油</t>
        </is>
      </c>
      <c r="AE537" s="663" t="inlineStr">
        <is>
          <t>ЕАЭС N RU Д-JP.АБ47.В.08752/20 от 08.09.2020 действует до 07.09.2025</t>
        </is>
      </c>
      <c r="AF537" s="663" t="inlineStr">
        <is>
          <t>CBS Cosmetics</t>
        </is>
      </c>
      <c r="AG537" s="663" t="inlineStr">
        <is>
          <t>Shoyaku Kenkyusho Inc</t>
        </is>
      </c>
    </row>
    <row r="538" hidden="1" ht="20.1" customFormat="1" customHeight="1" s="437" thickBot="1">
      <c r="A538" s="435" t="n"/>
      <c r="B538" s="829" t="n"/>
      <c r="C538" s="1663" t="n">
        <v>4544798030598</v>
      </c>
      <c r="D538" s="439" t="n"/>
      <c r="E538" s="447" t="inlineStr">
        <is>
          <t>EST LABO PRO</t>
        </is>
      </c>
      <c r="F538" s="447" t="inlineStr">
        <is>
          <t>EST11-300</t>
        </is>
      </c>
      <c r="G538" s="671" t="inlineStr">
        <is>
          <t>エステラボ　ナチュラルオイル シュガーSQ</t>
        </is>
      </c>
      <c r="H538" s="404" t="inlineStr">
        <is>
          <t>ESTLABO   NATURAL  OIL  SUGAR  SQUALANE</t>
        </is>
      </c>
      <c r="I538" s="404" t="inlineStr">
        <is>
          <t>EST LABO NАTURAL OIL SUGAR SQUALANE</t>
        </is>
      </c>
      <c r="J538" s="488" t="inlineStr">
        <is>
          <t>Натуральное массажное масло из сахарного сквалана EST LABO</t>
        </is>
      </c>
      <c r="K538" s="451" t="inlineStr">
        <is>
          <t>oil</t>
        </is>
      </c>
      <c r="L538" s="451" t="n"/>
      <c r="M538" s="450" t="n"/>
      <c r="N538" s="450" t="n"/>
      <c r="O538" s="553" t="n"/>
      <c r="P538" s="1724" t="n">
        <v>3088</v>
      </c>
      <c r="Q538" s="1628">
        <f>O538*P538</f>
        <v/>
      </c>
      <c r="R538" s="417" t="n">
        <v>2470</v>
      </c>
      <c r="S538" s="1623">
        <f>O538*R538</f>
        <v/>
      </c>
      <c r="T538" s="1623">
        <f>Q538-S538</f>
        <v/>
      </c>
      <c r="U538" s="556">
        <f>T538/Q538</f>
        <v/>
      </c>
      <c r="V538" s="444" t="n"/>
      <c r="W538" s="444" t="n"/>
      <c r="X538" s="444" t="n"/>
      <c r="Y538" s="444" t="n"/>
      <c r="Z538" s="444" t="n"/>
      <c r="AA538" s="444" t="n"/>
      <c r="AB538" s="1627" t="n">
        <v>0.48</v>
      </c>
      <c r="AC538" s="1627">
        <f>ROUND(O538*AB538,3)</f>
        <v/>
      </c>
      <c r="AD538" s="675" t="inlineStr">
        <is>
          <t>スクワラン</t>
        </is>
      </c>
      <c r="AE538" s="663" t="inlineStr">
        <is>
          <t>ЕАЭС N RU Д-JP.АБ47.В.08752/20 от 08.09.2020 действует до 07.09.2025</t>
        </is>
      </c>
      <c r="AF538" s="663" t="inlineStr">
        <is>
          <t>CBS Cosmetics</t>
        </is>
      </c>
      <c r="AG538" s="663" t="inlineStr">
        <is>
          <t>Shoyaku Kenkyusho Inc</t>
        </is>
      </c>
    </row>
    <row r="539" hidden="1" ht="20.1" customFormat="1" customHeight="1" s="437" thickBot="1">
      <c r="A539" s="435" t="n"/>
      <c r="B539" s="829" t="n"/>
      <c r="C539" s="1663" t="n">
        <v>4544798030628</v>
      </c>
      <c r="D539" s="439" t="n"/>
      <c r="E539" s="447" t="inlineStr">
        <is>
          <t>EST LABO PRO</t>
        </is>
      </c>
      <c r="F539" s="447" t="inlineStr">
        <is>
          <t>EST12</t>
        </is>
      </c>
      <c r="G539" s="671" t="inlineStr">
        <is>
          <t>エステラボ　マッサージジェルWH</t>
        </is>
      </c>
      <c r="H539" s="404" t="inlineStr">
        <is>
          <t>ESTLABO   MASSAGE GEL WH</t>
        </is>
      </c>
      <c r="I539" s="404" t="inlineStr">
        <is>
          <t>EST LABO MASSAGE GEL WH</t>
        </is>
      </c>
      <c r="J539" s="488" t="inlineStr">
        <is>
          <t>Массажный гель выравнивающий цвет кожи лица EST LABO</t>
        </is>
      </c>
      <c r="K539" s="451" t="inlineStr">
        <is>
          <t>gel</t>
        </is>
      </c>
      <c r="L539" s="451" t="n"/>
      <c r="M539" s="450" t="n"/>
      <c r="N539" s="450" t="n"/>
      <c r="O539" s="553" t="n"/>
      <c r="P539" s="1724" t="n">
        <v>2113</v>
      </c>
      <c r="Q539" s="1628">
        <f>O539*P539</f>
        <v/>
      </c>
      <c r="R539" s="417" t="n">
        <v>1690</v>
      </c>
      <c r="S539" s="1623">
        <f>O539*R539</f>
        <v/>
      </c>
      <c r="T539" s="1623">
        <f>Q539-S539</f>
        <v/>
      </c>
      <c r="U539" s="556">
        <f>T539/Q539</f>
        <v/>
      </c>
      <c r="V539" s="444" t="n"/>
      <c r="W539" s="444" t="n"/>
      <c r="X539" s="444" t="n"/>
      <c r="Y539" s="444" t="n"/>
      <c r="Z539" s="444" t="n"/>
      <c r="AA539" s="444" t="n"/>
      <c r="AB539" s="1442" t="n">
        <v>0.33</v>
      </c>
      <c r="AC539" s="1624">
        <f>ROUND(O539*AB539,3)</f>
        <v/>
      </c>
      <c r="AD539" s="675"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539" s="663" t="inlineStr">
        <is>
          <t>ЕАЭС N RU Д-JP.НВ32.В.13610/20 от 14.09.2020 действует до 13.09.2025</t>
        </is>
      </c>
      <c r="AF539" s="663" t="inlineStr">
        <is>
          <t>CBS Cosmetics</t>
        </is>
      </c>
      <c r="AG539" s="663" t="inlineStr">
        <is>
          <t>Shoyaku Kenkyusho Inc</t>
        </is>
      </c>
    </row>
    <row r="540" hidden="1" ht="20.1" customFormat="1" customHeight="1" s="437" thickBot="1">
      <c r="A540" s="435" t="n"/>
      <c r="B540" s="829" t="n"/>
      <c r="C540" s="1663" t="n">
        <v>4544798030635</v>
      </c>
      <c r="D540" s="439" t="n"/>
      <c r="E540" s="447" t="inlineStr">
        <is>
          <t>EST LABO PRO</t>
        </is>
      </c>
      <c r="F540" s="447" t="inlineStr">
        <is>
          <t>EST13</t>
        </is>
      </c>
      <c r="G540" s="671" t="inlineStr">
        <is>
          <t>エステラボ　マッサージジェルAG</t>
        </is>
      </c>
      <c r="H540" s="404" t="inlineStr">
        <is>
          <t>ESTLABO   MASSAGE GEL AG</t>
        </is>
      </c>
      <c r="I540" s="404" t="inlineStr">
        <is>
          <t>EST LABO MASSAGE GEL AG</t>
        </is>
      </c>
      <c r="J540" s="488" t="inlineStr">
        <is>
          <t>Антивозрастной массажный гель EST LABO</t>
        </is>
      </c>
      <c r="K540" s="451" t="inlineStr">
        <is>
          <t>gel</t>
        </is>
      </c>
      <c r="L540" s="451" t="n"/>
      <c r="M540" s="450" t="n"/>
      <c r="N540" s="450" t="n"/>
      <c r="O540" s="553" t="n"/>
      <c r="P540" s="1724" t="n">
        <v>2275</v>
      </c>
      <c r="Q540" s="1628">
        <f>O540*P540</f>
        <v/>
      </c>
      <c r="R540" s="417" t="n">
        <v>1820</v>
      </c>
      <c r="S540" s="1623">
        <f>O540*R540</f>
        <v/>
      </c>
      <c r="T540" s="1623">
        <f>Q540-S540</f>
        <v/>
      </c>
      <c r="U540" s="556">
        <f>T540/Q540</f>
        <v/>
      </c>
      <c r="V540" s="444" t="n"/>
      <c r="W540" s="444" t="n"/>
      <c r="X540" s="444" t="n"/>
      <c r="Y540" s="444" t="n"/>
      <c r="Z540" s="444" t="n"/>
      <c r="AA540" s="444" t="n"/>
      <c r="AB540" s="1627" t="n">
        <v>0.32</v>
      </c>
      <c r="AC540" s="1627">
        <f>ROUND(O540*AB540,3)</f>
        <v/>
      </c>
      <c r="AD540" s="675"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540" s="663" t="inlineStr">
        <is>
          <t>ЕАЭС N RU Д-JP.НВ32.В.13610/20 от 14.09.2020 действует до 13.09.2025</t>
        </is>
      </c>
      <c r="AF540" s="663" t="inlineStr">
        <is>
          <t>CBS Cosmetics</t>
        </is>
      </c>
      <c r="AG540" s="663" t="inlineStr">
        <is>
          <t>Shoyaku Kenkyusho Inc</t>
        </is>
      </c>
    </row>
    <row r="541" hidden="1" ht="20.1" customFormat="1" customHeight="1" s="437" thickBot="1">
      <c r="A541" s="1442" t="n"/>
      <c r="B541" s="822" t="n"/>
      <c r="C541" s="1663" t="n">
        <v>4544798030642</v>
      </c>
      <c r="D541" s="439" t="n"/>
      <c r="E541" s="447" t="inlineStr">
        <is>
          <t>EST LABO</t>
        </is>
      </c>
      <c r="F541" s="447" t="n"/>
      <c r="G541" s="671" t="n"/>
      <c r="H541" s="404" t="inlineStr">
        <is>
          <t>ESTLABO   MASSAGE  GEL</t>
        </is>
      </c>
      <c r="I541" s="404" t="inlineStr">
        <is>
          <t>EST LABO MASSAGE GEL</t>
        </is>
      </c>
      <c r="J541" s="488" t="inlineStr">
        <is>
          <t>Массажный гель EST LABO</t>
        </is>
      </c>
      <c r="K541" s="451" t="inlineStr">
        <is>
          <t>gel</t>
        </is>
      </c>
      <c r="L541" s="451" t="n"/>
      <c r="M541" s="450" t="n"/>
      <c r="N541" s="450" t="n"/>
      <c r="O541" s="553" t="n"/>
      <c r="P541" s="1724" t="n">
        <v>1544</v>
      </c>
      <c r="Q541" s="1628">
        <f>O541*P541</f>
        <v/>
      </c>
      <c r="R541" s="417" t="n">
        <v>1235</v>
      </c>
      <c r="S541" s="1623">
        <f>O541*R541</f>
        <v/>
      </c>
      <c r="T541" s="1623">
        <f>Q541-S541</f>
        <v/>
      </c>
      <c r="U541" s="556">
        <f>T541/Q541</f>
        <v/>
      </c>
      <c r="V541" s="444" t="n"/>
      <c r="W541" s="444" t="n"/>
      <c r="X541" s="444" t="n"/>
      <c r="Y541" s="444" t="n"/>
      <c r="Z541" s="444" t="n"/>
      <c r="AA541" s="444" t="n"/>
      <c r="AB541" s="1442" t="n">
        <v>0.33</v>
      </c>
      <c r="AC541" s="1624">
        <f>ROUND(O541*AB541,3)</f>
        <v/>
      </c>
      <c r="AD541" s="675" t="inlineStr">
        <is>
          <t>アルニカエキス、キュウリエキス、パリエタリアエキス、セイヨウキズタエキス、セイヨウニワトコエキス</t>
        </is>
      </c>
      <c r="AE541" s="663" t="inlineStr">
        <is>
          <t>ЕАЭС N RU Д-JP.НВ32.В.13610/20 от 14.09.2020 действует до 13.09.2025</t>
        </is>
      </c>
      <c r="AF541" s="663" t="inlineStr">
        <is>
          <t>CBS Cosmetics</t>
        </is>
      </c>
      <c r="AG541" s="663" t="inlineStr">
        <is>
          <t>Shoyaku Kenkyusho Inc</t>
        </is>
      </c>
    </row>
    <row r="542" hidden="1" ht="20.1" customFormat="1" customHeight="1" s="437" thickBot="1">
      <c r="A542" s="435" t="n"/>
      <c r="B542" s="829" t="n"/>
      <c r="C542" s="1621" t="n">
        <v>4544798030451</v>
      </c>
      <c r="D542" s="448" t="n"/>
      <c r="E542" s="435" t="inlineStr">
        <is>
          <t>EST LABO PRO</t>
        </is>
      </c>
      <c r="F542" s="435" t="inlineStr">
        <is>
          <t>EST41</t>
        </is>
      </c>
      <c r="G542" s="450" t="n"/>
      <c r="H542" s="451" t="inlineStr">
        <is>
          <t>ESTLABO   CAVI  GEL</t>
        </is>
      </c>
      <c r="I542" s="451" t="inlineStr">
        <is>
          <t>EST LABO CAVI GEL</t>
        </is>
      </c>
      <c r="J542" s="591" t="inlineStr">
        <is>
          <t>Гель для кавитации EST LABO</t>
        </is>
      </c>
      <c r="K542" s="451" t="inlineStr">
        <is>
          <t>gel</t>
        </is>
      </c>
      <c r="L542" s="451" t="n">
        <v>12</v>
      </c>
      <c r="M542" s="450" t="n">
        <v>12</v>
      </c>
      <c r="N542" s="450" t="n"/>
      <c r="O542" s="553" t="n"/>
      <c r="P542" s="1724" t="n">
        <v>3063</v>
      </c>
      <c r="Q542" s="1628">
        <f>O542*P542</f>
        <v/>
      </c>
      <c r="R542" s="724" t="n">
        <v>2450</v>
      </c>
      <c r="S542" s="1623">
        <f>O542*R542</f>
        <v/>
      </c>
      <c r="T542" s="1623">
        <f>Q542-S542</f>
        <v/>
      </c>
      <c r="U542" s="556">
        <f>T542/Q542</f>
        <v/>
      </c>
      <c r="V542" s="444" t="n"/>
      <c r="W542" s="444" t="n"/>
      <c r="X542" s="444" t="n"/>
      <c r="Y542" s="444" t="n"/>
      <c r="Z542" s="444" t="n"/>
      <c r="AA542" s="444" t="n"/>
      <c r="AB542" s="1442" t="n"/>
      <c r="AC542" s="1624">
        <f>ROUND(O542*AB542,3)</f>
        <v/>
      </c>
      <c r="AD542" s="675" t="inlineStr">
        <is>
          <t>水、グリセリン、ラベンダー花水、ビスグリセリルアスコルビン酸、グリチルリチン酸2K、レモン果実エキス、スギナエキス、ホップ花エキス 、セイヨウアカマツ球果エキス、ローズマリー葉エキス、水酸化K、BG 、カルボマー、カプリリルグリコール</t>
        </is>
      </c>
      <c r="AE542" s="663" t="inlineStr">
        <is>
          <t>ЕАЭС N RU Д-JP.НВ32.В.13610/20 от 14.09.2020 действует до 13.09.2025</t>
        </is>
      </c>
      <c r="AF542" s="663" t="inlineStr">
        <is>
          <t>CBS Cosmetics</t>
        </is>
      </c>
      <c r="AG542" s="663" t="inlineStr">
        <is>
          <t>Shoyaku Kenkyusho Inc</t>
        </is>
      </c>
    </row>
    <row r="543" hidden="1" ht="20.1" customFormat="1" customHeight="1" s="864" thickBot="1">
      <c r="A543" s="813" t="n"/>
      <c r="B543" s="814" t="n"/>
      <c r="C543" s="796" t="n"/>
      <c r="D543" s="944" t="n"/>
      <c r="E543" s="813" t="inlineStr">
        <is>
          <t>EST LABO PRO</t>
        </is>
      </c>
      <c r="F543" s="813" t="inlineStr">
        <is>
          <t>EST38</t>
        </is>
      </c>
      <c r="G543" s="796" t="n"/>
      <c r="H543" s="907" t="inlineStr">
        <is>
          <t>ESTLABO   RF  CREAM　СНЯТО С ПР-ВА</t>
        </is>
      </c>
      <c r="I543" s="907" t="inlineStr">
        <is>
          <t>EST LABO RF CREAM</t>
        </is>
      </c>
      <c r="J543" s="945" t="inlineStr">
        <is>
          <t>Крем для RF лифтинга EST LABO</t>
        </is>
      </c>
      <c r="K543" s="907" t="inlineStr">
        <is>
          <t>cream</t>
        </is>
      </c>
      <c r="L543" s="907" t="n">
        <v>12</v>
      </c>
      <c r="M543" s="796" t="n">
        <v>12</v>
      </c>
      <c r="N543" s="796" t="n"/>
      <c r="O543" s="553" t="n"/>
      <c r="P543" s="1727" t="n">
        <v>2600</v>
      </c>
      <c r="Q543" s="1643">
        <f>O543*P543</f>
        <v/>
      </c>
      <c r="R543" s="947" t="n">
        <v>2080</v>
      </c>
      <c r="S543" s="1643">
        <f>O543*R543</f>
        <v/>
      </c>
      <c r="T543" s="1643">
        <f>Q543-S543</f>
        <v/>
      </c>
      <c r="U543" s="799">
        <f>T543/Q543</f>
        <v/>
      </c>
      <c r="V543" s="819" t="n"/>
      <c r="W543" s="819" t="n"/>
      <c r="X543" s="819" t="n"/>
      <c r="Y543" s="819" t="n"/>
      <c r="Z543" s="819" t="n"/>
      <c r="AA543" s="819" t="n"/>
      <c r="AB543" s="818" t="n"/>
      <c r="AC543" s="1681">
        <f>ROUND(O543*AB543,3)</f>
        <v/>
      </c>
      <c r="AD543" s="863" t="inlineStr">
        <is>
          <t>ミネラルオイル、水、エチルへキサン酸セチル、グリセリン、ジメチコン、ステアリン酸グリセリル(SE)、セテス-6、ポリソルベート60、ルリジサ種子油、クダモノトケイソウ果実エキス、リン酸アスコルビルMg、ブッチャーブルーム根エキス、ラウリン酸ソルビタン、ラウロイルプロリン、カフェイン、ヒバマタエキス、クレマティスエキス、スギナエキス、セイヨウキズタエキス、セイヨウナツユキ花エキス、ハトムギ種子エキス、ラベンダー油、水酸化K、ラウロイルグルタミン酸Na、テトラオレイン酸ソルベス-30、エタノール、BG、キサンタンガム、カルボマー、カプリリルグリコール</t>
        </is>
      </c>
      <c r="AE543" s="679" t="inlineStr">
        <is>
          <t>ЕАЭС N RU Д-JP.АБ47.В.08747/20 от 08.09.2020 действует до 07.09.2025</t>
        </is>
      </c>
      <c r="AF543" s="679" t="inlineStr">
        <is>
          <t>CBS Cosmetics</t>
        </is>
      </c>
      <c r="AG543" s="679" t="inlineStr">
        <is>
          <t>Shoyaku Kenkyusho Inc</t>
        </is>
      </c>
    </row>
    <row r="544" hidden="1" ht="20.1" customFormat="1" customHeight="1" s="437" thickBot="1">
      <c r="A544" s="435" t="n"/>
      <c r="B544" s="829" t="n"/>
      <c r="C544" s="1621" t="n">
        <v>4544798030444</v>
      </c>
      <c r="D544" s="448" t="n"/>
      <c r="E544" s="813" t="inlineStr">
        <is>
          <t>EST LABO PRO</t>
        </is>
      </c>
      <c r="F544" s="435" t="n"/>
      <c r="G544" s="450" t="n"/>
      <c r="H544" s="451" t="inlineStr">
        <is>
          <t>ESTLABO   RF  CREAM　2L</t>
        </is>
      </c>
      <c r="I544" s="451" t="n"/>
      <c r="J544" s="591" t="n"/>
      <c r="K544" s="451" t="n"/>
      <c r="L544" s="451" t="n"/>
      <c r="M544" s="450" t="n"/>
      <c r="N544" s="450" t="n"/>
      <c r="O544" s="553" t="n"/>
      <c r="P544" s="1725" t="n">
        <v>5075</v>
      </c>
      <c r="Q544" s="1628" t="n"/>
      <c r="R544" s="943" t="n">
        <v>4060</v>
      </c>
      <c r="S544" s="1623">
        <f>O544*R544</f>
        <v/>
      </c>
      <c r="T544" s="1623" t="n"/>
      <c r="U544" s="556" t="n"/>
      <c r="V544" s="444" t="n"/>
      <c r="W544" s="444" t="n"/>
      <c r="X544" s="444" t="n"/>
      <c r="Y544" s="444" t="n"/>
      <c r="Z544" s="444" t="n"/>
      <c r="AA544" s="444" t="n"/>
      <c r="AB544" s="1442" t="n"/>
      <c r="AC544" s="1624" t="n"/>
      <c r="AD544" s="673">
        <f>AD543</f>
        <v/>
      </c>
      <c r="AE544" s="337" t="inlineStr">
        <is>
          <t>ЕАЭС N RU Д-JP.АБ47.В.08747/20 от 08.09.2020 действует до 07.09.2025</t>
        </is>
      </c>
      <c r="AF544" s="337" t="inlineStr">
        <is>
          <t>CBS Cosmetics</t>
        </is>
      </c>
      <c r="AG544" s="337" t="inlineStr">
        <is>
          <t>Shoyaku Kenkyusho Inc</t>
        </is>
      </c>
    </row>
    <row r="545" hidden="1" ht="20.1" customFormat="1" customHeight="1" s="437" thickBot="1">
      <c r="A545" s="1442" t="n"/>
      <c r="B545" s="822" t="n"/>
      <c r="C545" s="1621" t="n">
        <v>4544798030772</v>
      </c>
      <c r="D545" s="448" t="n"/>
      <c r="E545" s="435" t="inlineStr">
        <is>
          <t>EST LABO PRO</t>
        </is>
      </c>
      <c r="F545" s="435" t="inlineStr">
        <is>
          <t>EST14</t>
        </is>
      </c>
      <c r="G545" s="450" t="inlineStr">
        <is>
          <t>エステラボ　フィニシングローション</t>
        </is>
      </c>
      <c r="H545" s="451" t="inlineStr">
        <is>
          <t>ESTLABO   FINISHING  LOTION</t>
        </is>
      </c>
      <c r="I545" s="451" t="inlineStr">
        <is>
          <t>EST LABO FINISHING LOTION</t>
        </is>
      </c>
      <c r="J545" s="591" t="inlineStr">
        <is>
          <t>Питательный лосьон EST LABO</t>
        </is>
      </c>
      <c r="K545" s="451" t="inlineStr">
        <is>
          <t>face lotion</t>
        </is>
      </c>
      <c r="L545" s="451" t="n"/>
      <c r="M545" s="450" t="n"/>
      <c r="N545" s="450" t="n"/>
      <c r="O545" s="553" t="n"/>
      <c r="P545" s="1622" t="n">
        <v>2356</v>
      </c>
      <c r="Q545" s="1628">
        <f>O545*P545</f>
        <v/>
      </c>
      <c r="R545" s="943" t="n">
        <v>1885</v>
      </c>
      <c r="S545" s="1623">
        <f>O545*R545</f>
        <v/>
      </c>
      <c r="T545" s="1623">
        <f>Q545-S545</f>
        <v/>
      </c>
      <c r="U545" s="556">
        <f>T545/Q545</f>
        <v/>
      </c>
      <c r="V545" s="444" t="n"/>
      <c r="W545" s="444" t="n"/>
      <c r="X545" s="444" t="n"/>
      <c r="Y545" s="444" t="n"/>
      <c r="Z545" s="444" t="n"/>
      <c r="AA545" s="444" t="n"/>
      <c r="AB545" s="1627" t="n">
        <v>0.58</v>
      </c>
      <c r="AC545" s="1627">
        <f>ROUND(O545*AB545,3)</f>
        <v/>
      </c>
      <c r="AD545"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545" s="337" t="inlineStr">
        <is>
          <t>ЕАЭС N RU Д-JP.АБ47.В.08734/20 от 08.09.2020 действует до 07.09.2025</t>
        </is>
      </c>
      <c r="AF545" s="337" t="inlineStr">
        <is>
          <t>CBS Cosmetics</t>
        </is>
      </c>
      <c r="AG545" s="337" t="inlineStr">
        <is>
          <t>Shoyaku Kenkyusho Inc</t>
        </is>
      </c>
    </row>
    <row r="546" hidden="1" ht="20.1" customFormat="1" customHeight="1" s="437" thickBot="1">
      <c r="A546" s="435" t="n"/>
      <c r="B546" s="829" t="n"/>
      <c r="C546" s="1621" t="n">
        <v>4544798030819</v>
      </c>
      <c r="D546" s="448" t="n"/>
      <c r="E546" s="435" t="inlineStr">
        <is>
          <t>EST LABO PRO</t>
        </is>
      </c>
      <c r="F546" s="435" t="inlineStr">
        <is>
          <t>EST15</t>
        </is>
      </c>
      <c r="G546" s="450" t="inlineStr">
        <is>
          <t>エステラボ　フィニシングエッセンス</t>
        </is>
      </c>
      <c r="H546" s="451" t="inlineStr">
        <is>
          <t>ESTLABO   FINISHING  ESSENCE</t>
        </is>
      </c>
      <c r="I546" s="451" t="inlineStr">
        <is>
          <t>EST LABO FINISHING ESSENCE</t>
        </is>
      </c>
      <c r="J546" s="591" t="inlineStr">
        <is>
          <t>Увлажняющая лифтинговая многофункциональная эссенция EST LABO</t>
        </is>
      </c>
      <c r="K546" s="451" t="inlineStr">
        <is>
          <t>face essence</t>
        </is>
      </c>
      <c r="L546" s="451" t="n"/>
      <c r="M546" s="450" t="n"/>
      <c r="N546" s="450" t="n"/>
      <c r="O546" s="553" t="n"/>
      <c r="P546" s="1725" t="n">
        <v>3250</v>
      </c>
      <c r="Q546" s="1628">
        <f>O546*P546</f>
        <v/>
      </c>
      <c r="R546" s="724" t="n">
        <v>2600</v>
      </c>
      <c r="S546" s="1623">
        <f>O546*R546</f>
        <v/>
      </c>
      <c r="T546" s="1623">
        <f>Q546-S546</f>
        <v/>
      </c>
      <c r="U546" s="556">
        <f>T546/Q546</f>
        <v/>
      </c>
      <c r="V546" s="444" t="n"/>
      <c r="W546" s="444" t="n"/>
      <c r="X546" s="444" t="n"/>
      <c r="Y546" s="444" t="n"/>
      <c r="Z546" s="444" t="n"/>
      <c r="AA546" s="444" t="n"/>
      <c r="AB546" s="1442" t="n">
        <v>0.19</v>
      </c>
      <c r="AC546" s="1624">
        <f>ROUND(O546*AB546,3)</f>
        <v/>
      </c>
      <c r="AD546"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546" s="337" t="inlineStr">
        <is>
          <t>ЕАЭС N RU Д-JP.НВ32.В.13611/20 от 14.09.2020 действует до 13.09.2025</t>
        </is>
      </c>
      <c r="AF546" s="337" t="inlineStr">
        <is>
          <t>CBS Cosmetics</t>
        </is>
      </c>
      <c r="AG546" s="337" t="inlineStr">
        <is>
          <t>Shoyaku Kenkyusho Inc</t>
        </is>
      </c>
    </row>
    <row r="547" hidden="1" ht="20.1" customFormat="1" customHeight="1" s="437" thickBot="1">
      <c r="A547" s="1442" t="n"/>
      <c r="B547" s="822" t="n"/>
      <c r="C547" s="1621" t="n">
        <v>4544798030857</v>
      </c>
      <c r="D547" s="448" t="n"/>
      <c r="E547" s="435" t="inlineStr">
        <is>
          <t>EST LABO PRO</t>
        </is>
      </c>
      <c r="F547" s="435" t="inlineStr">
        <is>
          <t>EST16</t>
        </is>
      </c>
      <c r="G547" s="450" t="n"/>
      <c r="H547" s="451" t="inlineStr">
        <is>
          <t>ESTLABO   FINISHING  CREAM</t>
        </is>
      </c>
      <c r="I547" s="451" t="inlineStr">
        <is>
          <t>EST LABO FINISHING CREAM</t>
        </is>
      </c>
      <c r="J547" s="591" t="inlineStr">
        <is>
          <t>Питательный крем для лица EST LABO</t>
        </is>
      </c>
      <c r="K547" s="451" t="inlineStr">
        <is>
          <t>face cream</t>
        </is>
      </c>
      <c r="L547" s="451" t="n"/>
      <c r="M547" s="450" t="n"/>
      <c r="N547" s="450" t="n"/>
      <c r="O547" s="553" t="n"/>
      <c r="P547" s="1622" t="n">
        <v>2925</v>
      </c>
      <c r="Q547" s="1628">
        <f>O547*P547</f>
        <v/>
      </c>
      <c r="R547" s="724" t="n">
        <v>2340</v>
      </c>
      <c r="S547" s="1623">
        <f>O547*R547</f>
        <v/>
      </c>
      <c r="T547" s="1623">
        <f>Q547-S547</f>
        <v/>
      </c>
      <c r="U547" s="556">
        <f>T547/Q547</f>
        <v/>
      </c>
      <c r="V547" s="444" t="n"/>
      <c r="W547" s="444" t="n"/>
      <c r="X547" s="444" t="n"/>
      <c r="Y547" s="444" t="n"/>
      <c r="Z547" s="444">
        <f>W547*X547</f>
        <v/>
      </c>
      <c r="AA547" s="444" t="n"/>
      <c r="AB547" s="1442" t="n">
        <v>0.19</v>
      </c>
      <c r="AC547" s="1624">
        <f>ROUND(O547*AB547,3)</f>
        <v/>
      </c>
      <c r="AD547"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547" s="337" t="inlineStr">
        <is>
          <t>ЕАЭС N RU Д-JP.АБ47.В.08747/20 от 08.09.2020 действует до 07.09.2025</t>
        </is>
      </c>
      <c r="AF547" s="337" t="inlineStr">
        <is>
          <t>CBS Cosmetics</t>
        </is>
      </c>
      <c r="AG547" s="337" t="inlineStr">
        <is>
          <t>Shoyaku Kenkyusho Inc</t>
        </is>
      </c>
    </row>
    <row r="548" hidden="1" ht="20.1" customFormat="1" customHeight="1" s="437" thickBot="1">
      <c r="A548" s="1442" t="n"/>
      <c r="B548" s="822" t="n"/>
      <c r="C548" s="1621" t="n">
        <v>4544798030833</v>
      </c>
      <c r="D548" s="448" t="n"/>
      <c r="E548" s="435" t="inlineStr">
        <is>
          <t>EST LABO PRO</t>
        </is>
      </c>
      <c r="F548" s="435" t="inlineStr">
        <is>
          <t>EST17</t>
        </is>
      </c>
      <c r="G548" s="450" t="n"/>
      <c r="H548" s="451" t="inlineStr">
        <is>
          <t>ESTLABO   FINISHING  MILK  EMULSION</t>
        </is>
      </c>
      <c r="I548" s="451" t="inlineStr">
        <is>
          <t>EST LABO FINISHING MILK EMULSION</t>
        </is>
      </c>
      <c r="J548" s="591" t="inlineStr">
        <is>
          <t>Питательная эмульсия EST LABO</t>
        </is>
      </c>
      <c r="K548" s="451" t="inlineStr">
        <is>
          <t>face milk</t>
        </is>
      </c>
      <c r="L548" s="451" t="n"/>
      <c r="M548" s="450" t="n"/>
      <c r="N548" s="450" t="n"/>
      <c r="O548" s="553" t="n">
        <v>20</v>
      </c>
      <c r="P548" s="1724" t="n">
        <v>2519</v>
      </c>
      <c r="Q548" s="1628">
        <f>O548*P548</f>
        <v/>
      </c>
      <c r="R548" s="417" t="n">
        <v>2015</v>
      </c>
      <c r="S548" s="1623">
        <f>O548*R548</f>
        <v/>
      </c>
      <c r="T548" s="1623">
        <f>Q548-S548</f>
        <v/>
      </c>
      <c r="U548" s="556">
        <f>T548/Q548</f>
        <v/>
      </c>
      <c r="V548" s="444" t="n"/>
      <c r="W548" s="444" t="n"/>
      <c r="X548" s="444" t="n"/>
      <c r="Y548" s="444" t="n"/>
      <c r="Z548" s="444" t="n"/>
      <c r="AA548" s="444" t="n"/>
      <c r="AB548" s="1661" t="n">
        <v>0.57</v>
      </c>
      <c r="AC548" s="1627">
        <f>ROUND(O548*AB548,3)</f>
        <v/>
      </c>
      <c r="AD548"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548" s="337" t="inlineStr">
        <is>
          <t>ЕАЭС N RU Д-JP.АБ47.В.08749/20 от 08.09.2020 действует до 07.09.2025</t>
        </is>
      </c>
      <c r="AF548" s="337" t="inlineStr">
        <is>
          <t>CBS Cosmetics</t>
        </is>
      </c>
      <c r="AG548" s="337" t="inlineStr">
        <is>
          <t>Shoyaku Kenkyusho Inc</t>
        </is>
      </c>
    </row>
    <row r="549" hidden="1" ht="20.1" customFormat="1" customHeight="1" s="437" thickBot="1">
      <c r="A549" s="435" t="n"/>
      <c r="B549" s="829" t="n"/>
      <c r="C549" s="1621" t="n">
        <v>4544798030796</v>
      </c>
      <c r="D549" s="448" t="n"/>
      <c r="E549" s="435" t="inlineStr">
        <is>
          <t>EST LABO PRO</t>
        </is>
      </c>
      <c r="F549" s="435" t="inlineStr">
        <is>
          <t>EST43</t>
        </is>
      </c>
      <c r="G549" s="450" t="n"/>
      <c r="H549" s="451" t="inlineStr">
        <is>
          <t>ESTLABO   FINISHING  GEL</t>
        </is>
      </c>
      <c r="I549" s="451" t="inlineStr">
        <is>
          <t>EST LABO FINISHING GEL</t>
        </is>
      </c>
      <c r="J549" s="591" t="inlineStr">
        <is>
          <t>Увлажняющий гель для лица для завершения процедуры EST LABO</t>
        </is>
      </c>
      <c r="K549" s="451" t="inlineStr">
        <is>
          <t>gel</t>
        </is>
      </c>
      <c r="L549" s="451" t="n"/>
      <c r="M549" s="450" t="n"/>
      <c r="N549" s="450" t="n"/>
      <c r="O549" s="553" t="n"/>
      <c r="P549" s="1622" t="n">
        <v>1300</v>
      </c>
      <c r="Q549" s="1628">
        <f>O549*P549</f>
        <v/>
      </c>
      <c r="R549" s="417" t="n">
        <v>1365</v>
      </c>
      <c r="S549" s="1623">
        <f>O549*R549</f>
        <v/>
      </c>
      <c r="T549" s="1623">
        <f>Q549-S549</f>
        <v/>
      </c>
      <c r="U549" s="556">
        <f>T549/Q549</f>
        <v/>
      </c>
      <c r="V549" s="444" t="n"/>
      <c r="W549" s="444" t="n"/>
      <c r="X549" s="444" t="n"/>
      <c r="Y549" s="444" t="n"/>
      <c r="Z549" s="444" t="n"/>
      <c r="AA549" s="444" t="n"/>
      <c r="AB549" s="1442" t="n"/>
      <c r="AC549" s="1624">
        <f>ROUND(O549*AB549,3)</f>
        <v/>
      </c>
      <c r="AD549" s="673" t="inlineStr">
        <is>
          <t>水 BG グリセリン ラベンダー花水 ハマナス果実エキス プラセンタエキス 水溶性プロテオグリカン 水溶性コラーゲン リン酸アスコルビルMg ヒアルロン酸Na アルゲエキス スギナエキス セイヨウアカマツ球果エキス ホップ花エキス レモン果実エキス ローズマリー葉エキス アルニカ花エキス キュウリ果実エキス セイヨウキズタ葉/茎エキス セイヨウニワトコ花エキス ゼニアオイ花エキス パリエタリアエキス 水酸化K 1,2-ヘキサンジオール カルボマー カプリリルグリコール</t>
        </is>
      </c>
      <c r="AE549" s="337" t="inlineStr">
        <is>
          <t>ЕАЭС N RU Д-JP.НВ32.В.13610/20 от 14.09.2020 действует до 13.09.2025</t>
        </is>
      </c>
      <c r="AF549" s="337" t="inlineStr">
        <is>
          <t>CBS Cosmetics</t>
        </is>
      </c>
      <c r="AG549" s="337" t="inlineStr">
        <is>
          <t>Shoyaku Kenkyusho Inc</t>
        </is>
      </c>
    </row>
    <row r="550" hidden="1" ht="20.1" customFormat="1" customHeight="1" s="437" thickBot="1">
      <c r="A550" s="435" t="n"/>
      <c r="B550" s="829" t="n"/>
      <c r="C550" s="1621" t="n">
        <v>4544798030789</v>
      </c>
      <c r="D550" s="448" t="n"/>
      <c r="E550" s="435" t="inlineStr">
        <is>
          <t>EST LABO PRO</t>
        </is>
      </c>
      <c r="F550" s="435" t="inlineStr">
        <is>
          <t>EST18</t>
        </is>
      </c>
      <c r="G550" s="450" t="inlineStr">
        <is>
          <t>エステラボ　オイリースキンローション</t>
        </is>
      </c>
      <c r="H550" s="451" t="inlineStr">
        <is>
          <t>ESTLABO   OILY  SKIN LOTION</t>
        </is>
      </c>
      <c r="I550" s="451" t="inlineStr">
        <is>
          <t>EST LABO OILY SKIN LOTION</t>
        </is>
      </c>
      <c r="J550" s="591" t="inlineStr">
        <is>
          <t>Лосьон для жирной кожи лица EST LABO</t>
        </is>
      </c>
      <c r="K550" s="451" t="inlineStr">
        <is>
          <t>face lotion</t>
        </is>
      </c>
      <c r="L550" s="451" t="n"/>
      <c r="M550" s="450" t="n"/>
      <c r="N550" s="450" t="n"/>
      <c r="O550" s="553" t="n">
        <v>10</v>
      </c>
      <c r="P550" s="1725" t="n">
        <v>2356</v>
      </c>
      <c r="Q550" s="1628">
        <f>O550*P550</f>
        <v/>
      </c>
      <c r="R550" s="943" t="n">
        <v>1885</v>
      </c>
      <c r="S550" s="1623">
        <f>O550*R550</f>
        <v/>
      </c>
      <c r="T550" s="1623">
        <f>Q550-S550</f>
        <v/>
      </c>
      <c r="U550" s="556">
        <f>T550/Q550</f>
        <v/>
      </c>
      <c r="V550" s="444" t="n"/>
      <c r="W550" s="444" t="n"/>
      <c r="X550" s="444" t="n"/>
      <c r="Y550" s="444" t="n"/>
      <c r="Z550" s="444" t="n"/>
      <c r="AA550" s="444" t="n"/>
      <c r="AB550" s="1442" t="n">
        <v>0.58</v>
      </c>
      <c r="AC550" s="1624">
        <f>ROUND(O550*AB550,3)</f>
        <v/>
      </c>
      <c r="AD550"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550" s="337" t="inlineStr">
        <is>
          <t>ЕАЭС N RU Д-JP.АБ47.В.08734/20 от 08.09.2020 действует до 07.09.2025</t>
        </is>
      </c>
      <c r="AF550" s="337" t="inlineStr">
        <is>
          <t>CBS Cosmetics</t>
        </is>
      </c>
      <c r="AG550" s="337" t="inlineStr">
        <is>
          <t>Shoyaku Kenkyusho Inc</t>
        </is>
      </c>
    </row>
    <row r="551" hidden="1" ht="20.1" customFormat="1" customHeight="1" s="437" thickBot="1">
      <c r="A551" s="1442" t="n"/>
      <c r="B551" s="822" t="n"/>
      <c r="C551" s="1621" t="n">
        <v>4544798030802</v>
      </c>
      <c r="D551" s="448" t="n"/>
      <c r="E551" s="435" t="inlineStr">
        <is>
          <t>EST LABO PRO</t>
        </is>
      </c>
      <c r="F551" s="435" t="inlineStr">
        <is>
          <t>EST19</t>
        </is>
      </c>
      <c r="G551" s="450" t="inlineStr">
        <is>
          <t>エステラボ　ホワイトローション</t>
        </is>
      </c>
      <c r="H551" s="451" t="inlineStr">
        <is>
          <t xml:space="preserve">ESTLABO   WHITE  LOTION  </t>
        </is>
      </c>
      <c r="I551" s="451" t="inlineStr">
        <is>
          <t>EST LABO WHITE LOTION</t>
        </is>
      </c>
      <c r="J551" s="591" t="inlineStr">
        <is>
          <t>Лосьон выравнивающий цвет кожи лица EST LABO</t>
        </is>
      </c>
      <c r="K551" s="451" t="inlineStr">
        <is>
          <t>face lotion</t>
        </is>
      </c>
      <c r="L551" s="451" t="n"/>
      <c r="M551" s="450" t="n"/>
      <c r="N551" s="450" t="n"/>
      <c r="O551" s="553" t="n"/>
      <c r="P551" s="1725" t="n">
        <v>2031</v>
      </c>
      <c r="Q551" s="1628">
        <f>O551*P551</f>
        <v/>
      </c>
      <c r="R551" s="724" t="n">
        <v>1885</v>
      </c>
      <c r="S551" s="1623">
        <f>O551*R551</f>
        <v/>
      </c>
      <c r="T551" s="1623">
        <f>Q551-S551</f>
        <v/>
      </c>
      <c r="U551" s="556">
        <f>T551/Q551</f>
        <v/>
      </c>
      <c r="V551" s="444" t="n"/>
      <c r="W551" s="444" t="n"/>
      <c r="X551" s="444" t="n"/>
      <c r="Y551" s="444" t="n"/>
      <c r="Z551" s="444" t="n"/>
      <c r="AA551" s="444" t="n"/>
      <c r="AB551" s="1442" t="n">
        <v>0.35</v>
      </c>
      <c r="AC551" s="1624">
        <f>ROUND(O551*AB551,3)</f>
        <v/>
      </c>
      <c r="AD551"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551" s="663" t="inlineStr">
        <is>
          <t>ЕАЭС N RU Д-JP.АБ47.В.08734/20 от 08.09.2020 действует до 07.09.2025</t>
        </is>
      </c>
      <c r="AF551" s="663" t="inlineStr">
        <is>
          <t>CBS Cosmetics</t>
        </is>
      </c>
      <c r="AG551" s="663" t="inlineStr">
        <is>
          <t>Shoyaku Kenkyusho Inc</t>
        </is>
      </c>
    </row>
    <row r="552" hidden="1" ht="20.1" customFormat="1" customHeight="1" s="437" thickBot="1">
      <c r="A552" s="435" t="n"/>
      <c r="B552" s="829" t="n"/>
      <c r="C552" s="1621" t="n">
        <v>4544798030840</v>
      </c>
      <c r="D552" s="448" t="n"/>
      <c r="E552" s="435" t="inlineStr">
        <is>
          <t>EST LABO PRO</t>
        </is>
      </c>
      <c r="F552" s="435" t="inlineStr">
        <is>
          <t>EST20</t>
        </is>
      </c>
      <c r="G552" s="450" t="n"/>
      <c r="H552" s="451" t="inlineStr">
        <is>
          <t>ESTLABO   WHITE  MILK</t>
        </is>
      </c>
      <c r="I552" s="451" t="inlineStr">
        <is>
          <t>EST LABO WHITE MILK</t>
        </is>
      </c>
      <c r="J552" s="591" t="inlineStr">
        <is>
          <t>Эмульсия выравнивающая цвет лица EST LABO</t>
        </is>
      </c>
      <c r="K552" s="451" t="inlineStr">
        <is>
          <t>face milk</t>
        </is>
      </c>
      <c r="L552" s="451" t="n"/>
      <c r="M552" s="450" t="n"/>
      <c r="N552" s="450" t="n"/>
      <c r="O552" s="553" t="n"/>
      <c r="P552" s="1622" t="n">
        <v>2378</v>
      </c>
      <c r="Q552" s="1628">
        <f>O552*P552</f>
        <v/>
      </c>
      <c r="R552" s="724" t="n">
        <v>1950</v>
      </c>
      <c r="S552" s="1623">
        <f>O552*R552</f>
        <v/>
      </c>
      <c r="T552" s="1623">
        <f>Q552-S552</f>
        <v/>
      </c>
      <c r="U552" s="556">
        <f>T552/Q552</f>
        <v/>
      </c>
      <c r="V552" s="444" t="n"/>
      <c r="W552" s="444" t="n"/>
      <c r="X552" s="444" t="n"/>
      <c r="Y552" s="444" t="n"/>
      <c r="Z552" s="444" t="n"/>
      <c r="AA552" s="444" t="n"/>
      <c r="AB552" s="1442" t="n">
        <v>0.19</v>
      </c>
      <c r="AC552" s="1624">
        <f>ROUND(O552*AB552,3)</f>
        <v/>
      </c>
      <c r="AD552"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552" s="663" t="inlineStr">
        <is>
          <t>ЕАЭС N RU Д-JP.АБ47.В.08749/20 от 08.09.2020 действует до 07.09.2025</t>
        </is>
      </c>
      <c r="AF552" s="663" t="inlineStr">
        <is>
          <t>CBS Cosmetics</t>
        </is>
      </c>
      <c r="AG552" s="663" t="inlineStr">
        <is>
          <t>Shoyaku Kenkyusho Inc</t>
        </is>
      </c>
    </row>
    <row r="553" hidden="1" ht="20.1" customFormat="1" customHeight="1" s="437" thickBot="1">
      <c r="A553" s="1442" t="n"/>
      <c r="B553" s="822" t="n"/>
      <c r="C553" s="1621" t="n">
        <v>4544798030864</v>
      </c>
      <c r="D553" s="448" t="n"/>
      <c r="E553" s="435" t="inlineStr">
        <is>
          <t>EST LABO</t>
        </is>
      </c>
      <c r="F553" s="435" t="inlineStr">
        <is>
          <t>EST21</t>
        </is>
      </c>
      <c r="G553" s="450" t="inlineStr">
        <is>
          <t>エステラボ　アイケアエッセンス</t>
        </is>
      </c>
      <c r="H553" s="451" t="inlineStr">
        <is>
          <t>ESTLABO   EYE  CARE  ESSENCE</t>
        </is>
      </c>
      <c r="I553" s="451" t="inlineStr">
        <is>
          <t>EST LABO EYE CARE ESSENCE</t>
        </is>
      </c>
      <c r="J553" s="591" t="inlineStr">
        <is>
          <t>Эссенция для кожи вокруг глаз EST LABO</t>
        </is>
      </c>
      <c r="K553" s="451" t="inlineStr">
        <is>
          <t>face essence</t>
        </is>
      </c>
      <c r="L553" s="451" t="n"/>
      <c r="M553" s="450" t="n"/>
      <c r="N553" s="450" t="n"/>
      <c r="O553" s="553" t="n">
        <v>10</v>
      </c>
      <c r="P553" s="1725" t="n">
        <v>3169</v>
      </c>
      <c r="Q553" s="1628">
        <f>O553*P553</f>
        <v/>
      </c>
      <c r="R553" s="417" t="n">
        <v>2535</v>
      </c>
      <c r="S553" s="1623">
        <f>O553*R553</f>
        <v/>
      </c>
      <c r="T553" s="1623">
        <f>Q553-S553</f>
        <v/>
      </c>
      <c r="U553" s="556">
        <f>T553/Q553</f>
        <v/>
      </c>
      <c r="V553" s="444" t="n"/>
      <c r="W553" s="444" t="n"/>
      <c r="X553" s="444" t="n"/>
      <c r="Y553" s="444" t="n"/>
      <c r="Z553" s="444" t="n"/>
      <c r="AA553" s="444" t="n"/>
      <c r="AB553" s="1442" t="n">
        <v>0.19</v>
      </c>
      <c r="AC553" s="1624">
        <f>ROUND(O553*AB553,3)</f>
        <v/>
      </c>
      <c r="AD553"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553" s="337" t="inlineStr">
        <is>
          <t>ЕАЭС N RU Д-JP.НВ32.В.13611/20 от 14.09.2020 действует до 13.09.2025</t>
        </is>
      </c>
      <c r="AF553" s="337" t="inlineStr">
        <is>
          <t>CBS Cosmetics</t>
        </is>
      </c>
      <c r="AG553" s="337" t="inlineStr">
        <is>
          <t>Shoyaku Kenkyusho Inc</t>
        </is>
      </c>
    </row>
    <row r="554" hidden="1" ht="20.1" customFormat="1" customHeight="1" s="437" thickBot="1">
      <c r="A554" s="1442" t="n"/>
      <c r="B554" s="822" t="n"/>
      <c r="C554" s="1621" t="n">
        <v>4544798030871</v>
      </c>
      <c r="D554" s="448" t="n"/>
      <c r="E554" s="435" t="inlineStr">
        <is>
          <t>EST LABO PRO</t>
        </is>
      </c>
      <c r="F554" s="435" t="inlineStr">
        <is>
          <t>EST22</t>
        </is>
      </c>
      <c r="G554" s="450" t="inlineStr">
        <is>
          <t>エステラボ　メイクアップベース</t>
        </is>
      </c>
      <c r="H554" s="451" t="inlineStr">
        <is>
          <t>ESTLABO  MAKEUP BASE</t>
        </is>
      </c>
      <c r="I554" s="451" t="inlineStr">
        <is>
          <t>EST LABO MAKE UP BASE</t>
        </is>
      </c>
      <c r="J554" s="591" t="inlineStr">
        <is>
          <t>Эмульсия-база под макияж EST LABO</t>
        </is>
      </c>
      <c r="K554" s="451" t="inlineStr">
        <is>
          <t>makeup base</t>
        </is>
      </c>
      <c r="L554" s="451" t="n"/>
      <c r="M554" s="450" t="n"/>
      <c r="N554" s="450" t="n"/>
      <c r="O554" s="553" t="n">
        <v>20</v>
      </c>
      <c r="P554" s="1622" t="n">
        <v>1706</v>
      </c>
      <c r="Q554" s="1628">
        <f>O554*P554</f>
        <v/>
      </c>
      <c r="R554" s="724" t="n">
        <v>1365</v>
      </c>
      <c r="S554" s="1623">
        <f>O554*R554</f>
        <v/>
      </c>
      <c r="T554" s="1623">
        <f>Q554-S554</f>
        <v/>
      </c>
      <c r="U554" s="556">
        <f>T554/Q554</f>
        <v/>
      </c>
      <c r="V554" s="444" t="n"/>
      <c r="W554" s="444" t="n"/>
      <c r="X554" s="444" t="n"/>
      <c r="Y554" s="444" t="n"/>
      <c r="Z554" s="444" t="n"/>
      <c r="AA554" s="444" t="n"/>
      <c r="AB554" s="1442" t="n">
        <v>0.35</v>
      </c>
      <c r="AC554" s="1624">
        <f>ROUND(O554*AB554,3)</f>
        <v/>
      </c>
      <c r="AD554"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554" s="663" t="inlineStr">
        <is>
          <t>ЕАЭС N RU Д-JP.АБ47.В.08749/20 от 08.09.2020 действует до 07.09.2025</t>
        </is>
      </c>
      <c r="AF554" s="663" t="inlineStr">
        <is>
          <t>CBS Cosmetics</t>
        </is>
      </c>
      <c r="AG554" s="663" t="inlineStr">
        <is>
          <t>Shoyaku Kenkyusho Inc</t>
        </is>
      </c>
    </row>
    <row r="555" hidden="1" ht="20.1" customFormat="1" customHeight="1" s="437" thickBot="1">
      <c r="A555" s="435" t="n"/>
      <c r="B555" s="829" t="n"/>
      <c r="C555" s="1621" t="n">
        <v>4544798030758</v>
      </c>
      <c r="D555" s="448" t="n"/>
      <c r="E555" s="435" t="inlineStr">
        <is>
          <t>EST LABO PRO</t>
        </is>
      </c>
      <c r="F555" s="435" t="inlineStr">
        <is>
          <t>EST23</t>
        </is>
      </c>
      <c r="G555" s="450" t="inlineStr">
        <is>
          <t>エステラボ　カーミングジェルパック</t>
        </is>
      </c>
      <c r="H555" s="451" t="inlineStr">
        <is>
          <t>ESTLABO   CALMING  GEL  PACK</t>
        </is>
      </c>
      <c r="I555" s="451" t="inlineStr">
        <is>
          <t>EST LABO CALMING GEL PACK</t>
        </is>
      </c>
      <c r="J555" s="591" t="inlineStr">
        <is>
          <t>Успокаивающая гелевая маска EST LABO</t>
        </is>
      </c>
      <c r="K555" s="451" t="inlineStr">
        <is>
          <t>face pack</t>
        </is>
      </c>
      <c r="L555" s="451" t="n"/>
      <c r="M555" s="450" t="n"/>
      <c r="N555" s="450" t="n"/>
      <c r="O555" s="553" t="n"/>
      <c r="P555" s="1725" t="n">
        <v>1625</v>
      </c>
      <c r="Q555" s="1628">
        <f>O555*P555</f>
        <v/>
      </c>
      <c r="R555" s="943" t="n">
        <v>1300</v>
      </c>
      <c r="S555" s="1623">
        <f>O555*R555</f>
        <v/>
      </c>
      <c r="T555" s="1623">
        <f>Q555-S555</f>
        <v/>
      </c>
      <c r="U555" s="556">
        <f>T555/Q555</f>
        <v/>
      </c>
      <c r="V555" s="444" t="n"/>
      <c r="W555" s="444" t="n"/>
      <c r="X555" s="444" t="n"/>
      <c r="Y555" s="444" t="n"/>
      <c r="Z555" s="444" t="n"/>
      <c r="AA555" s="444" t="n"/>
      <c r="AB555" s="1442" t="n">
        <v>0.33</v>
      </c>
      <c r="AC555" s="1624">
        <f>ROUND(O555*AB555,3)</f>
        <v/>
      </c>
      <c r="AD555" s="673" t="inlineStr">
        <is>
          <t>水
BG
グリセリン
ラベンダー花水
プラセンタエキス
水溶性プロテオグリカン
ハマナス果実エキス
リン酸アスコルビルMg
セージ葉エキス
カミツレ花エキス
ユキノシタエキス
シソ葉エキス
ローズマリー葉エキス
キュウリ果実エキス
ヒバマタエキス
クレマティス葉エキス
スギナエキス
セイヨウキズタ葉/茎エキス
セイヨウナツユキソウ花エキス
アロエベラ葉エキス
グリチルリチン酸2K
アラントイン
アミノカプロン酸
水酸化K
1,2-ヘキサンジオール
カルボマー
カプリリルグリコール</t>
        </is>
      </c>
      <c r="AE555" s="337" t="inlineStr">
        <is>
          <t>ЕАЭС N RU Д-JP.АБ47.В.08815/20 от 09.09.2020 действует до 08.09.2025</t>
        </is>
      </c>
      <c r="AF555" s="337" t="inlineStr">
        <is>
          <t>CBS Cosmetics</t>
        </is>
      </c>
      <c r="AG555" s="337" t="inlineStr">
        <is>
          <t>Shoyaku Kenkyusho Inc</t>
        </is>
      </c>
    </row>
    <row r="556" hidden="1" ht="20.1" customFormat="1" customHeight="1" s="864" thickBot="1">
      <c r="A556" s="813" t="n"/>
      <c r="B556" s="814" t="n"/>
      <c r="C556" s="796" t="n"/>
      <c r="D556" s="944" t="n"/>
      <c r="E556" s="813" t="inlineStr">
        <is>
          <t>EST LABO PRO</t>
        </is>
      </c>
      <c r="F556" s="813" t="inlineStr">
        <is>
          <t>EST24</t>
        </is>
      </c>
      <c r="G556" s="796" t="inlineStr">
        <is>
          <t>エステラボ　ピールオフパックリフトセット</t>
        </is>
      </c>
      <c r="H556" s="907" t="inlineStr">
        <is>
          <t>ESTLABO   PEEL  OFF  PACK  LIFT  SET СНЯТО С ПР-ВА</t>
        </is>
      </c>
      <c r="I556" s="907" t="inlineStr">
        <is>
          <t>EST LABO PEEL OFF PACK LIFT SET</t>
        </is>
      </c>
      <c r="J556" s="945" t="inlineStr">
        <is>
          <t>Альгинатная лифтинговая маска EST LABO</t>
        </is>
      </c>
      <c r="K556" s="907" t="inlineStr">
        <is>
          <t>face pack</t>
        </is>
      </c>
      <c r="L556" s="907" t="n"/>
      <c r="M556" s="796" t="n"/>
      <c r="N556" s="796" t="n"/>
      <c r="O556" s="553" t="n"/>
      <c r="P556" s="1727" t="n">
        <v>3494</v>
      </c>
      <c r="Q556" s="1643">
        <f>O556*P556</f>
        <v/>
      </c>
      <c r="R556" s="948" t="n">
        <v>2795</v>
      </c>
      <c r="S556" s="1643">
        <f>O556*R556</f>
        <v/>
      </c>
      <c r="T556" s="1643">
        <f>Q556-S556</f>
        <v/>
      </c>
      <c r="U556" s="799">
        <f>T556/Q556</f>
        <v/>
      </c>
      <c r="V556" s="819" t="n"/>
      <c r="W556" s="819" t="n"/>
      <c r="X556" s="819" t="n"/>
      <c r="Y556" s="819" t="n"/>
      <c r="Z556" s="819" t="n"/>
      <c r="AA556" s="819" t="n"/>
      <c r="AB556" s="818" t="n">
        <v>0.86</v>
      </c>
      <c r="AC556" s="1681">
        <f>ROUND(O556*AB556,3)</f>
        <v/>
      </c>
      <c r="AD556" s="86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556" s="679" t="inlineStr">
        <is>
          <t>ЕАЭС N RU Д-JP.АБ47.В.08815/20 от 09.09.2020 действует до 08.09.2025</t>
        </is>
      </c>
      <c r="AF556" s="679" t="inlineStr">
        <is>
          <t>CBS Cosmetics</t>
        </is>
      </c>
      <c r="AG556" s="679" t="inlineStr">
        <is>
          <t>Shoyaku Kenkyusho Inc</t>
        </is>
      </c>
    </row>
    <row r="557" hidden="1" ht="20.1" customFormat="1" customHeight="1" s="437" thickBot="1">
      <c r="A557" s="435" t="n"/>
      <c r="B557" s="829" t="n"/>
      <c r="C557" s="1621" t="n">
        <v>4544798030697</v>
      </c>
      <c r="D557" s="448" t="n"/>
      <c r="E557" s="435" t="n"/>
      <c r="F557" s="435" t="n"/>
      <c r="G557" s="450" t="n"/>
      <c r="H557" s="451" t="inlineStr">
        <is>
          <t>ESTLABO   PEEL  OFF  PACK  LIFT  SET 6times</t>
        </is>
      </c>
      <c r="I557" s="451" t="n"/>
      <c r="J557" s="591" t="n"/>
      <c r="K557" s="451" t="n"/>
      <c r="L557" s="451" t="n"/>
      <c r="M557" s="450" t="n"/>
      <c r="N557" s="450" t="n"/>
      <c r="O557" s="553" t="n"/>
      <c r="P557" s="1725" t="n">
        <v>3331</v>
      </c>
      <c r="Q557" s="1643">
        <f>O557*P557</f>
        <v/>
      </c>
      <c r="R557" s="724" t="n">
        <v>2665</v>
      </c>
      <c r="S557" s="1643">
        <f>O557*R557</f>
        <v/>
      </c>
      <c r="T557" s="1643">
        <f>Q557-S557</f>
        <v/>
      </c>
      <c r="U557" s="799">
        <f>T557/Q557</f>
        <v/>
      </c>
      <c r="V557" s="444" t="n"/>
      <c r="W557" s="444" t="n"/>
      <c r="X557" s="444" t="n"/>
      <c r="Y557" s="444" t="n"/>
      <c r="Z557" s="444" t="n"/>
      <c r="AA557" s="444" t="n"/>
      <c r="AB557" s="1442" t="n"/>
      <c r="AC557" s="1624" t="n"/>
      <c r="AD557" s="673" t="n"/>
      <c r="AE557" s="337" t="inlineStr">
        <is>
          <t>ЕАЭС N RU Д-JP.АБ47.В.08815/20 от 09.09.2020 действует до 08.09.2025</t>
        </is>
      </c>
      <c r="AF557" s="337" t="inlineStr">
        <is>
          <t>CBS Cosmetics</t>
        </is>
      </c>
      <c r="AG557" s="337" t="inlineStr">
        <is>
          <t>Shoyaku Kenkyusho Inc</t>
        </is>
      </c>
    </row>
    <row r="558" hidden="1" ht="20.1" customFormat="1" customHeight="1" s="864" thickBot="1">
      <c r="A558" s="813" t="n"/>
      <c r="B558" s="814" t="n"/>
      <c r="C558" s="796" t="n"/>
      <c r="D558" s="944" t="n"/>
      <c r="E558" s="813" t="inlineStr">
        <is>
          <t>EST LABO PRO</t>
        </is>
      </c>
      <c r="F558" s="813" t="inlineStr">
        <is>
          <t>EST25</t>
        </is>
      </c>
      <c r="G558" s="796" t="n"/>
      <c r="H558" s="907" t="inlineStr">
        <is>
          <t>ESTLABO   PEEL  OFF  PACK  WHITE  SET СНЯТО С ПР-ВА</t>
        </is>
      </c>
      <c r="I558" s="907" t="inlineStr">
        <is>
          <t>EST LABO PEEL OFF PACK WHITE SET</t>
        </is>
      </c>
      <c r="J558" s="945" t="inlineStr">
        <is>
          <t>Альгинатная маска выравнивающая цвет кожи лица EST LABO</t>
        </is>
      </c>
      <c r="K558" s="907" t="inlineStr">
        <is>
          <t>face pack</t>
        </is>
      </c>
      <c r="L558" s="907" t="n"/>
      <c r="M558" s="796" t="n"/>
      <c r="N558" s="796" t="n"/>
      <c r="O558" s="553" t="n"/>
      <c r="P558" s="1644" t="n">
        <v>3329</v>
      </c>
      <c r="Q558" s="1643">
        <f>O558*P558</f>
        <v/>
      </c>
      <c r="R558" s="948" t="n">
        <v>2730</v>
      </c>
      <c r="S558" s="1643">
        <f>O558*R558</f>
        <v/>
      </c>
      <c r="T558" s="1643">
        <f>Q558-S558</f>
        <v/>
      </c>
      <c r="U558" s="799">
        <f>T558/Q558</f>
        <v/>
      </c>
      <c r="V558" s="819" t="n"/>
      <c r="W558" s="819" t="n"/>
      <c r="X558" s="819" t="n"/>
      <c r="Y558" s="819" t="n"/>
      <c r="Z558" s="819" t="n"/>
      <c r="AA558" s="819" t="n"/>
      <c r="AB558" s="818" t="n"/>
      <c r="AC558" s="1681">
        <f>ROUND(O558*AB558,3)</f>
        <v/>
      </c>
      <c r="AD558" s="86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558" s="679" t="inlineStr">
        <is>
          <t>ЕАЭС N RU Д-JP.АБ47.В.08815/20 от 09.09.2020 действует до 08.09.2025</t>
        </is>
      </c>
      <c r="AF558" s="679" t="inlineStr">
        <is>
          <t>CBS Cosmetics</t>
        </is>
      </c>
      <c r="AG558" s="679" t="inlineStr">
        <is>
          <t>Shoyaku Kenkyusho Inc</t>
        </is>
      </c>
    </row>
    <row r="559" hidden="1" ht="20.1" customFormat="1" customHeight="1" s="437" thickBot="1">
      <c r="A559" s="435" t="n"/>
      <c r="B559" s="829" t="n"/>
      <c r="C559" s="1621" t="n">
        <v>4544798030680</v>
      </c>
      <c r="D559" s="448" t="n"/>
      <c r="E559" s="435" t="n"/>
      <c r="F559" s="435" t="n"/>
      <c r="G559" s="450" t="n"/>
      <c r="H559" s="451" t="inlineStr">
        <is>
          <t>ESTLABO   PEEL  OFF  PACK  WHITE  SET 6times</t>
        </is>
      </c>
      <c r="I559" s="451" t="n"/>
      <c r="J559" s="591" t="n"/>
      <c r="K559" s="451" t="n"/>
      <c r="L559" s="451" t="n"/>
      <c r="M559" s="450" t="n"/>
      <c r="N559" s="450" t="n"/>
      <c r="O559" s="553" t="n"/>
      <c r="P559" s="1622" t="n">
        <v>3250</v>
      </c>
      <c r="Q559" s="1643">
        <f>O559*P559</f>
        <v/>
      </c>
      <c r="R559" s="724" t="n">
        <v>2600</v>
      </c>
      <c r="S559" s="1643">
        <f>O559*R559</f>
        <v/>
      </c>
      <c r="T559" s="1643">
        <f>Q559-S559</f>
        <v/>
      </c>
      <c r="U559" s="799">
        <f>T559/Q559</f>
        <v/>
      </c>
      <c r="V559" s="444" t="n"/>
      <c r="W559" s="444" t="n"/>
      <c r="X559" s="444" t="n"/>
      <c r="Y559" s="444" t="n"/>
      <c r="Z559" s="444" t="n"/>
      <c r="AA559" s="444" t="n"/>
      <c r="AB559" s="1442" t="n"/>
      <c r="AC559" s="1624" t="n"/>
      <c r="AD559" s="673" t="n"/>
      <c r="AE559" s="337" t="inlineStr">
        <is>
          <t>ЕАЭС N RU Д-JP.АБ47.В.08815/20 от 09.09.2020 действует до 08.09.2025</t>
        </is>
      </c>
      <c r="AF559" s="337" t="inlineStr">
        <is>
          <t>CBS Cosmetics</t>
        </is>
      </c>
      <c r="AG559" s="337" t="inlineStr">
        <is>
          <t>Shoyaku Kenkyusho Inc</t>
        </is>
      </c>
    </row>
    <row r="560" hidden="1" ht="20.1" customFormat="1" customHeight="1" s="864" thickBot="1">
      <c r="A560" s="813" t="n"/>
      <c r="B560" s="814" t="n"/>
      <c r="C560" s="796" t="n"/>
      <c r="D560" s="944" t="n"/>
      <c r="E560" s="813" t="inlineStr">
        <is>
          <t>EST LABO PRO</t>
        </is>
      </c>
      <c r="F560" s="813" t="inlineStr">
        <is>
          <t>EST39</t>
        </is>
      </c>
      <c r="G560" s="796" t="inlineStr">
        <is>
          <t>エステラボ　ピールオフパッククールセット</t>
        </is>
      </c>
      <c r="H560" s="907" t="inlineStr">
        <is>
          <t>ESTLABO   PEEL  OFF  PACK  COOL  SET СНЯТО С ПР-ВА</t>
        </is>
      </c>
      <c r="I560" s="907" t="inlineStr">
        <is>
          <t>EST LABO PEEL OFF PACK COOL SET</t>
        </is>
      </c>
      <c r="J560" s="945" t="inlineStr">
        <is>
          <t>Альгинатная успокаивающая маска EST LABO</t>
        </is>
      </c>
      <c r="K560" s="907" t="inlineStr">
        <is>
          <t>face pack</t>
        </is>
      </c>
      <c r="L560" s="907" t="n"/>
      <c r="M560" s="796" t="n"/>
      <c r="N560" s="796" t="n"/>
      <c r="O560" s="553" t="n"/>
      <c r="P560" s="1727" t="n">
        <v>3185</v>
      </c>
      <c r="Q560" s="1643">
        <f>O560*P560</f>
        <v/>
      </c>
      <c r="R560" s="947" t="n">
        <v>2600</v>
      </c>
      <c r="S560" s="1643">
        <f>O560*R560</f>
        <v/>
      </c>
      <c r="T560" s="1643">
        <f>Q560-S560</f>
        <v/>
      </c>
      <c r="U560" s="799">
        <f>T560/Q560</f>
        <v/>
      </c>
      <c r="V560" s="819" t="n"/>
      <c r="W560" s="819" t="n"/>
      <c r="X560" s="819" t="n"/>
      <c r="Y560" s="819" t="n"/>
      <c r="Z560" s="819" t="n"/>
      <c r="AA560" s="819" t="n"/>
      <c r="AB560" s="818" t="n">
        <v>0.85</v>
      </c>
      <c r="AC560" s="1681">
        <f>ROUND(O560*AB560,3)</f>
        <v/>
      </c>
      <c r="AD560" s="863" t="inlineStr">
        <is>
          <t>水
カオリン
BG
タルク
アルギン酸Na
ピロリン酸4Na
リン酸アスコルビルMg
プラセンタエキス
水溶性プロテオグリカン
ハマナス果実エキス
トウキ根エキス
アラントイン
銅クロロフィリンNa
ラベンダー花水
セイヨウハッカ油
1,2-ヘキサンジオール
カプリリルグリコール</t>
        </is>
      </c>
      <c r="AE560" s="679" t="inlineStr">
        <is>
          <t>ЕАЭС N RU Д-JP.АБ47.В.08815/20 от 09.09.2020 действует до 08.09.2025</t>
        </is>
      </c>
      <c r="AF560" s="679" t="inlineStr">
        <is>
          <t>CBS Cosmetics</t>
        </is>
      </c>
      <c r="AG560" s="679" t="inlineStr">
        <is>
          <t>Shoyaku Kenkyusho Inc</t>
        </is>
      </c>
    </row>
    <row r="561" hidden="1" ht="20.1" customFormat="1" customHeight="1" s="437" thickBot="1">
      <c r="A561" s="435" t="n"/>
      <c r="B561" s="829" t="n"/>
      <c r="C561" s="1621" t="n">
        <v>4544798030703</v>
      </c>
      <c r="D561" s="448" t="n"/>
      <c r="E561" s="435" t="n"/>
      <c r="F561" s="435" t="n"/>
      <c r="G561" s="450" t="n"/>
      <c r="H561" s="451" t="inlineStr">
        <is>
          <t>ESTLABO   PEEL  OFF  PACK  COOL  SET 6times</t>
        </is>
      </c>
      <c r="I561" s="451" t="n"/>
      <c r="J561" s="591" t="n"/>
      <c r="K561" s="451" t="n"/>
      <c r="L561" s="451" t="n"/>
      <c r="M561" s="450" t="n"/>
      <c r="N561" s="450" t="n"/>
      <c r="O561" s="553" t="n"/>
      <c r="P561" s="1725" t="n">
        <v>3250</v>
      </c>
      <c r="Q561" s="1643">
        <f>O561*P561</f>
        <v/>
      </c>
      <c r="R561" s="943" t="n">
        <v>2600</v>
      </c>
      <c r="S561" s="1643">
        <f>O561*R561</f>
        <v/>
      </c>
      <c r="T561" s="1643">
        <f>Q561-S561</f>
        <v/>
      </c>
      <c r="U561" s="799">
        <f>T561/Q561</f>
        <v/>
      </c>
      <c r="V561" s="444" t="n"/>
      <c r="W561" s="444" t="n"/>
      <c r="X561" s="444" t="n"/>
      <c r="Y561" s="444" t="n"/>
      <c r="Z561" s="444" t="n"/>
      <c r="AA561" s="444" t="n"/>
      <c r="AB561" s="1442" t="n"/>
      <c r="AC561" s="1624" t="n"/>
      <c r="AD561" s="673" t="n"/>
      <c r="AE561" s="337" t="inlineStr">
        <is>
          <t>ЕАЭС N RU Д-JP.АБ47.В.08815/20 от 09.09.2020 действует до 08.09.2025</t>
        </is>
      </c>
      <c r="AF561" s="337" t="inlineStr">
        <is>
          <t>CBS Cosmetics</t>
        </is>
      </c>
      <c r="AG561" s="337" t="inlineStr">
        <is>
          <t>Shoyaku Kenkyusho Inc</t>
        </is>
      </c>
    </row>
    <row r="562" hidden="1" ht="20.1" customFormat="1" customHeight="1" s="437" thickBot="1">
      <c r="A562" s="435" t="n"/>
      <c r="B562" s="829" t="n"/>
      <c r="C562" s="1621" t="n">
        <v>4544798030741</v>
      </c>
      <c r="D562" s="448" t="n"/>
      <c r="E562" s="435" t="inlineStr">
        <is>
          <t>EST LABO PRO</t>
        </is>
      </c>
      <c r="F562" s="435" t="inlineStr">
        <is>
          <t>EST26</t>
        </is>
      </c>
      <c r="G562" s="450" t="inlineStr">
        <is>
          <t>エステラボ　ミネラルホワイトパック</t>
        </is>
      </c>
      <c r="H562" s="451" t="inlineStr">
        <is>
          <t>ESTLABO   MINERAL  WHITE  PACK</t>
        </is>
      </c>
      <c r="I562" s="451" t="inlineStr">
        <is>
          <t>EST LABO MINERAL WHITE PACK</t>
        </is>
      </c>
      <c r="J562" s="591" t="inlineStr">
        <is>
          <t>Маска выравнивающая цвет кожи лица на основе минералов EST LABO</t>
        </is>
      </c>
      <c r="K562" s="451" t="inlineStr">
        <is>
          <t>face pack</t>
        </is>
      </c>
      <c r="L562" s="451" t="n"/>
      <c r="M562" s="450" t="n"/>
      <c r="N562" s="450" t="n"/>
      <c r="O562" s="553" t="n"/>
      <c r="P562" s="1725" t="n">
        <v>2194</v>
      </c>
      <c r="Q562" s="1628">
        <f>O562*P562</f>
        <v/>
      </c>
      <c r="R562" s="417" t="n">
        <v>1755</v>
      </c>
      <c r="S562" s="1623">
        <f>O562*R562</f>
        <v/>
      </c>
      <c r="T562" s="1623">
        <f>Q562-S562</f>
        <v/>
      </c>
      <c r="U562" s="556">
        <f>T562/Q562</f>
        <v/>
      </c>
      <c r="V562" s="444" t="n"/>
      <c r="W562" s="444" t="n"/>
      <c r="X562" s="444" t="n"/>
      <c r="Y562" s="444" t="n"/>
      <c r="Z562" s="444" t="n"/>
      <c r="AA562" s="444" t="n"/>
      <c r="AB562" s="1442" t="n">
        <v>0.33</v>
      </c>
      <c r="AC562" s="1624">
        <f>ROUND(O562*AB562,3)</f>
        <v/>
      </c>
      <c r="AD562" s="673" t="inlineStr">
        <is>
          <t>水
BG
カオリン
グリセリン
タルク
ベヘニルアルコール
ステアリン酸グリセリル（SE）
スクワラン
ベントナイト
ラベンダー花水
ステアリン酸PG
ステアリン酸
ポリソルベート20
ローズヒップ油
アルギニン
プラセンタエキス
水溶性プロテオグリカン
ハマナス果実エキス
α-アルブチン
水溶性コラーゲン
ヒアルロン酸Na
リン酸アスコルビルMg
グリチルリチン酸2K
アラントイン
トコフェロール
ソメイヨシノ葉エキス
クズ根エキス
アロエベラ葉エキス
クロレラエキス
ヒバマタエキス
クレマティス葉エキス
スギナエキス
セイヨウキズタ葉/茎エキス
セイヨウナツユキソウ花エキス
アルニカ花エキス
キュウリ果実エキス
セイヨウニワトコ花エキス
ゼニアオイ花エキス
パリエタリアエキス
ダイズ油
酸化チタン
ワセリン
1,2-ヘキサンジオール
カプリリルグリコール</t>
        </is>
      </c>
      <c r="AE562" s="663" t="inlineStr">
        <is>
          <t>ЕАЭС N RU Д-JP.АБ47.В.08815/20 от 09.09.2020 действует до 08.09.2025</t>
        </is>
      </c>
      <c r="AF562" s="663" t="inlineStr">
        <is>
          <t>CBS Cosmetics</t>
        </is>
      </c>
      <c r="AG562" s="663" t="inlineStr">
        <is>
          <t>Shoyaku Kenkyusho Inc</t>
        </is>
      </c>
    </row>
    <row r="563" hidden="1" ht="20.1" customFormat="1" customHeight="1" s="437" thickBot="1">
      <c r="A563" s="1442" t="n"/>
      <c r="B563" s="822" t="n"/>
      <c r="C563" s="1621" t="n">
        <v>4544798030710</v>
      </c>
      <c r="D563" s="448" t="n"/>
      <c r="E563" s="435" t="inlineStr">
        <is>
          <t>EST LABO PRO</t>
        </is>
      </c>
      <c r="F563" s="435" t="inlineStr">
        <is>
          <t>EST27</t>
        </is>
      </c>
      <c r="G563" s="450" t="inlineStr">
        <is>
          <t>エステラボ　セラミDディープ　モイストパック</t>
        </is>
      </c>
      <c r="H563" s="451" t="inlineStr">
        <is>
          <t>ESTLABO   CERAMID  DEEP  MOIST  PACK</t>
        </is>
      </c>
      <c r="I563" s="451" t="inlineStr">
        <is>
          <t>EST LABO CERAMID DEEP MOIST PACK</t>
        </is>
      </c>
      <c r="J563" s="591" t="inlineStr">
        <is>
          <t>Глубокоувлажняющая маска на основе керамидов EST LABO</t>
        </is>
      </c>
      <c r="K563" s="451" t="inlineStr">
        <is>
          <t>face pack</t>
        </is>
      </c>
      <c r="L563" s="451" t="n"/>
      <c r="M563" s="450" t="n"/>
      <c r="N563" s="450" t="n"/>
      <c r="O563" s="553" t="n"/>
      <c r="P563" s="1725" t="n">
        <v>2925</v>
      </c>
      <c r="Q563" s="1628">
        <f>O563*P563</f>
        <v/>
      </c>
      <c r="R563" s="724" t="n">
        <v>2340</v>
      </c>
      <c r="S563" s="1623">
        <f>O563*R563</f>
        <v/>
      </c>
      <c r="T563" s="1623">
        <f>Q563-S563</f>
        <v/>
      </c>
      <c r="U563" s="556">
        <f>T563/Q563</f>
        <v/>
      </c>
      <c r="V563" s="444" t="n"/>
      <c r="W563" s="444" t="n"/>
      <c r="X563" s="444" t="n"/>
      <c r="Y563" s="444" t="n"/>
      <c r="Z563" s="444" t="n"/>
      <c r="AA563" s="444" t="n"/>
      <c r="AB563" s="1442" t="n">
        <v>0.33</v>
      </c>
      <c r="AC563" s="1624">
        <f>ROUND(O563*AB563,3)</f>
        <v/>
      </c>
      <c r="AD563" s="673" t="inlineStr">
        <is>
          <t>水
BG
ホホバ種子油
オリーブ油
ハチミツ
ステアリン酸
水添ナタネ油アルコール
ステアリン酸グリセリル（SE）
ラベンダー花水
ミツロウ
ポリソルベート60
ラウロイルグルタミン酸ジ（フィトステリル/オクチルドデシル）
シア脂
プラセンタエキス
水溶性プロテオグリカン
ハマナス果実エキス
セレブロシド
セラミド3
セラミド2
セラミド6Ⅱ
フィトスフィンゴシン
ユズ果実エキス
カミツレ花エキス
ザクロ果実エキス
キハダ樹皮エキス
ハトムギ種子エキス
加水分解ヒアルロン酸
ユビキノン
リン酸アスコルビルMg
グリチルリチン酸2K</t>
        </is>
      </c>
      <c r="AE563" s="663" t="inlineStr">
        <is>
          <t>ЕАЭС N RU Д-JP.АБ47.В.08815/20 от 09.09.2020 действует до 08.09.2025</t>
        </is>
      </c>
      <c r="AF563" s="663" t="inlineStr">
        <is>
          <t>CBS Cosmetics</t>
        </is>
      </c>
      <c r="AG563" s="663" t="inlineStr">
        <is>
          <t>Shoyaku Kenkyusho Inc</t>
        </is>
      </c>
    </row>
    <row r="564" hidden="1" ht="20.1" customFormat="1" customHeight="1" s="437" thickBot="1">
      <c r="A564" s="1442" t="n"/>
      <c r="B564" s="822" t="n"/>
      <c r="C564" s="1621" t="n">
        <v>4544798030727</v>
      </c>
      <c r="D564" s="448" t="n"/>
      <c r="E564" s="435" t="inlineStr">
        <is>
          <t>EST LABO PRO</t>
        </is>
      </c>
      <c r="F564" s="435" t="inlineStr">
        <is>
          <t>EST28</t>
        </is>
      </c>
      <c r="G564" s="450" t="inlineStr">
        <is>
          <t>エステラボ　トリプルコラG　パック</t>
        </is>
      </c>
      <c r="H564" s="451" t="inlineStr">
        <is>
          <t>ESTLABO   TRIPLE  COLLA G  PACK</t>
        </is>
      </c>
      <c r="I564" s="451" t="inlineStr">
        <is>
          <t>EST LABO TRIPLE COLLA G PACK</t>
        </is>
      </c>
      <c r="J564" s="591" t="inlineStr">
        <is>
          <t>Маска на основе трех видов коллагена EST LABO</t>
        </is>
      </c>
      <c r="K564" s="451" t="inlineStr">
        <is>
          <t>face pack</t>
        </is>
      </c>
      <c r="L564" s="451" t="n"/>
      <c r="M564" s="450" t="n"/>
      <c r="N564" s="450" t="n"/>
      <c r="O564" s="553" t="n"/>
      <c r="P564" s="1622" t="n">
        <v>2854</v>
      </c>
      <c r="Q564" s="1628">
        <f>O564*P564</f>
        <v/>
      </c>
      <c r="R564" s="724" t="n">
        <v>2340</v>
      </c>
      <c r="S564" s="1623">
        <f>O564*R564</f>
        <v/>
      </c>
      <c r="T564" s="1623">
        <f>Q564-S564</f>
        <v/>
      </c>
      <c r="U564" s="556">
        <f>T564/Q564</f>
        <v/>
      </c>
      <c r="V564" s="444" t="n"/>
      <c r="W564" s="444" t="n"/>
      <c r="X564" s="444" t="n"/>
      <c r="Y564" s="444" t="n"/>
      <c r="Z564" s="444" t="n"/>
      <c r="AA564" s="444" t="n"/>
      <c r="AB564" s="1442" t="n">
        <v>0.33</v>
      </c>
      <c r="AC564" s="1624">
        <f>ROUND(O564*AB564,3)</f>
        <v/>
      </c>
      <c r="AD564" s="673" t="inlineStr">
        <is>
          <t>水
プロパンジオール
グリセリン
ラベンダー花水
スクワラン
ラフィノース
プラセンタエキス
水溶性プロテオグリカン
ハマナス果実エキス
水溶性コラーゲン
サクシニルアテロコラーゲン
加水分解コラーゲン
ヒアルロン酸Na
リン酸アスコルビルMg
アロエベラ葉エキス
ダイズ種子エキス
セイヨウオトギリソウ花/葉/茎エキス
カミツレ花エキス
トウキンセンカ花エキス
フユボダイジュ花エキス
ヤグルマギク花エキス
ローマカミツレ花エキス
タウリン
リシンHCl
グルタミン酸
グリシン
ロイシン
ヒスチジンHCl
セリン
バリン
アスパラギン酸Na
トレオニン
アラニン
イソロイシン
フェニルアラニン
アラントイン
アルギニン
プロリン
チロシン
イノシン酸2Na
グアニル酸2Na
グリチルリチン酸2K
ホホバ種子油
PEG-60水添ヒマシ油
BG
1,2-ヘキサンジオール
キサンタンガム
カルボマー
カプリリルグリコール</t>
        </is>
      </c>
      <c r="AE564" s="663" t="inlineStr">
        <is>
          <t>ЕАЭС N RU Д-JP.АБ47.В.08815/20 от 09.09.2020 действует до 08.09.2025</t>
        </is>
      </c>
      <c r="AF564" s="663" t="inlineStr">
        <is>
          <t>CBS Cosmetics</t>
        </is>
      </c>
      <c r="AG564" s="663" t="inlineStr">
        <is>
          <t>Shoyaku Kenkyusho Inc</t>
        </is>
      </c>
    </row>
    <row r="565" hidden="1" ht="20.1" customFormat="1" customHeight="1" s="437" thickBot="1">
      <c r="A565" s="1442" t="n"/>
      <c r="B565" s="822" t="n"/>
      <c r="C565" s="1621" t="n">
        <v>4544798030765</v>
      </c>
      <c r="D565" s="448" t="n"/>
      <c r="E565" s="435" t="inlineStr">
        <is>
          <t>EST LABO PRO</t>
        </is>
      </c>
      <c r="F565" s="435" t="inlineStr">
        <is>
          <t>EST29</t>
        </is>
      </c>
      <c r="G565" s="450" t="inlineStr">
        <is>
          <t>エステラボ　スリムフェイス　マッサージパック</t>
        </is>
      </c>
      <c r="H565" s="451" t="inlineStr">
        <is>
          <t>ESTLABO   SLIM  FACE  MASSAGE  PACK</t>
        </is>
      </c>
      <c r="I565" s="451" t="inlineStr">
        <is>
          <t>EST LABO SLIM FACE MASSAGE PACK</t>
        </is>
      </c>
      <c r="J565" s="591" t="inlineStr">
        <is>
          <t>Массажная маска для скульптурирования лица EST LABO</t>
        </is>
      </c>
      <c r="K565" s="451" t="inlineStr">
        <is>
          <t>face pack</t>
        </is>
      </c>
      <c r="L565" s="451" t="n"/>
      <c r="M565" s="450" t="n"/>
      <c r="N565" s="450" t="n"/>
      <c r="O565" s="553" t="n">
        <v>20</v>
      </c>
      <c r="P565" s="1725" t="n">
        <v>2600</v>
      </c>
      <c r="Q565" s="1628">
        <f>O565*P565</f>
        <v/>
      </c>
      <c r="R565" s="724" t="n">
        <v>2080</v>
      </c>
      <c r="S565" s="1623">
        <f>O565*R565</f>
        <v/>
      </c>
      <c r="T565" s="1623">
        <f>Q565-S565</f>
        <v/>
      </c>
      <c r="U565" s="556">
        <f>T565/Q565</f>
        <v/>
      </c>
      <c r="V565" s="444" t="n"/>
      <c r="W565" s="444" t="n"/>
      <c r="X565" s="444" t="n"/>
      <c r="Y565" s="444" t="n"/>
      <c r="Z565" s="444" t="n"/>
      <c r="AA565" s="444" t="n"/>
      <c r="AB565" s="1627" t="n">
        <v>0.36</v>
      </c>
      <c r="AC565" s="1627">
        <f>ROUND(O565*AB565,3)</f>
        <v/>
      </c>
      <c r="AD565" s="673" t="inlineStr">
        <is>
          <t>グリセリン
水
ラベンダー花水
BG
プラセンタエキス
水溶性プロテオグリカン
ハマナス果実エキス
ラウロイルプロリン
グロブラリアコルジホリアカルス培養エキス
ハナショウガエキス
カフェイン
リン酸アスコルビルMg
ナツメ果実エキス
アシタバ葉/茎エキス
カミツレ花エキス
キハダ樹皮エキス
バニリルブチル
合成金雲母
酸化チタン
シリカ
クチナシ赤色素
デキストリン
水酸化K
ラウリン酸ソルビタン
（ジメチコン/メチコン）コポリマー
1,2-ヘキサンジオール
カルボマー
カプリリルグリコール</t>
        </is>
      </c>
      <c r="AE565" s="337" t="inlineStr">
        <is>
          <t>ЕАЭС N RU Д-JP.АБ47.В.08815/20 от 09.09.2020 действует до 08.09.2025</t>
        </is>
      </c>
      <c r="AF565" s="337" t="inlineStr">
        <is>
          <t>CBS Cosmetics</t>
        </is>
      </c>
      <c r="AG565" s="337" t="inlineStr">
        <is>
          <t>Shoyaku Kenkyusho Inc</t>
        </is>
      </c>
    </row>
    <row r="566" hidden="1" ht="22.5" customFormat="1" customHeight="1" s="437" thickBot="1">
      <c r="A566" s="435" t="n"/>
      <c r="B566" s="829" t="n"/>
      <c r="C566" s="1621" t="n">
        <v>4544798030734</v>
      </c>
      <c r="D566" s="448" t="n"/>
      <c r="E566" s="435" t="inlineStr">
        <is>
          <t>EST LABO PRO</t>
        </is>
      </c>
      <c r="F566" s="435" t="inlineStr">
        <is>
          <t>EST30</t>
        </is>
      </c>
      <c r="G566" s="450" t="inlineStr">
        <is>
          <t>エステラボ　海のミネラルパック</t>
        </is>
      </c>
      <c r="H566" s="451" t="inlineStr">
        <is>
          <t>ESTLABO   KAISO  PACK</t>
        </is>
      </c>
      <c r="I566" s="451" t="inlineStr">
        <is>
          <t>EST LABO KAISO PACK</t>
        </is>
      </c>
      <c r="J566" s="591" t="inlineStr">
        <is>
          <t>Маска на основе морских водорослей EST LABO</t>
        </is>
      </c>
      <c r="K566" s="451" t="inlineStr">
        <is>
          <t>face pack</t>
        </is>
      </c>
      <c r="L566" s="451" t="n"/>
      <c r="M566" s="450" t="n"/>
      <c r="N566" s="450" t="n"/>
      <c r="O566" s="553" t="n"/>
      <c r="P566" s="1725" t="n">
        <v>2600</v>
      </c>
      <c r="Q566" s="1628">
        <f>O566*P566</f>
        <v/>
      </c>
      <c r="R566" s="943" t="n">
        <v>2080</v>
      </c>
      <c r="S566" s="1623">
        <f>O566*R566</f>
        <v/>
      </c>
      <c r="T566" s="1623">
        <f>Q566-S566</f>
        <v/>
      </c>
      <c r="U566" s="556">
        <f>T566/Q566</f>
        <v/>
      </c>
      <c r="V566" s="444" t="n"/>
      <c r="W566" s="444" t="n"/>
      <c r="X566" s="444" t="n"/>
      <c r="Y566" s="444" t="n"/>
      <c r="Z566" s="444" t="n"/>
      <c r="AA566" s="444" t="n"/>
      <c r="AB566" s="1627" t="n">
        <v>0.33</v>
      </c>
      <c r="AC566" s="1627">
        <f>ROUND(O566*AB566,3)</f>
        <v/>
      </c>
      <c r="AD566" s="673" t="inlineStr">
        <is>
          <t>水
BG
グリセリン
ホホバ種子油
ステアリン酸グリセリル（SE）
メチルグルセス-10
ラベンダー花水
ポリアクリルアミド
ベタイン
ステアリン酸グリセリル
プラセンタエキス
水溶性プロテオグリカン
ハマナス果実エキス
褐藻エキス
トゲキリンサイ/ミツイシコンブ/ウスバアオノリエキス
ダイズイソフラボン
カフェイン
カルニチン
スピルリナプラテンシスエキス
白金
セイヨウキズタ葉/茎エキス
セイヨウナツユキソウ花エキス
クレマティスエキス
ヒバマタエキス
スギナエキス
グリチルリチン酸2K
カンゾウ根エキス
銅クロロフィリンNa
クオタニウム-73
ジメチコン
水添ポリイソブテン
ラウレス-7
ポリソルベート80
エタノール
1,2-ヘキサンジオール
カプリリルグリコール</t>
        </is>
      </c>
      <c r="AE566" s="337" t="inlineStr">
        <is>
          <t>ЕАЭС N RU Д-JP.АБ47.В.08815/20 от 09.09.2020 действует до 08.09.2025</t>
        </is>
      </c>
      <c r="AF566" s="337" t="inlineStr">
        <is>
          <t>CBS Cosmetics</t>
        </is>
      </c>
      <c r="AG566" s="337" t="inlineStr">
        <is>
          <t>Shoyaku Kenkyusho Inc</t>
        </is>
      </c>
    </row>
    <row r="567" hidden="1" ht="22.5" customFormat="1" customHeight="1" s="437" thickBot="1">
      <c r="A567" s="1442" t="n"/>
      <c r="B567" s="822" t="n"/>
      <c r="C567" s="1621" t="n">
        <v>4544798030666</v>
      </c>
      <c r="D567" s="448" t="n"/>
      <c r="E567" s="435" t="inlineStr">
        <is>
          <t>EST LABO PRO</t>
        </is>
      </c>
      <c r="F567" s="435" t="inlineStr">
        <is>
          <t>EST31</t>
        </is>
      </c>
      <c r="G567" s="450" t="inlineStr">
        <is>
          <t>エステラボ　マッサージクリーム</t>
        </is>
      </c>
      <c r="H567" s="451" t="inlineStr">
        <is>
          <t>ESTLABO   MASSAGE  CREAM</t>
        </is>
      </c>
      <c r="I567" s="451" t="inlineStr">
        <is>
          <t>EST LABO MASSAGE CREAM</t>
        </is>
      </c>
      <c r="J567" s="591" t="inlineStr">
        <is>
          <t>Массажный крем EST LABO</t>
        </is>
      </c>
      <c r="K567" s="451" t="inlineStr">
        <is>
          <t>face cream</t>
        </is>
      </c>
      <c r="L567" s="451" t="n"/>
      <c r="M567" s="450" t="n"/>
      <c r="N567" s="450" t="n"/>
      <c r="O567" s="553" t="n">
        <v>20</v>
      </c>
      <c r="P567" s="1725" t="n">
        <v>2275</v>
      </c>
      <c r="Q567" s="1628">
        <f>O567*P567</f>
        <v/>
      </c>
      <c r="R567" s="943" t="n">
        <v>1820</v>
      </c>
      <c r="S567" s="1623">
        <f>O567*R567</f>
        <v/>
      </c>
      <c r="T567" s="1623">
        <f>Q567-S567</f>
        <v/>
      </c>
      <c r="U567" s="556">
        <f>T567/Q567</f>
        <v/>
      </c>
      <c r="V567" s="444" t="n"/>
      <c r="W567" s="444" t="n"/>
      <c r="X567" s="444" t="n"/>
      <c r="Y567" s="444" t="n"/>
      <c r="Z567" s="444" t="n"/>
      <c r="AA567" s="444" t="n"/>
      <c r="AB567" s="1661" t="n">
        <v>0.3</v>
      </c>
      <c r="AC567" s="1627">
        <f>ROUND(O567*AB567,3)</f>
        <v/>
      </c>
      <c r="AD567"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567" s="337" t="inlineStr">
        <is>
          <t>ЕАЭС N RU Д-JP.АБ47.В.08747/20 от 08.09.2020 действует до 07.09.2025</t>
        </is>
      </c>
      <c r="AF567" s="337" t="inlineStr">
        <is>
          <t>CBS Cosmetics</t>
        </is>
      </c>
      <c r="AG567" s="337" t="inlineStr">
        <is>
          <t>Shoyaku Kenkyusho Inc</t>
        </is>
      </c>
    </row>
    <row r="568" hidden="1" ht="20.1" customFormat="1" customHeight="1" s="437" thickBot="1">
      <c r="A568" s="435" t="n"/>
      <c r="B568" s="829" t="n"/>
      <c r="C568" s="1621" t="n">
        <v>4544798030468</v>
      </c>
      <c r="D568" s="448" t="n"/>
      <c r="E568" s="435" t="inlineStr">
        <is>
          <t>EST LABO</t>
        </is>
      </c>
      <c r="F568" s="435" t="n"/>
      <c r="G568" s="450" t="n"/>
      <c r="H568" s="451" t="inlineStr">
        <is>
          <t>ESTLABO   SONIC  GEL</t>
        </is>
      </c>
      <c r="I568" s="451" t="inlineStr">
        <is>
          <t>EST LABO SONIC GEL</t>
        </is>
      </c>
      <c r="J568" s="591" t="inlineStr">
        <is>
          <t>Гель для работы с ионофорезом EST LABO</t>
        </is>
      </c>
      <c r="K568" s="451" t="inlineStr">
        <is>
          <t>gel</t>
        </is>
      </c>
      <c r="L568" s="451" t="n"/>
      <c r="M568" s="450" t="n"/>
      <c r="N568" s="450" t="n"/>
      <c r="O568" s="553" t="n"/>
      <c r="P568" s="1724" t="n">
        <v>1300</v>
      </c>
      <c r="Q568" s="1628">
        <f>O568*P568</f>
        <v/>
      </c>
      <c r="R568" s="417" t="n">
        <v>1040</v>
      </c>
      <c r="S568" s="1623">
        <f>O568*R568</f>
        <v/>
      </c>
      <c r="T568" s="1623">
        <f>Q568-S568</f>
        <v/>
      </c>
      <c r="U568" s="556">
        <f>T568/Q568</f>
        <v/>
      </c>
      <c r="V568" s="444" t="n"/>
      <c r="W568" s="444" t="n"/>
      <c r="X568" s="444" t="n"/>
      <c r="Y568" s="444" t="n"/>
      <c r="Z568" s="444" t="n"/>
      <c r="AA568" s="444" t="n"/>
      <c r="AB568" s="1442" t="n"/>
      <c r="AC568" s="1624">
        <f>ROUND(O568*AB568,3)</f>
        <v/>
      </c>
      <c r="AD568" s="673" t="inlineStr">
        <is>
          <t>水溶性コラーゲン、ヒアルロン酸Na、リン酸アスコルビルMg</t>
        </is>
      </c>
      <c r="AE568" s="337" t="inlineStr">
        <is>
          <t>ЕАЭС N RU Д-JP.НВ32.В.13610/20 от 14.09.2020 действует до 13.09.2025</t>
        </is>
      </c>
      <c r="AF568" s="337" t="inlineStr">
        <is>
          <t>CBS Cosmetics</t>
        </is>
      </c>
      <c r="AG568" s="337" t="inlineStr">
        <is>
          <t>Shoyaku Kenkyusho Inc</t>
        </is>
      </c>
    </row>
    <row r="569" hidden="1" ht="20.1" customFormat="1" customHeight="1" s="437" thickBot="1">
      <c r="A569" s="435" t="n"/>
      <c r="B569" s="829" t="n"/>
      <c r="C569" s="1621" t="n">
        <v>4544798030475</v>
      </c>
      <c r="D569" s="448" t="n"/>
      <c r="E569" s="435" t="inlineStr">
        <is>
          <t>EST LABO</t>
        </is>
      </c>
      <c r="F569" s="435" t="n"/>
      <c r="G569" s="450" t="n"/>
      <c r="H569" s="451" t="inlineStr">
        <is>
          <t>ESTLABO   SONIC  GEL</t>
        </is>
      </c>
      <c r="I569" s="451" t="inlineStr">
        <is>
          <t>EST LABO SONIC GEL</t>
        </is>
      </c>
      <c r="J569" s="591" t="inlineStr">
        <is>
          <t>Гель для работы с ионофорезом EST LABO</t>
        </is>
      </c>
      <c r="K569" s="451" t="inlineStr">
        <is>
          <t>gel</t>
        </is>
      </c>
      <c r="L569" s="451" t="n"/>
      <c r="M569" s="450" t="n"/>
      <c r="N569" s="450" t="n"/>
      <c r="O569" s="553" t="n"/>
      <c r="P569" s="1724" t="n">
        <v>2844</v>
      </c>
      <c r="Q569" s="1628">
        <f>O569*P569</f>
        <v/>
      </c>
      <c r="R569" s="417" t="n">
        <v>2275</v>
      </c>
      <c r="S569" s="1623">
        <f>O569*R569</f>
        <v/>
      </c>
      <c r="T569" s="1623">
        <f>Q569-S569</f>
        <v/>
      </c>
      <c r="U569" s="556">
        <f>T569/Q569</f>
        <v/>
      </c>
      <c r="V569" s="444" t="n"/>
      <c r="W569" s="444" t="n"/>
      <c r="X569" s="444" t="n"/>
      <c r="Y569" s="444" t="n"/>
      <c r="Z569" s="444" t="n"/>
      <c r="AA569" s="444" t="n"/>
      <c r="AB569" s="1442" t="n"/>
      <c r="AC569" s="1624">
        <f>ROUND(O569*AB569,3)</f>
        <v/>
      </c>
      <c r="AD569" s="673" t="inlineStr">
        <is>
          <t>水溶性コラーゲン、ヒアルロン酸Na、リン酸アスコルビルMg</t>
        </is>
      </c>
      <c r="AE569" s="337" t="inlineStr">
        <is>
          <t>ЕАЭС N RU Д-JP.НВ32.В.13610/20 от 14.09.2020 действует до 13.09.2025</t>
        </is>
      </c>
      <c r="AF569" s="337" t="inlineStr">
        <is>
          <t>CBS Cosmetics</t>
        </is>
      </c>
      <c r="AG569" s="337" t="inlineStr">
        <is>
          <t>Shoyaku Kenkyusho Inc</t>
        </is>
      </c>
    </row>
    <row r="570" hidden="1" ht="20.1" customFormat="1" customHeight="1" s="437" thickBot="1">
      <c r="A570" s="435" t="n"/>
      <c r="B570" s="829" t="n"/>
      <c r="C570" s="1621" t="n">
        <v>4544798030499</v>
      </c>
      <c r="D570" s="448" t="n"/>
      <c r="E570" s="435" t="inlineStr">
        <is>
          <t>EST LABO</t>
        </is>
      </c>
      <c r="F570" s="435" t="n"/>
      <c r="G570" s="450" t="n"/>
      <c r="H570" s="451" t="inlineStr">
        <is>
          <t>ESTLABO  EPI AFTER GEL</t>
        </is>
      </c>
      <c r="I570" s="451" t="inlineStr">
        <is>
          <t>EST LABO EPI AFTER GEL</t>
        </is>
      </c>
      <c r="J570" s="591" t="inlineStr">
        <is>
          <t>Гель после эпиляции EST LABO</t>
        </is>
      </c>
      <c r="K570" s="451" t="inlineStr">
        <is>
          <t>gel</t>
        </is>
      </c>
      <c r="L570" s="451" t="n"/>
      <c r="M570" s="450" t="n"/>
      <c r="N570" s="450" t="n"/>
      <c r="O570" s="553" t="n"/>
      <c r="P570" s="1622" t="n">
        <v>3250</v>
      </c>
      <c r="Q570" s="1628">
        <f>O570*P570</f>
        <v/>
      </c>
      <c r="R570" s="417" t="n">
        <v>2600</v>
      </c>
      <c r="S570" s="1623">
        <f>O570*R570</f>
        <v/>
      </c>
      <c r="T570" s="1623">
        <f>Q570-S570</f>
        <v/>
      </c>
      <c r="U570" s="556">
        <f>T570/Q570</f>
        <v/>
      </c>
      <c r="V570" s="444" t="n"/>
      <c r="W570" s="444" t="n"/>
      <c r="X570" s="444" t="n"/>
      <c r="Y570" s="444" t="n"/>
      <c r="Z570" s="444" t="n"/>
      <c r="AA570" s="444" t="n"/>
      <c r="AB570" s="1442" t="n"/>
      <c r="AC570" s="1624">
        <f>ROUND(O570*AB570,3)</f>
        <v/>
      </c>
      <c r="AD570" s="673" t="inlineStr">
        <is>
          <t>水　BG　ラベンダー花水　ホホバ種子油　プラセンタエキス　水溶性プロテオグリカン　ハマナス果実エキス　水溶性コラーゲン　リン酸アスコルビルMg　ヒアルロン酸Na　アロエベラ葉エキス　アルニカ花エキス　オドリコソウ花/葉/茎エキス　オランダガラシ葉/茎エキス　ゴボウ根エキス　セイヨウアカマツ球果エキス　セイヨウキズタ葉/茎エキス　ニンニク根エキス　ローズマリー葉エキス　ローマカミツレ花エキス　トコフェロール　ダイズ油　ステアリン酸　ベヘニルアルコール　アルギニン　ポリソルベート60　ステアリン酸グリセリル（SE）　1,2-ヘキサンジオール　カルボマー　カプリリルグリコール</t>
        </is>
      </c>
      <c r="AE570" s="337" t="inlineStr">
        <is>
          <t>ЕАЭС N RU Д-JP.НВ32.В.13610/20 от 14.09.2020 действует до 13.09.2025</t>
        </is>
      </c>
      <c r="AF570" s="337" t="inlineStr">
        <is>
          <t>CBS Cosmetics</t>
        </is>
      </c>
      <c r="AG570" s="337" t="inlineStr">
        <is>
          <t>Shoyaku Kenkyusho Inc</t>
        </is>
      </c>
    </row>
    <row r="571" hidden="1" ht="20.1" customFormat="1" customHeight="1" s="437" thickBot="1">
      <c r="A571" s="1442" t="n"/>
      <c r="B571" s="822" t="n"/>
      <c r="C571" s="1621" t="n"/>
      <c r="D571" s="448" t="n"/>
      <c r="E571" s="435" t="inlineStr">
        <is>
          <t>EST LABO PRO</t>
        </is>
      </c>
      <c r="F571" s="435" t="inlineStr">
        <is>
          <t>EST40</t>
        </is>
      </c>
      <c r="G571" s="450" t="inlineStr">
        <is>
          <t>エステラボ　WプロTマスク</t>
        </is>
      </c>
      <c r="H571" s="451" t="inlineStr">
        <is>
          <t>ESTLABO   W  PROTEIN  MASK</t>
        </is>
      </c>
      <c r="I571" s="451" t="inlineStr">
        <is>
          <t>EST LABO W PROTEIN MASK</t>
        </is>
      </c>
      <c r="J571" s="591" t="inlineStr">
        <is>
          <t>Маска на основе протеинов W EST LABO</t>
        </is>
      </c>
      <c r="K571" s="451" t="inlineStr">
        <is>
          <t>face mask</t>
        </is>
      </c>
      <c r="L571" s="451" t="n"/>
      <c r="M571" s="450" t="n"/>
      <c r="N571" s="450" t="n"/>
      <c r="O571" s="553" t="n"/>
      <c r="P571" s="1725" t="n">
        <v>2681</v>
      </c>
      <c r="Q571" s="1628">
        <f>O571*P571</f>
        <v/>
      </c>
      <c r="R571" s="943" t="n">
        <v>2145</v>
      </c>
      <c r="S571" s="1623">
        <f>O571*R571</f>
        <v/>
      </c>
      <c r="T571" s="1623">
        <f>Q571-S571</f>
        <v/>
      </c>
      <c r="U571" s="556">
        <f>T571/Q571</f>
        <v/>
      </c>
      <c r="V571" s="444" t="n"/>
      <c r="W571" s="444" t="n"/>
      <c r="X571" s="444" t="n"/>
      <c r="Y571" s="444" t="n"/>
      <c r="Z571" s="444" t="n"/>
      <c r="AA571" s="444" t="n"/>
      <c r="AB571" s="1442" t="n">
        <v>0.632</v>
      </c>
      <c r="AC571" s="1624">
        <f>ROUND(O571*AB571,3)</f>
        <v/>
      </c>
      <c r="AD571" s="673" t="inlineStr">
        <is>
          <t>コーンスターチ
ダイズタンパク
タルク
ホエイタンパク
ラフィノース
セルロースガム
プラセンタエキス
チオクト酸
α-グルカンオリゴサッカリド
リン酸アスコルビルMg
グリチルリチン酸2K
シクロデキストリン
水飴
ラベンダー油</t>
        </is>
      </c>
      <c r="AE571" s="337" t="inlineStr">
        <is>
          <t>ЕАЭС N RU Д-JP.АБ47.В.08815/20 от 09.09.2020 действует до 08.09.2026</t>
        </is>
      </c>
      <c r="AF571" s="337" t="inlineStr">
        <is>
          <t>CBS Cosmetics</t>
        </is>
      </c>
      <c r="AG571" s="337" t="inlineStr">
        <is>
          <t>Shoyaku Kenkyusho Inc</t>
        </is>
      </c>
    </row>
    <row r="572" hidden="1" ht="20.1" customFormat="1" customHeight="1" s="437" thickBot="1">
      <c r="A572" s="1442" t="n"/>
      <c r="B572" s="822" t="n"/>
      <c r="C572" s="1621" t="n">
        <v>4544798030369</v>
      </c>
      <c r="D572" s="448" t="n"/>
      <c r="E572" s="435" t="inlineStr">
        <is>
          <t>EST LABO PRO</t>
        </is>
      </c>
      <c r="F572" s="435" t="inlineStr">
        <is>
          <t>EST45</t>
        </is>
      </c>
      <c r="G572" s="450" t="n"/>
      <c r="H572" s="451" t="inlineStr">
        <is>
          <t>ESTLABO　WATER CLEANSING GEL</t>
        </is>
      </c>
      <c r="I572" s="451" t="inlineStr">
        <is>
          <t>EST LABO WATER CLEANSING GEL</t>
        </is>
      </c>
      <c r="J572" s="591" t="inlineStr">
        <is>
          <t>Демакияжный гель на водной основе для жирной и чувствительной кожи EST LABO</t>
        </is>
      </c>
      <c r="K572" s="451" t="inlineStr">
        <is>
          <t>cleansing gel</t>
        </is>
      </c>
      <c r="L572" s="451" t="n"/>
      <c r="M572" s="450" t="n"/>
      <c r="N572" s="450" t="n"/>
      <c r="O572" s="553" t="n"/>
      <c r="P572" s="1725" t="n">
        <v>2356</v>
      </c>
      <c r="Q572" s="1628">
        <f>O572*P572</f>
        <v/>
      </c>
      <c r="R572" s="943" t="n">
        <v>1885</v>
      </c>
      <c r="S572" s="1623">
        <f>O572*R572</f>
        <v/>
      </c>
      <c r="T572" s="1623">
        <f>Q572-S572</f>
        <v/>
      </c>
      <c r="U572" s="556">
        <f>T572/Q572</f>
        <v/>
      </c>
      <c r="V572" s="444" t="n"/>
      <c r="W572" s="444" t="n"/>
      <c r="X572" s="444" t="n"/>
      <c r="Y572" s="444" t="n"/>
      <c r="Z572" s="444" t="n"/>
      <c r="AA572" s="444" t="n"/>
      <c r="AB572" s="1627" t="n">
        <v>0.33</v>
      </c>
      <c r="AC572" s="1627">
        <f>ROUND(O572*AB572,3)</f>
        <v/>
      </c>
      <c r="AD572" s="673" t="inlineStr">
        <is>
          <t>水、イソペンチルジオール、ヤシ油脂肪酸PEG-7グリセリル、トリイソステアリン酸PEG-20グリセリル、PEG-40水添ヒマシ油、イソステアリン酸PEG-20グリセリル、プラセンタエキス、水溶性プロテオグリカン、ハマナス果実エキス、セイヨウオトギリソウ花/葉/茎エキス、ゴボウ根エキス、サボンソウ葉エキス、セージ葉エキス、トウキンセンカ花エキス、ホップ花エキス、レモン果実エキス、ラベンダー油、水酸化K、BG、1,2-ヘキサンジオール、カルボマー、カプリリルグリコール</t>
        </is>
      </c>
      <c r="AE572" s="337" t="inlineStr">
        <is>
          <t>ЕАЭС N RU Д-JP.НВ32.В.13610/20 от 14.09.2020 действует до 13.09.2025</t>
        </is>
      </c>
      <c r="AF572" s="337" t="inlineStr">
        <is>
          <t>CBS Cosmetics</t>
        </is>
      </c>
      <c r="AG572" s="337" t="inlineStr">
        <is>
          <t>Shoyaku Kenkyusho Inc</t>
        </is>
      </c>
    </row>
    <row r="573" hidden="1" ht="20.1" customFormat="1" customHeight="1" s="437" thickBot="1">
      <c r="A573" s="1442" t="n"/>
      <c r="B573" s="822" t="n"/>
      <c r="C573" s="448" t="inlineStr">
        <is>
          <t>4533572110847</t>
        </is>
      </c>
      <c r="D573" s="448" t="n"/>
      <c r="E573" s="435" t="inlineStr">
        <is>
          <t>EST LABO</t>
        </is>
      </c>
      <c r="F573" s="435" t="inlineStr">
        <is>
          <t>EST32</t>
        </is>
      </c>
      <c r="G573" s="450" t="n"/>
      <c r="H573" s="451" t="inlineStr">
        <is>
          <t>ESTLABO　CLEANSING  GEL  EL</t>
        </is>
      </c>
      <c r="I573" s="451" t="inlineStr">
        <is>
          <t>EST LABO CLEANSING GEL EL</t>
        </is>
      </c>
      <c r="J573" s="591" t="inlineStr">
        <is>
          <t>Демакияжный гель для лица EST LABO EL</t>
        </is>
      </c>
      <c r="K573" s="451" t="inlineStr">
        <is>
          <t>face gel</t>
        </is>
      </c>
      <c r="L573" s="451" t="n">
        <v>10</v>
      </c>
      <c r="M573" s="450" t="n">
        <v>10</v>
      </c>
      <c r="N573" s="450" t="n"/>
      <c r="O573" s="553" t="n"/>
      <c r="P573" s="1724" t="n">
        <v>1829</v>
      </c>
      <c r="Q573" s="1628">
        <f>O573*P573</f>
        <v/>
      </c>
      <c r="R573" s="417" t="n">
        <v>1463</v>
      </c>
      <c r="S573" s="1623">
        <f>O573*R573</f>
        <v/>
      </c>
      <c r="T573" s="1623">
        <f>Q573-S573</f>
        <v/>
      </c>
      <c r="U573" s="556">
        <f>T573/Q573</f>
        <v/>
      </c>
      <c r="V573" s="444" t="n"/>
      <c r="W573" s="444" t="n"/>
      <c r="X573" s="444" t="n"/>
      <c r="Y573" s="444" t="n"/>
      <c r="Z573" s="444" t="n"/>
      <c r="AA573" s="444" t="inlineStr">
        <is>
          <t>7.1　×　20　×　4.7</t>
        </is>
      </c>
      <c r="AB573" s="1638" t="n">
        <v>0.21</v>
      </c>
      <c r="AC573" s="1627">
        <f>ROUND(O573*AB573,3)</f>
        <v/>
      </c>
      <c r="AD573"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573" s="337" t="inlineStr">
        <is>
          <t>ЕАЭС N RU Д-JP.НВ32.В.13610/20 от 14.09.2020 действует до 13.09.2025</t>
        </is>
      </c>
      <c r="AF573" s="337" t="inlineStr">
        <is>
          <t>CBS Cosmetics</t>
        </is>
      </c>
      <c r="AG573" s="337" t="inlineStr">
        <is>
          <t>Shoyaku Kenkyusho Inc</t>
        </is>
      </c>
    </row>
    <row r="574" hidden="1" ht="20.1" customFormat="1" customHeight="1" s="437" thickBot="1">
      <c r="A574" s="1442" t="n"/>
      <c r="B574" s="822" t="n"/>
      <c r="C574" s="448" t="inlineStr">
        <is>
          <t xml:space="preserve"> 4544798103049</t>
        </is>
      </c>
      <c r="D574" s="448" t="n"/>
      <c r="E574" s="435" t="inlineStr">
        <is>
          <t>EST LABO</t>
        </is>
      </c>
      <c r="F574" s="435" t="inlineStr">
        <is>
          <t>EST33</t>
        </is>
      </c>
      <c r="G574" s="450" t="n"/>
      <c r="H574" s="451" t="inlineStr">
        <is>
          <t>ESTLABO   CLEANSING  FOAM  EL</t>
        </is>
      </c>
      <c r="I574" s="451" t="inlineStr">
        <is>
          <t>EST LABO CLEANSING FOAM EL</t>
        </is>
      </c>
      <c r="J574" s="591" t="inlineStr">
        <is>
          <t>Очищающая пенка EST LABO EL</t>
        </is>
      </c>
      <c r="K574" s="451" t="inlineStr">
        <is>
          <t>face cleansing</t>
        </is>
      </c>
      <c r="L574" s="451" t="n">
        <v>10</v>
      </c>
      <c r="M574" s="450" t="n">
        <v>10</v>
      </c>
      <c r="N574" s="450" t="n"/>
      <c r="O574" s="553" t="n">
        <v>20</v>
      </c>
      <c r="P574" s="1724" t="n">
        <v>1300</v>
      </c>
      <c r="Q574" s="1628">
        <f>O574*P574</f>
        <v/>
      </c>
      <c r="R574" s="417" t="n">
        <v>1040</v>
      </c>
      <c r="S574" s="1623">
        <f>O574*R574</f>
        <v/>
      </c>
      <c r="T574" s="1623">
        <f>Q574-S574</f>
        <v/>
      </c>
      <c r="U574" s="556">
        <f>T574/Q574</f>
        <v/>
      </c>
      <c r="V574" s="444" t="n"/>
      <c r="W574" s="444" t="n"/>
      <c r="X574" s="444" t="n"/>
      <c r="Y574" s="444" t="n"/>
      <c r="Z574" s="444" t="n"/>
      <c r="AA574" s="444" t="inlineStr">
        <is>
          <t>7.1　×　15.3　× 4.7</t>
        </is>
      </c>
      <c r="AB574" s="1638" t="n">
        <v>0.13</v>
      </c>
      <c r="AC574" s="1627">
        <f>ROUND(O574*AB574,3)</f>
        <v/>
      </c>
      <c r="AD574"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574" s="337" t="inlineStr">
        <is>
          <t>ЕАЭС N RU Д-JP.АБ47.В.08751/20 от 08.09.2020 действует до 07.09.2025</t>
        </is>
      </c>
      <c r="AF574" s="337" t="inlineStr">
        <is>
          <t>CBS Cosmetics</t>
        </is>
      </c>
      <c r="AG574" s="337" t="inlineStr">
        <is>
          <t>Shoyaku Kenkyusho Inc</t>
        </is>
      </c>
    </row>
    <row r="575" hidden="1" ht="20.1" customFormat="1" customHeight="1" s="437" thickBot="1">
      <c r="A575" s="1442" t="n"/>
      <c r="B575" s="822" t="n"/>
      <c r="C575" s="448" t="inlineStr">
        <is>
          <t>4544798103056</t>
        </is>
      </c>
      <c r="D575" s="448" t="n"/>
      <c r="E575" s="435" t="inlineStr">
        <is>
          <t>EST LABO</t>
        </is>
      </c>
      <c r="F575" s="435" t="inlineStr">
        <is>
          <t>EST34</t>
        </is>
      </c>
      <c r="G575" s="450" t="n"/>
      <c r="H575" s="451" t="inlineStr">
        <is>
          <t>ESTLABO   FINISHING  LOTION  EL</t>
        </is>
      </c>
      <c r="I575" s="451" t="inlineStr">
        <is>
          <t>EST LABO FINISHING LOTION EL</t>
        </is>
      </c>
      <c r="J575" s="591" t="inlineStr">
        <is>
          <t>Питательный лосьон EST LABO EL</t>
        </is>
      </c>
      <c r="K575" s="451" t="inlineStr">
        <is>
          <t>face lotion</t>
        </is>
      </c>
      <c r="L575" s="451" t="n">
        <v>10</v>
      </c>
      <c r="M575" s="450" t="n">
        <v>10</v>
      </c>
      <c r="N575" s="450" t="n"/>
      <c r="O575" s="553" t="n">
        <v>20</v>
      </c>
      <c r="P575" s="1724" t="n">
        <v>1544</v>
      </c>
      <c r="Q575" s="1628">
        <f>O575*P575</f>
        <v/>
      </c>
      <c r="R575" s="417" t="n">
        <v>1235</v>
      </c>
      <c r="S575" s="1623">
        <f>O575*R575</f>
        <v/>
      </c>
      <c r="T575" s="1623">
        <f>Q575-S575</f>
        <v/>
      </c>
      <c r="U575" s="556">
        <f>T575/Q575</f>
        <v/>
      </c>
      <c r="V575" s="444" t="n"/>
      <c r="W575" s="444" t="n"/>
      <c r="X575" s="444" t="n"/>
      <c r="Y575" s="444" t="n"/>
      <c r="Z575" s="444" t="n"/>
      <c r="AA575" s="444" t="inlineStr">
        <is>
          <t>4.6　×　16.5　× 4.9</t>
        </is>
      </c>
      <c r="AB575" s="1638" t="n">
        <v>0.24</v>
      </c>
      <c r="AC575" s="1627">
        <f>ROUND(O575*AB575,3)</f>
        <v/>
      </c>
      <c r="AD575"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575" s="337" t="inlineStr">
        <is>
          <t>ЕАЭС N RU Д-JP.АБ47.В.08734/20 от 08.09.2020 действует до 07.09.2025</t>
        </is>
      </c>
      <c r="AF575" s="337" t="inlineStr">
        <is>
          <t>CBS Cosmetics</t>
        </is>
      </c>
      <c r="AG575" s="337" t="inlineStr">
        <is>
          <t>Shoyaku Kenkyusho Inc</t>
        </is>
      </c>
    </row>
    <row r="576" hidden="1" ht="20.1" customFormat="1" customHeight="1" s="437" thickBot="1">
      <c r="A576" s="1442" t="n"/>
      <c r="B576" s="822" t="n"/>
      <c r="C576" s="448" t="inlineStr">
        <is>
          <t>4544798103070</t>
        </is>
      </c>
      <c r="D576" s="448" t="n"/>
      <c r="E576" s="435" t="inlineStr">
        <is>
          <t>EST LABO</t>
        </is>
      </c>
      <c r="F576" s="435" t="inlineStr">
        <is>
          <t>EST35</t>
        </is>
      </c>
      <c r="G576" s="450" t="n"/>
      <c r="H576" s="451" t="inlineStr">
        <is>
          <t>ESTLABO   FINISHING  MILK  EMULSION EL</t>
        </is>
      </c>
      <c r="I576" s="451" t="inlineStr">
        <is>
          <t>EST LABO FINISHING MILK EMULSION EL</t>
        </is>
      </c>
      <c r="J576" s="591" t="inlineStr">
        <is>
          <t>Питательная эмульсия для лица EST LABO EL</t>
        </is>
      </c>
      <c r="K576" s="451" t="inlineStr">
        <is>
          <t>face milk</t>
        </is>
      </c>
      <c r="L576" s="451" t="n">
        <v>10</v>
      </c>
      <c r="M576" s="450" t="n">
        <v>10</v>
      </c>
      <c r="N576" s="450" t="n"/>
      <c r="O576" s="553" t="n"/>
      <c r="P576" s="1724" t="n">
        <v>1625</v>
      </c>
      <c r="Q576" s="1628">
        <f>O576*P576</f>
        <v/>
      </c>
      <c r="R576" s="417" t="n">
        <v>1300</v>
      </c>
      <c r="S576" s="1623">
        <f>O576*R576</f>
        <v/>
      </c>
      <c r="T576" s="1623">
        <f>Q576-S576</f>
        <v/>
      </c>
      <c r="U576" s="556">
        <f>T576/Q576</f>
        <v/>
      </c>
      <c r="V576" s="444" t="n"/>
      <c r="W576" s="444" t="n"/>
      <c r="X576" s="444" t="n"/>
      <c r="Y576" s="444" t="n"/>
      <c r="Z576" s="444" t="n"/>
      <c r="AA576" s="444" t="inlineStr">
        <is>
          <t>4.7　×　13.3　× 4.7</t>
        </is>
      </c>
      <c r="AB576" s="1638" t="n">
        <v>0.13</v>
      </c>
      <c r="AC576" s="1627">
        <f>ROUND(O576*AB576,3)</f>
        <v/>
      </c>
      <c r="AD576"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576" s="663" t="inlineStr">
        <is>
          <t>ЕАЭС N RU Д-JP.АБ47.В.08749/20 от 08.09.2020 действует до 07.09.2025</t>
        </is>
      </c>
      <c r="AF576" s="663" t="inlineStr">
        <is>
          <t>CBS Cosmetics</t>
        </is>
      </c>
      <c r="AG576" s="663" t="inlineStr">
        <is>
          <t>Shoyaku Kenkyusho Inc</t>
        </is>
      </c>
    </row>
    <row r="577" hidden="1" ht="20.1" customFormat="1" customHeight="1" s="437" thickBot="1">
      <c r="A577" s="435" t="n"/>
      <c r="B577" s="829" t="n"/>
      <c r="C577" s="448" t="inlineStr">
        <is>
          <t>4544798103063</t>
        </is>
      </c>
      <c r="D577" s="448" t="n"/>
      <c r="E577" s="435" t="inlineStr">
        <is>
          <t>EST LABO</t>
        </is>
      </c>
      <c r="F577" s="435" t="inlineStr">
        <is>
          <t>EST36</t>
        </is>
      </c>
      <c r="G577" s="450" t="inlineStr">
        <is>
          <t>エステラボ　薬用　エッセンスEL</t>
        </is>
      </c>
      <c r="H577" s="451" t="inlineStr">
        <is>
          <t>ESTLABO   FINISHING  ESSENCE  EL</t>
        </is>
      </c>
      <c r="I577" s="451" t="inlineStr">
        <is>
          <t>EST LABO FINISHING ESSENCE EL</t>
        </is>
      </c>
      <c r="J577" s="591" t="inlineStr">
        <is>
          <t>Увлажняющая лифтинговая многофункциональная эссенция EST LABO EL</t>
        </is>
      </c>
      <c r="K577" s="451" t="inlineStr">
        <is>
          <t>face essence</t>
        </is>
      </c>
      <c r="L577" s="451" t="n">
        <v>10</v>
      </c>
      <c r="M577" s="450" t="n">
        <v>10</v>
      </c>
      <c r="N577" s="450" t="n"/>
      <c r="O577" s="553" t="n"/>
      <c r="P577" s="1724" t="n">
        <v>1869</v>
      </c>
      <c r="Q577" s="1628">
        <f>O577*P577</f>
        <v/>
      </c>
      <c r="R577" s="417" t="n">
        <v>1495</v>
      </c>
      <c r="S577" s="1623">
        <f>O577*R577</f>
        <v/>
      </c>
      <c r="T577" s="1623">
        <f>Q577-S577</f>
        <v/>
      </c>
      <c r="U577" s="556">
        <f>T577/Q577</f>
        <v/>
      </c>
      <c r="V577" s="444" t="n"/>
      <c r="W577" s="444" t="n"/>
      <c r="X577" s="444" t="n"/>
      <c r="Y577" s="444" t="n"/>
      <c r="Z577" s="444" t="n"/>
      <c r="AA577" s="444" t="inlineStr">
        <is>
          <t>4.7　×　13.3　× 4.7</t>
        </is>
      </c>
      <c r="AB577" s="1638" t="n">
        <v>0.08</v>
      </c>
      <c r="AC577" s="1627">
        <f>ROUND(O577*AB577,3)</f>
        <v/>
      </c>
      <c r="AD577"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577" s="337" t="inlineStr">
        <is>
          <t>ЕАЭС N RU Д-JP.НВ32.В.13611/20 от 14.09.2020 действует до 13.09.2025</t>
        </is>
      </c>
      <c r="AF577" s="337" t="inlineStr">
        <is>
          <t>CBS Cosmetics</t>
        </is>
      </c>
      <c r="AG577" s="337" t="inlineStr">
        <is>
          <t>Shoyaku Kenkyusho Inc</t>
        </is>
      </c>
    </row>
    <row r="578" hidden="1" ht="20.1" customFormat="1" customHeight="1" s="437" thickBot="1">
      <c r="A578" s="435" t="n"/>
      <c r="B578" s="829" t="n"/>
      <c r="C578" s="439" t="inlineStr">
        <is>
          <t>4544798103537</t>
        </is>
      </c>
      <c r="D578" s="448" t="n"/>
      <c r="E578" s="435" t="inlineStr">
        <is>
          <t>EST LABO</t>
        </is>
      </c>
      <c r="F578" s="435" t="inlineStr">
        <is>
          <t>EST37</t>
        </is>
      </c>
      <c r="G578" s="450" t="n"/>
      <c r="H578" s="451" t="inlineStr">
        <is>
          <t>ESTLABO   FINISHING  CREAM  EL</t>
        </is>
      </c>
      <c r="I578" s="451" t="inlineStr">
        <is>
          <t>EST LABO FINISHING CREAM EL</t>
        </is>
      </c>
      <c r="J578" s="591" t="inlineStr">
        <is>
          <t>Питательный крем-защита EST LABO EL</t>
        </is>
      </c>
      <c r="K578" s="451" t="inlineStr">
        <is>
          <t>face cream</t>
        </is>
      </c>
      <c r="L578" s="451" t="n">
        <v>10</v>
      </c>
      <c r="M578" s="450" t="n">
        <v>10</v>
      </c>
      <c r="N578" s="450" t="n"/>
      <c r="O578" s="553" t="n"/>
      <c r="P578" s="1724" t="n">
        <v>1788</v>
      </c>
      <c r="Q578" s="1628">
        <f>O578*P578</f>
        <v/>
      </c>
      <c r="R578" s="417" t="n">
        <v>1430</v>
      </c>
      <c r="S578" s="1623">
        <f>O578*R578</f>
        <v/>
      </c>
      <c r="T578" s="1623">
        <f>Q578-S578</f>
        <v/>
      </c>
      <c r="U578" s="556">
        <f>T578/Q578</f>
        <v/>
      </c>
      <c r="V578" s="444" t="n"/>
      <c r="W578" s="444" t="n"/>
      <c r="X578" s="444" t="n"/>
      <c r="Y578" s="444" t="n"/>
      <c r="Z578" s="444" t="n"/>
      <c r="AA578" s="444" t="inlineStr">
        <is>
          <t>7.6　×　4.8　× 7.6</t>
        </is>
      </c>
      <c r="AB578" s="1638" t="n">
        <v>0.1</v>
      </c>
      <c r="AC578" s="1627">
        <f>ROUND(O578*AB578,3)</f>
        <v/>
      </c>
      <c r="AD578"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578" s="337" t="inlineStr">
        <is>
          <t>ЕАЭС N RU Д-JP.АБ47.В.08747/20 от 08.09.2020 действует до 07.09.2025</t>
        </is>
      </c>
      <c r="AF578" s="337" t="inlineStr">
        <is>
          <t>CBS Cosmetics</t>
        </is>
      </c>
      <c r="AG578" s="337" t="inlineStr">
        <is>
          <t>Shoyaku Kenkyusho Inc</t>
        </is>
      </c>
    </row>
    <row r="579" hidden="1" ht="20.1" customFormat="1" customHeight="1" s="437" thickBot="1">
      <c r="A579" s="435" t="n"/>
      <c r="B579" s="829" t="n"/>
      <c r="C579" s="439" t="inlineStr">
        <is>
          <t>4544798102714</t>
        </is>
      </c>
      <c r="D579" s="448" t="n"/>
      <c r="E579" s="435" t="inlineStr">
        <is>
          <t>LABO+</t>
        </is>
      </c>
      <c r="F579" s="435" t="inlineStr">
        <is>
          <t>LB01</t>
        </is>
      </c>
      <c r="G579" s="450" t="n"/>
      <c r="H579" s="451" t="inlineStr">
        <is>
          <t>LABO+  Cleansing Cream</t>
        </is>
      </c>
      <c r="I579" s="451" t="inlineStr">
        <is>
          <t>LABO+ Cleansing Cream</t>
        </is>
      </c>
      <c r="J579" s="591" t="inlineStr">
        <is>
          <t>Очищающий крем для лица LABO+</t>
        </is>
      </c>
      <c r="K579" s="451" t="inlineStr">
        <is>
          <t>face cleansing</t>
        </is>
      </c>
      <c r="L579" s="451" t="n"/>
      <c r="M579" s="450" t="n"/>
      <c r="N579" s="450" t="n"/>
      <c r="O579" s="553" t="n"/>
      <c r="P579" s="1724" t="n">
        <v>2356</v>
      </c>
      <c r="Q579" s="1628">
        <f>O579*P579</f>
        <v/>
      </c>
      <c r="R579" s="417" t="n">
        <v>1885</v>
      </c>
      <c r="S579" s="1623">
        <f>O579*R579</f>
        <v/>
      </c>
      <c r="T579" s="1623">
        <f>Q579-S579</f>
        <v/>
      </c>
      <c r="U579" s="556">
        <f>T579/Q579</f>
        <v/>
      </c>
      <c r="V579" s="444" t="n"/>
      <c r="W579" s="444" t="n"/>
      <c r="X579" s="444" t="n"/>
      <c r="Y579" s="444" t="n"/>
      <c r="Z579" s="444" t="n"/>
      <c r="AA579" s="444" t="inlineStr">
        <is>
          <t>5.2　×　20　× 5.2</t>
        </is>
      </c>
      <c r="AB579" s="1442" t="n">
        <v>0.2</v>
      </c>
      <c r="AC579" s="1624">
        <f>ROUND(O579*AB579,3)</f>
        <v/>
      </c>
      <c r="AD579"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t>
        </is>
      </c>
      <c r="AE579" s="337" t="inlineStr">
        <is>
          <t>ЕАЭС N RU Д-JP.АБ47.В.08747/20 от 08.09.2020 действует до 07.09.2025</t>
        </is>
      </c>
      <c r="AF579" s="337" t="inlineStr">
        <is>
          <t>CBS Cosmetics</t>
        </is>
      </c>
      <c r="AG579" s="337" t="inlineStr">
        <is>
          <t>Shoyaku Kenkyusho Inc</t>
        </is>
      </c>
    </row>
    <row r="580" hidden="1" ht="20.1" customFormat="1" customHeight="1" s="437" thickBot="1">
      <c r="A580" s="1442" t="n"/>
      <c r="B580" s="822" t="n"/>
      <c r="C580" s="727" t="inlineStr">
        <is>
          <t>4544798102721</t>
        </is>
      </c>
      <c r="D580" s="950" t="n"/>
      <c r="E580" s="435" t="inlineStr">
        <is>
          <t>LABO+</t>
        </is>
      </c>
      <c r="F580" s="435" t="inlineStr">
        <is>
          <t>LB02</t>
        </is>
      </c>
      <c r="G580" s="450" t="inlineStr">
        <is>
          <t>ラボプラス　クリーミィーフォーム</t>
        </is>
      </c>
      <c r="H580" s="451" t="inlineStr">
        <is>
          <t>LABO+  Creamy Foam</t>
        </is>
      </c>
      <c r="I580" s="451" t="inlineStr">
        <is>
          <t>LABO+ Creamy Foam</t>
        </is>
      </c>
      <c r="J580" s="591" t="inlineStr">
        <is>
          <t>Очищающая крем пенка LABO+</t>
        </is>
      </c>
      <c r="K580" s="451" t="inlineStr">
        <is>
          <t>face wash</t>
        </is>
      </c>
      <c r="L580" s="451" t="n"/>
      <c r="M580" s="450" t="n"/>
      <c r="N580" s="450" t="n"/>
      <c r="O580" s="553" t="n"/>
      <c r="P580" s="1724" t="n">
        <v>2113</v>
      </c>
      <c r="Q580" s="1628">
        <f>O580*P580</f>
        <v/>
      </c>
      <c r="R580" s="417" t="n">
        <v>1690</v>
      </c>
      <c r="S580" s="1623">
        <f>O580*R580</f>
        <v/>
      </c>
      <c r="T580" s="1623">
        <f>Q580-S580</f>
        <v/>
      </c>
      <c r="U580" s="556">
        <f>T580/Q580</f>
        <v/>
      </c>
      <c r="V580" s="444" t="n"/>
      <c r="W580" s="444" t="n"/>
      <c r="X580" s="444" t="n"/>
      <c r="Y580" s="444" t="n"/>
      <c r="Z580" s="444">
        <f>W580*X580</f>
        <v/>
      </c>
      <c r="AA580" s="444" t="inlineStr">
        <is>
          <t>4.9　×　18.4　× 4.3</t>
        </is>
      </c>
      <c r="AB580" s="1659" t="n">
        <v>0.14</v>
      </c>
      <c r="AC580" s="1624">
        <f>ROUND(O580*AB580,3)</f>
        <v/>
      </c>
      <c r="AD580" s="673" t="inlineStr">
        <is>
          <t>グリセリン
水
ミリスチン酸
BG
水酸化K
パルミチン酸
ステアリン酸
ラウリン酸
ステアリン酸グリセリル（SE）
ココイルグリシンK
ジステアリン酸PEG-150
ジステアリン酸グリコール
ラウラミドDEA
プラセンタエキス
フランスカイガンショウ樹皮エキス
パルミチン酸アスコルビルリン酸3Na
コカミドプロピルベタイン
1,2-ヘキサンジオール
エチドロン酸
カプリリルグリコール
香料</t>
        </is>
      </c>
      <c r="AE580" s="337" t="inlineStr">
        <is>
          <t>ЕАЭС N RU Д-JP.АБ47.В.08751/20 от 08.09.2020 действует до 07.09.2025</t>
        </is>
      </c>
      <c r="AF580" s="337" t="inlineStr">
        <is>
          <t>CBS Cosmetics</t>
        </is>
      </c>
      <c r="AG580" s="337" t="inlineStr">
        <is>
          <t>Shoyaku Kenkyusho Inc</t>
        </is>
      </c>
    </row>
    <row r="581" hidden="1" ht="20.1" customFormat="1" customHeight="1" s="437" thickBot="1">
      <c r="A581" s="435" t="n"/>
      <c r="B581" s="829" t="n"/>
      <c r="C581" s="439" t="inlineStr">
        <is>
          <t>4544798102738</t>
        </is>
      </c>
      <c r="D581" s="448" t="inlineStr">
        <is>
          <t>LB03</t>
        </is>
      </c>
      <c r="E581" s="435" t="inlineStr">
        <is>
          <t>LABO+</t>
        </is>
      </c>
      <c r="F581" s="435" t="inlineStr">
        <is>
          <t>LB03</t>
        </is>
      </c>
      <c r="G581" s="450" t="inlineStr">
        <is>
          <t>ラボプラス　Rローション</t>
        </is>
      </c>
      <c r="H581" s="451" t="inlineStr">
        <is>
          <t>LABO+  Re.pair Lotion</t>
        </is>
      </c>
      <c r="I581" s="451" t="inlineStr">
        <is>
          <t>LABO+ Re.pair Lotion</t>
        </is>
      </c>
      <c r="J581" s="591" t="inlineStr">
        <is>
          <t>Восстанавливающий лосьон LABO+</t>
        </is>
      </c>
      <c r="K581" s="451" t="inlineStr">
        <is>
          <t>face lotion</t>
        </is>
      </c>
      <c r="L581" s="451" t="n"/>
      <c r="M581" s="450" t="n"/>
      <c r="N581" s="450" t="n"/>
      <c r="O581" s="553" t="n"/>
      <c r="P581" s="1724" t="n">
        <v>3413</v>
      </c>
      <c r="Q581" s="1628">
        <f>O581*P581</f>
        <v/>
      </c>
      <c r="R581" s="417" t="n">
        <v>2730</v>
      </c>
      <c r="S581" s="1623">
        <f>O581*R581</f>
        <v/>
      </c>
      <c r="T581" s="1623">
        <f>Q581-S581</f>
        <v/>
      </c>
      <c r="U581" s="556">
        <f>T581/Q581</f>
        <v/>
      </c>
      <c r="V581" s="444" t="n"/>
      <c r="W581" s="444" t="n"/>
      <c r="X581" s="444" t="n"/>
      <c r="Y581" s="444" t="n"/>
      <c r="Z581" s="444" t="n"/>
      <c r="AA581" s="444" t="inlineStr">
        <is>
          <t>4.9　×　17　× 4.8</t>
        </is>
      </c>
      <c r="AB581" s="1659" t="n">
        <v>0.23</v>
      </c>
      <c r="AC581" s="1624">
        <f>ROUND(O581*AB581,3)</f>
        <v/>
      </c>
      <c r="AD581"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581" s="337" t="inlineStr">
        <is>
          <t>ЕАЭС N RU Д-JP.АБ47.В.08734/20 от 08.09.2020 действует до 07.09.2025</t>
        </is>
      </c>
      <c r="AF581" s="337" t="inlineStr">
        <is>
          <t>CBS Cosmetics</t>
        </is>
      </c>
      <c r="AG581" s="337" t="inlineStr">
        <is>
          <t>Shoyaku Kenkyusho Inc</t>
        </is>
      </c>
    </row>
    <row r="582" hidden="1" ht="20.1" customFormat="1" customHeight="1" s="437" thickBot="1">
      <c r="A582" s="1442" t="n"/>
      <c r="B582" s="822" t="n"/>
      <c r="C582" s="439" t="inlineStr">
        <is>
          <t>4544798102745</t>
        </is>
      </c>
      <c r="D582" s="448" t="inlineStr">
        <is>
          <t>LB04</t>
        </is>
      </c>
      <c r="E582" s="435" t="inlineStr">
        <is>
          <t>LABO+</t>
        </is>
      </c>
      <c r="F582" s="435" t="inlineStr">
        <is>
          <t>LB04</t>
        </is>
      </c>
      <c r="G582" s="450" t="inlineStr">
        <is>
          <t>ラボプラス　Rミルク</t>
        </is>
      </c>
      <c r="H582" s="451" t="inlineStr">
        <is>
          <t>LABO+  Re.pair Milk</t>
        </is>
      </c>
      <c r="I582" s="451" t="inlineStr">
        <is>
          <t>LABO+ Re.pair Milk</t>
        </is>
      </c>
      <c r="J582" s="591" t="inlineStr">
        <is>
          <t>Восстанавливающая эмульсия LABO+</t>
        </is>
      </c>
      <c r="K582" s="451" t="inlineStr">
        <is>
          <t>face milk</t>
        </is>
      </c>
      <c r="L582" s="451" t="n"/>
      <c r="M582" s="450" t="n"/>
      <c r="N582" s="450" t="n"/>
      <c r="O582" s="553" t="n"/>
      <c r="P582" s="1622" t="n">
        <v>2973</v>
      </c>
      <c r="Q582" s="1628">
        <f>O582*P582</f>
        <v/>
      </c>
      <c r="R582" s="724" t="n">
        <v>2438</v>
      </c>
      <c r="S582" s="1623">
        <f>O582*R582</f>
        <v/>
      </c>
      <c r="T582" s="1623">
        <f>Q582-S582</f>
        <v/>
      </c>
      <c r="U582" s="556">
        <f>T582/Q582</f>
        <v/>
      </c>
      <c r="V582" s="444" t="n"/>
      <c r="W582" s="444" t="n"/>
      <c r="X582" s="444" t="n"/>
      <c r="Y582" s="444" t="n"/>
      <c r="Z582" s="444">
        <f>W582*X582</f>
        <v/>
      </c>
      <c r="AA582" s="444" t="inlineStr">
        <is>
          <t>3.3　×　14.6　× 3.2</t>
        </is>
      </c>
      <c r="AB582" s="1442" t="n">
        <v>0.09</v>
      </c>
      <c r="AC582" s="1624">
        <f>ROUND(O582*AB582,3)</f>
        <v/>
      </c>
      <c r="AD582"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2" s="337" t="inlineStr">
        <is>
          <t>ЕАЭС N RU Д-JP.АБ47.В.08749/20 от 08.09.2020 действует до 07.09.2025</t>
        </is>
      </c>
      <c r="AF582" s="337" t="inlineStr">
        <is>
          <t>CBS Cosmetics</t>
        </is>
      </c>
      <c r="AG582" s="337" t="inlineStr">
        <is>
          <t>Shoyaku Kenkyusho Inc</t>
        </is>
      </c>
    </row>
    <row r="583" hidden="1" ht="20.1" customFormat="1" customHeight="1" s="437" thickBot="1">
      <c r="A583" s="1442" t="n"/>
      <c r="B583" s="822" t="n"/>
      <c r="C583" s="439" t="inlineStr">
        <is>
          <t>4544798102752</t>
        </is>
      </c>
      <c r="D583" s="448" t="inlineStr">
        <is>
          <t>LB05</t>
        </is>
      </c>
      <c r="E583" s="435" t="inlineStr">
        <is>
          <t>LABO+</t>
        </is>
      </c>
      <c r="F583" s="435" t="inlineStr">
        <is>
          <t>LB05</t>
        </is>
      </c>
      <c r="G583" s="450" t="inlineStr">
        <is>
          <t>ラボプラス　Rクリーム</t>
        </is>
      </c>
      <c r="H583" s="451" t="inlineStr">
        <is>
          <t>LABO+  Re.pair Cream</t>
        </is>
      </c>
      <c r="I583" s="451" t="inlineStr">
        <is>
          <t>LABO+ Re.pair Cream</t>
        </is>
      </c>
      <c r="J583" s="591" t="inlineStr">
        <is>
          <t>Восстанавливающий крем для лица LABO+</t>
        </is>
      </c>
      <c r="K583" s="451" t="inlineStr">
        <is>
          <t>face cream</t>
        </is>
      </c>
      <c r="L583" s="451" t="n"/>
      <c r="M583" s="450" t="n"/>
      <c r="N583" s="450" t="n"/>
      <c r="O583" s="553" t="n"/>
      <c r="P583" s="1622" t="n">
        <v>3369</v>
      </c>
      <c r="Q583" s="1628">
        <f>O583*P583</f>
        <v/>
      </c>
      <c r="R583" s="724" t="n">
        <v>2763</v>
      </c>
      <c r="S583" s="1623">
        <f>O583*R583</f>
        <v/>
      </c>
      <c r="T583" s="1623">
        <f>Q583-S583</f>
        <v/>
      </c>
      <c r="U583" s="556">
        <f>T583/Q583</f>
        <v/>
      </c>
      <c r="V583" s="444" t="n"/>
      <c r="W583" s="444" t="n"/>
      <c r="X583" s="444" t="n"/>
      <c r="Y583" s="444" t="n"/>
      <c r="Z583" s="444" t="n"/>
      <c r="AA583" s="444" t="inlineStr">
        <is>
          <t>6.5　×　5.1　× 6.4</t>
        </is>
      </c>
      <c r="AB583" s="1659" t="n">
        <v>0.16</v>
      </c>
      <c r="AC583" s="1624">
        <f>ROUND(O583*AB583,3)</f>
        <v/>
      </c>
      <c r="AD583"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83" s="337" t="inlineStr">
        <is>
          <t>ЕАЭС N RU Д-JP.АБ47.В.08747/20 от 08.09.2020 действует до 07.09.2025</t>
        </is>
      </c>
      <c r="AF583" s="337" t="inlineStr">
        <is>
          <t>CBS Cosmetics</t>
        </is>
      </c>
      <c r="AG583" s="337" t="inlineStr">
        <is>
          <t>Shoyaku Kenkyusho Inc</t>
        </is>
      </c>
    </row>
    <row r="584" hidden="1" ht="20.1" customFormat="1" customHeight="1" s="437" thickBot="1">
      <c r="A584" s="435" t="n"/>
      <c r="B584" s="829" t="n"/>
      <c r="C584" s="950" t="inlineStr">
        <is>
          <t>4544798200069</t>
        </is>
      </c>
      <c r="D584" s="950" t="inlineStr">
        <is>
          <t>LB11</t>
        </is>
      </c>
      <c r="E584" s="435" t="inlineStr">
        <is>
          <t>LABO+</t>
        </is>
      </c>
      <c r="F584" s="435" t="inlineStr">
        <is>
          <t>LB11</t>
        </is>
      </c>
      <c r="G584" s="450" t="inlineStr">
        <is>
          <t>ラボプラス　ザファーストエッセンス</t>
        </is>
      </c>
      <c r="H584" s="451" t="inlineStr">
        <is>
          <t>LABO+  First Essence</t>
        </is>
      </c>
      <c r="I584" s="451" t="inlineStr">
        <is>
          <t>LABO+ First Essence</t>
        </is>
      </c>
      <c r="J584" s="591" t="inlineStr">
        <is>
          <t>Эссенция для лица LABO+ First Essence</t>
        </is>
      </c>
      <c r="K584" s="451" t="inlineStr">
        <is>
          <t>face serum</t>
        </is>
      </c>
      <c r="L584" s="451" t="n"/>
      <c r="M584" s="450" t="n"/>
      <c r="N584" s="450" t="n"/>
      <c r="O584" s="553" t="n"/>
      <c r="P584" s="1622" t="n">
        <v>3488</v>
      </c>
      <c r="Q584" s="1628">
        <f>O584*P584</f>
        <v/>
      </c>
      <c r="R584" s="724" t="n">
        <v>2860</v>
      </c>
      <c r="S584" s="1623">
        <f>O584*R584</f>
        <v/>
      </c>
      <c r="T584" s="1623">
        <f>Q584-S584</f>
        <v/>
      </c>
      <c r="U584" s="556">
        <f>T584/Q584</f>
        <v/>
      </c>
      <c r="V584" s="444" t="n"/>
      <c r="W584" s="444" t="n"/>
      <c r="X584" s="444" t="n"/>
      <c r="Y584" s="444" t="n"/>
      <c r="Z584" s="444" t="n"/>
      <c r="AA584" s="444" t="inlineStr">
        <is>
          <t>3.6　×　10.7　× 3.6</t>
        </is>
      </c>
      <c r="AB584" s="1635" t="n">
        <v>0.099</v>
      </c>
      <c r="AC584" s="1627">
        <f>ROUND(O584*AB584,3)</f>
        <v/>
      </c>
      <c r="AD584"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584" s="337" t="inlineStr">
        <is>
          <t>ЕАЭС N RU Д-JP.РА01.В.51306/21 от 16.03.2021 действует до 15.03.2026</t>
        </is>
      </c>
      <c r="AF584" s="337" t="inlineStr">
        <is>
          <t>CBS Cosmetics</t>
        </is>
      </c>
      <c r="AG584" s="337" t="inlineStr">
        <is>
          <t>Shoyaku Kenkyusho Inc</t>
        </is>
      </c>
    </row>
    <row r="585" hidden="1" ht="20.1" customFormat="1" customHeight="1" s="437" thickBot="1">
      <c r="A585" s="1442" t="n"/>
      <c r="B585" s="822" t="n"/>
      <c r="C585" s="448" t="inlineStr">
        <is>
          <t>4544798200120</t>
        </is>
      </c>
      <c r="D585" s="448" t="inlineStr">
        <is>
          <t>LB0011</t>
        </is>
      </c>
      <c r="E585" s="435" t="inlineStr">
        <is>
          <t>LABO+</t>
        </is>
      </c>
      <c r="F585" s="435" t="inlineStr">
        <is>
          <t>LB0011</t>
        </is>
      </c>
      <c r="G585" s="450" t="n"/>
      <c r="H585" s="451" t="inlineStr">
        <is>
          <t>LABO+  SP Stinger</t>
        </is>
      </c>
      <c r="I585" s="451" t="inlineStr">
        <is>
          <t>Lab Plus SP Stinger</t>
        </is>
      </c>
      <c r="J585" s="591" t="inlineStr">
        <is>
          <t>Крем для ухода за возрастной кожей</t>
        </is>
      </c>
      <c r="K585" s="451" t="inlineStr">
        <is>
          <t>face serum</t>
        </is>
      </c>
      <c r="L585" s="451" t="n"/>
      <c r="M585" s="450" t="n"/>
      <c r="N585" s="450" t="n"/>
      <c r="O585" s="553" t="n"/>
      <c r="P585" s="1724" t="n">
        <v>4956</v>
      </c>
      <c r="Q585" s="1628">
        <f>O585*P585</f>
        <v/>
      </c>
      <c r="R585" s="417" t="n">
        <v>3965</v>
      </c>
      <c r="S585" s="1623">
        <f>O585*R585</f>
        <v/>
      </c>
      <c r="T585" s="1623">
        <f>Q585-S585</f>
        <v/>
      </c>
      <c r="U585" s="556">
        <f>T585/Q585</f>
        <v/>
      </c>
      <c r="V585" s="444" t="n"/>
      <c r="W585" s="444" t="n"/>
      <c r="X585" s="444" t="n"/>
      <c r="Y585" s="444" t="n"/>
      <c r="Z585" s="444" t="n"/>
      <c r="AA585" s="444" t="inlineStr">
        <is>
          <t>3.5　×　14.7　× 3.4</t>
        </is>
      </c>
      <c r="AB585" s="1635" t="n">
        <v>0.118</v>
      </c>
      <c r="AC585" s="1624">
        <f>ROUND(O585*AB585,3)</f>
        <v/>
      </c>
      <c r="AD585" s="673" t="inlineStr">
        <is>
          <t>水、プロパンジオール、グリセリン、エチルヘキサン酸セチル、オリーブ油脂肪酸セテアリル、アルガニアスピノサ核油、スクワラン、シア脂、ベヘニルアルコール、ジグリセリン、オリーブ油脂肪酸ソルビタン、マカデミアナッツ油ポリグリセリル-6エステルズベヘネート、加水分解カイメン、ステアリン酸グリセリル、プラセンタエキス、デイノコッカス培養エキス液、加水分解キャッサバ塊茎エキス、スイカ果実エキス、リンゴ果実エキス、ヒラマメ果実エキス、PCA-Na、乳酸Na、パルミトイルジペプチド-5ジアミノブチロイルヒドロキシトレオニン、パルミトイルジペプチド-5ジアミノヒドロキシ酪酸、（ホホバ油/マカデミア種子油）エステルズ、スクワレン、マカデミアナッツ脂肪酸フィトステリル、フィトステロールズ、フランスカイガンショウ樹皮エキス、トコフェロール、ダイズ油、ジメチコン、エチドロン酸、水酸化K、BG、1，2-ヘキサンジオール、カルボマー、カプリリルグリコール、ソルビン酸K、安息香酸Na、香料</t>
        </is>
      </c>
      <c r="AE585" s="337" t="inlineStr">
        <is>
          <t>ЕАЭС N RU Д-JP.РА06.В.31976/22 от 08.09.2022 действует до 07.09.2027</t>
        </is>
      </c>
      <c r="AF585" s="337" t="inlineStr">
        <is>
          <t>Lab Plus</t>
        </is>
      </c>
      <c r="AG585" s="337" t="inlineStr">
        <is>
          <t>Shoyaku Kenkyusho Inc</t>
        </is>
      </c>
    </row>
    <row r="586" hidden="1" ht="20.1" customFormat="1" customHeight="1" s="437" thickBot="1">
      <c r="A586" s="435" t="n"/>
      <c r="B586" s="829" t="n"/>
      <c r="C586" s="448" t="inlineStr">
        <is>
          <t>4544798102769</t>
        </is>
      </c>
      <c r="D586" s="448" t="inlineStr">
        <is>
          <t>LB06</t>
        </is>
      </c>
      <c r="E586" s="435" t="inlineStr">
        <is>
          <t>LABO+</t>
        </is>
      </c>
      <c r="F586" s="435" t="inlineStr">
        <is>
          <t>LB06</t>
        </is>
      </c>
      <c r="G586" s="450" t="n"/>
      <c r="H586" s="451" t="inlineStr">
        <is>
          <t>LABO+  Glamorous Lift Mask</t>
        </is>
      </c>
      <c r="I586" s="451" t="inlineStr">
        <is>
          <t>LABO+ Glamorous Lift Mask</t>
        </is>
      </c>
      <c r="J586" s="591" t="inlineStr">
        <is>
          <t>Высокоэффективная лифтинговая маска LABO+</t>
        </is>
      </c>
      <c r="K586" s="451" t="inlineStr">
        <is>
          <t>face mask</t>
        </is>
      </c>
      <c r="L586" s="451" t="n"/>
      <c r="M586" s="450" t="n"/>
      <c r="N586" s="450" t="n"/>
      <c r="O586" s="553" t="n"/>
      <c r="P586" s="1622" t="n">
        <v>4360</v>
      </c>
      <c r="Q586" s="1628">
        <f>O586*P586</f>
        <v/>
      </c>
      <c r="R586" s="724" t="n">
        <v>3575</v>
      </c>
      <c r="S586" s="1623">
        <f>O586*R586</f>
        <v/>
      </c>
      <c r="T586" s="1623">
        <f>Q586-S586</f>
        <v/>
      </c>
      <c r="U586" s="556">
        <f>T586/Q586</f>
        <v/>
      </c>
      <c r="V586" s="444" t="n"/>
      <c r="W586" s="444" t="n"/>
      <c r="X586" s="444" t="n"/>
      <c r="Y586" s="444" t="n"/>
      <c r="Z586" s="444" t="n"/>
      <c r="AA586" s="444" t="inlineStr">
        <is>
          <t>4.1　×　15.7　× 4.1</t>
        </is>
      </c>
      <c r="AB586" s="1635" t="n">
        <v>0.09</v>
      </c>
      <c r="AC586" s="1627">
        <f>ROUND(O586*AB586,3)</f>
        <v/>
      </c>
      <c r="AD586"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586" s="337" t="inlineStr">
        <is>
          <t>ЕАЭС N RU Д-JP.АБ47.В.08815/20 от 09.09.2020 действует до 08.09.2025</t>
        </is>
      </c>
      <c r="AF586" s="337" t="inlineStr">
        <is>
          <t>CBS Cosmetics</t>
        </is>
      </c>
      <c r="AG586" s="337" t="inlineStr">
        <is>
          <t>Shoyaku Kenkyusho Inc</t>
        </is>
      </c>
    </row>
    <row r="587" hidden="1" ht="20.1" customFormat="1" customHeight="1" s="437" thickBot="1">
      <c r="A587" s="435" t="n"/>
      <c r="B587" s="829" t="n"/>
      <c r="C587" s="448" t="inlineStr">
        <is>
          <t>4544798102370</t>
        </is>
      </c>
      <c r="D587" s="448" t="inlineStr">
        <is>
          <t>LBP01</t>
        </is>
      </c>
      <c r="E587" s="435" t="inlineStr">
        <is>
          <t>LABO+ PRO</t>
        </is>
      </c>
      <c r="F587" s="435" t="inlineStr">
        <is>
          <t>LBP01</t>
        </is>
      </c>
      <c r="G587" s="450" t="n"/>
      <c r="H587" s="451" t="inlineStr">
        <is>
          <t>LABO+  Cleansing Cream PROF</t>
        </is>
      </c>
      <c r="I587" s="451" t="inlineStr">
        <is>
          <t>LABO+ Cleansing Cream</t>
        </is>
      </c>
      <c r="J587" s="591" t="inlineStr">
        <is>
          <t>Очищающий крем для лица LABO+</t>
        </is>
      </c>
      <c r="K587" s="451" t="inlineStr">
        <is>
          <t>face cleansing</t>
        </is>
      </c>
      <c r="L587" s="451" t="n"/>
      <c r="M587" s="450" t="n"/>
      <c r="N587" s="450" t="n"/>
      <c r="O587" s="553" t="n"/>
      <c r="P587" s="1724" t="n">
        <v>3250</v>
      </c>
      <c r="Q587" s="1628">
        <f>O587*P587</f>
        <v/>
      </c>
      <c r="R587" s="417" t="n">
        <v>2600</v>
      </c>
      <c r="S587" s="1623">
        <f>O587*R587</f>
        <v/>
      </c>
      <c r="T587" s="1623">
        <f>Q587-S587</f>
        <v/>
      </c>
      <c r="U587" s="556">
        <f>T587/Q587</f>
        <v/>
      </c>
      <c r="V587" s="444" t="n"/>
      <c r="W587" s="444" t="n"/>
      <c r="X587" s="444" t="n"/>
      <c r="Y587" s="444" t="n"/>
      <c r="Z587" s="444" t="n"/>
      <c r="AA587" s="444" t="n"/>
      <c r="AB587" s="1442" t="n"/>
      <c r="AC587" s="1624">
        <f>ROUND(O587*AB587,3)</f>
        <v/>
      </c>
      <c r="AD587" s="673" t="inlineStr">
        <is>
          <t>水、炭酸ジアルキル（C14,15）、セバシン酸ジエチルヘキシル、ベヘニルアルコール、BG、パルミチン酸エチルヘキシル、ジグリセリン、ステアリン酸グリセリル、ペンチレングリコール、トリイソステアリン酸PEG-20グリセリル、イソステアリン酸PEG-20グリセリル、プラセンタエキス、フランスカイガンショウ樹皮エキス、パルミチン酸アスコルビルリン酸3Na、テトラヘキシルデカン酸アスコルビル、トコフェロール、ダイズ油、ジメチコン、水酸化Na、ミリスチン酸ポリグリセリル-10、ジステアリン酸ポリグリセリル-10、ステアロイルグルタミン酸Na、1,2-ヘキサンジオール、カルボマー、カプリリルグリコール、香料</t>
        </is>
      </c>
      <c r="AE587" s="337" t="inlineStr">
        <is>
          <t>ЕАЭС N RU Д-JP.АБ47.В.08747/20 от 08.09.2020 действует до 07.09.2025</t>
        </is>
      </c>
      <c r="AF587" s="337" t="inlineStr">
        <is>
          <t>CBS Cosmetics</t>
        </is>
      </c>
      <c r="AG587" s="337" t="inlineStr">
        <is>
          <t>Shoyaku Kenkyusho Inc</t>
        </is>
      </c>
    </row>
    <row r="588" hidden="1" ht="20.1" customFormat="1" customHeight="1" s="437" thickBot="1">
      <c r="A588" s="435" t="n"/>
      <c r="B588" s="829" t="n"/>
      <c r="C588" s="448" t="inlineStr">
        <is>
          <t>4544798102387</t>
        </is>
      </c>
      <c r="D588" s="448" t="inlineStr">
        <is>
          <t>LBP02</t>
        </is>
      </c>
      <c r="E588" s="435" t="inlineStr">
        <is>
          <t>LABO+ PRO</t>
        </is>
      </c>
      <c r="F588" s="435" t="inlineStr">
        <is>
          <t>LBP02</t>
        </is>
      </c>
      <c r="G588" s="450" t="n"/>
      <c r="H588" s="451" t="inlineStr">
        <is>
          <t>LABO+  Creamy Foam  PROF</t>
        </is>
      </c>
      <c r="I588" s="451" t="inlineStr">
        <is>
          <t>LABO+ Creamy Foam</t>
        </is>
      </c>
      <c r="J588" s="591" t="inlineStr">
        <is>
          <t>Очищающая крем пенка LABO+</t>
        </is>
      </c>
      <c r="K588" s="451" t="inlineStr">
        <is>
          <t>face wash</t>
        </is>
      </c>
      <c r="L588" s="451" t="n"/>
      <c r="M588" s="450" t="n"/>
      <c r="N588" s="450" t="n"/>
      <c r="O588" s="553" t="n"/>
      <c r="P588" s="1724" t="n">
        <v>3169</v>
      </c>
      <c r="Q588" s="1628">
        <f>O588*P588</f>
        <v/>
      </c>
      <c r="R588" s="417" t="n">
        <v>2535</v>
      </c>
      <c r="S588" s="1623">
        <f>O588*R588</f>
        <v/>
      </c>
      <c r="T588" s="1623">
        <f>Q588-S588</f>
        <v/>
      </c>
      <c r="U588" s="556">
        <f>T588/Q588</f>
        <v/>
      </c>
      <c r="V588" s="444" t="n"/>
      <c r="W588" s="444" t="n"/>
      <c r="X588" s="444" t="n"/>
      <c r="Y588" s="444" t="n"/>
      <c r="Z588" s="444" t="n"/>
      <c r="AA588" s="444" t="n"/>
      <c r="AB588" s="1442" t="n">
        <v>0.26</v>
      </c>
      <c r="AC588" s="1624">
        <f>ROUND(O588*AB588,3)</f>
        <v/>
      </c>
      <c r="AD588" s="673" t="inlineStr">
        <is>
          <t>グリセリン、水、ミリスチン酸、BG、水酸化K、パルミチン酸、ステアリン酸、ラウリン酸、ステアリン酸グリセリル（SE）、ココイルグリシンK、ジステアリン酸PEG-150、ジステアリン酸グリコール、ラウラミドDEA、プラセンタエキス、フランスカイガンショウ樹皮エキス、パルミチン酸アスコルビルリン酸3Na、コカミドプロピルベタイン、1,2-ヘキサンジオール、エチドロン酸、カプリリルグリコール、香料</t>
        </is>
      </c>
      <c r="AE588" s="337" t="inlineStr">
        <is>
          <t>ЕАЭС N RU Д-JP.АБ47.В.08751/20 от 08.09.2020 действует до 07.09.2025</t>
        </is>
      </c>
      <c r="AF588" s="337" t="inlineStr">
        <is>
          <t>CBS Cosmetics</t>
        </is>
      </c>
      <c r="AG588" s="337" t="inlineStr">
        <is>
          <t>Shoyaku Kenkyusho Inc</t>
        </is>
      </c>
    </row>
    <row r="589" hidden="1" ht="20.1" customFormat="1" customHeight="1" s="437" thickBot="1">
      <c r="A589" s="435" t="n"/>
      <c r="B589" s="829" t="n"/>
      <c r="C589" s="448" t="inlineStr">
        <is>
          <t>4544798102677</t>
        </is>
      </c>
      <c r="D589" s="448" t="inlineStr">
        <is>
          <t>LBP03</t>
        </is>
      </c>
      <c r="E589" s="435" t="inlineStr">
        <is>
          <t>LABO+ PRO</t>
        </is>
      </c>
      <c r="F589" s="435" t="inlineStr">
        <is>
          <t>LBP03</t>
        </is>
      </c>
      <c r="G589" s="450" t="n"/>
      <c r="H589" s="451" t="inlineStr">
        <is>
          <t>LABO+  Re.pair Lotion PROF</t>
        </is>
      </c>
      <c r="I589" s="451" t="inlineStr">
        <is>
          <t>LABO+ Re.pair Lotion</t>
        </is>
      </c>
      <c r="J589" s="591" t="inlineStr">
        <is>
          <t>Восстанавливающий лосьон LABO+</t>
        </is>
      </c>
      <c r="K589" s="451" t="inlineStr">
        <is>
          <t>face lotion</t>
        </is>
      </c>
      <c r="L589" s="451" t="n"/>
      <c r="M589" s="450" t="n"/>
      <c r="N589" s="450" t="n"/>
      <c r="O589" s="553" t="n"/>
      <c r="P589" s="1724" t="n">
        <v>5606</v>
      </c>
      <c r="Q589" s="1628">
        <f>O589*P589</f>
        <v/>
      </c>
      <c r="R589" s="417" t="n">
        <v>4485</v>
      </c>
      <c r="S589" s="1623">
        <f>O589*R589</f>
        <v/>
      </c>
      <c r="T589" s="1623">
        <f>Q589-S589</f>
        <v/>
      </c>
      <c r="U589" s="556">
        <f>T589/Q589</f>
        <v/>
      </c>
      <c r="V589" s="444" t="n"/>
      <c r="W589" s="444" t="n"/>
      <c r="X589" s="444" t="n"/>
      <c r="Y589" s="444" t="n"/>
      <c r="Z589" s="444" t="n"/>
      <c r="AA589" s="444" t="n"/>
      <c r="AB589" s="1442" t="n">
        <v>0.35</v>
      </c>
      <c r="AC589" s="1624">
        <f>ROUND(O589*AB589,3)</f>
        <v/>
      </c>
      <c r="AD589" s="673">
        <f>AD580</f>
        <v/>
      </c>
      <c r="AE589" s="337" t="inlineStr">
        <is>
          <t>ЕАЭС N RU Д-JP.АБ47.В.08734/20 от 08.09.2020 действует до 07.09.2025</t>
        </is>
      </c>
      <c r="AF589" s="337" t="inlineStr">
        <is>
          <t>CBS Cosmetics</t>
        </is>
      </c>
      <c r="AG589" s="337" t="inlineStr">
        <is>
          <t>Shoyaku Kenkyusho Inc</t>
        </is>
      </c>
    </row>
    <row r="590" hidden="1" ht="20.1" customFormat="1" customHeight="1" s="437" thickBot="1">
      <c r="A590" s="435" t="n"/>
      <c r="B590" s="829" t="n"/>
      <c r="C590" s="448" t="inlineStr">
        <is>
          <t>4544798102486</t>
        </is>
      </c>
      <c r="D590" s="448" t="inlineStr">
        <is>
          <t>LBP04</t>
        </is>
      </c>
      <c r="E590" s="435" t="inlineStr">
        <is>
          <t>LABO+ PRO</t>
        </is>
      </c>
      <c r="F590" s="435" t="inlineStr">
        <is>
          <t>LBP04</t>
        </is>
      </c>
      <c r="G590" s="450" t="n"/>
      <c r="H590" s="404" t="inlineStr">
        <is>
          <t>LABO+  Re.pair Milk  PROF</t>
        </is>
      </c>
      <c r="I590" s="404" t="inlineStr">
        <is>
          <t>LABO+ Re.pair Milk</t>
        </is>
      </c>
      <c r="J590" s="488" t="inlineStr">
        <is>
          <t>Восстанавливающая эмульсия LABO+</t>
        </is>
      </c>
      <c r="K590" s="451" t="inlineStr">
        <is>
          <t>face milk</t>
        </is>
      </c>
      <c r="L590" s="451" t="n"/>
      <c r="M590" s="450" t="n"/>
      <c r="N590" s="450" t="n"/>
      <c r="O590" s="553" t="n"/>
      <c r="P590" s="1724" t="n">
        <v>5200</v>
      </c>
      <c r="Q590" s="1628">
        <f>O590*P590</f>
        <v/>
      </c>
      <c r="R590" s="417" t="n">
        <v>4160</v>
      </c>
      <c r="S590" s="1623">
        <f>O590*R590</f>
        <v/>
      </c>
      <c r="T590" s="1623">
        <f>Q590-S590</f>
        <v/>
      </c>
      <c r="U590" s="556">
        <f>T590/Q590</f>
        <v/>
      </c>
      <c r="V590" s="444" t="n"/>
      <c r="W590" s="444" t="n"/>
      <c r="X590" s="444" t="n"/>
      <c r="Y590" s="444" t="n"/>
      <c r="Z590" s="444" t="n"/>
      <c r="AA590" s="444" t="n"/>
      <c r="AB590" s="1442" t="n">
        <v>0.19</v>
      </c>
      <c r="AC590" s="1624">
        <f>ROUND(O590*AB590,3)</f>
        <v/>
      </c>
      <c r="AD590"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0" s="663" t="inlineStr">
        <is>
          <t>ЕАЭС N RU Д-JP.АБ47.В.08749/20 от 08.09.2020 действует до 07.09.2025</t>
        </is>
      </c>
      <c r="AF590" s="663" t="inlineStr">
        <is>
          <t>CBS Cosmetics</t>
        </is>
      </c>
      <c r="AG590" s="663" t="inlineStr">
        <is>
          <t>Shoyaku Kenkyusho Inc</t>
        </is>
      </c>
    </row>
    <row r="591" hidden="1" ht="20.1" customFormat="1" customHeight="1" s="437" thickBot="1">
      <c r="A591" s="1442" t="n"/>
      <c r="B591" s="822" t="n"/>
      <c r="C591" s="439" t="inlineStr">
        <is>
          <t>4544798102622</t>
        </is>
      </c>
      <c r="D591" s="439" t="inlineStr">
        <is>
          <t>LBP05</t>
        </is>
      </c>
      <c r="E591" s="447" t="inlineStr">
        <is>
          <t>LABO+ PRO</t>
        </is>
      </c>
      <c r="F591" s="447" t="inlineStr">
        <is>
          <t>LBP05</t>
        </is>
      </c>
      <c r="G591" s="671" t="n"/>
      <c r="H591" s="404" t="inlineStr">
        <is>
          <t>LABO+  Massage Cream Pack PROF</t>
        </is>
      </c>
      <c r="I591" s="404" t="inlineStr">
        <is>
          <t>LABO+ Massage Cream Pack</t>
        </is>
      </c>
      <c r="J591" s="488" t="inlineStr">
        <is>
          <t>Массажная кремообразная маска LABO+</t>
        </is>
      </c>
      <c r="K591" s="451" t="inlineStr">
        <is>
          <t>face pack</t>
        </is>
      </c>
      <c r="L591" s="451" t="n"/>
      <c r="M591" s="450" t="n"/>
      <c r="N591" s="450" t="n"/>
      <c r="O591" s="553" t="n"/>
      <c r="P591" s="1724" t="n">
        <v>9019</v>
      </c>
      <c r="Q591" s="1628">
        <f>O591*P591</f>
        <v/>
      </c>
      <c r="R591" s="417" t="n">
        <v>7215</v>
      </c>
      <c r="S591" s="1623">
        <f>O591*R591</f>
        <v/>
      </c>
      <c r="T591" s="1623">
        <f>Q591-S591</f>
        <v/>
      </c>
      <c r="U591" s="556">
        <f>T591/Q591</f>
        <v/>
      </c>
      <c r="V591" s="444" t="n"/>
      <c r="W591" s="444" t="n"/>
      <c r="X591" s="444" t="n"/>
      <c r="Y591" s="444" t="n"/>
      <c r="Z591" s="444" t="n"/>
      <c r="AA591" s="444" t="n"/>
      <c r="AB591" s="1442" t="n">
        <v>0.3</v>
      </c>
      <c r="AC591" s="1624">
        <f>ROUND(O591*AB591,3)</f>
        <v/>
      </c>
      <c r="AD591" s="673" t="inlineStr">
        <is>
          <t>水、オリーブ油、ミツロウ、水添ヤシ油、アボカド油、BG、マカデミアナッツ脂肪酸フィトステリル、パルミチン酸セチル、セタノール、ステアリン酸ソルビタン、ステアリン酸、セテス-6、パルミトイルイソロイシン、ジグリセリン、ジメチコン、デイノコッカス培養エキス液、プラセンタエキス、ライムギ種子エキス、加水分解キャッサバ塊茎エキス、スイカ果実エキス、リンゴ果実エキス、ヒラマメ果実エキス、PCA-Na、乳酸Na、フランスカイガンショウ樹皮エキス、パルミチン酸アスコルビルリン酸3Na、レパゲルマニウム、トルマリン、トコフェロール、ダイズ油、レシチン、ホウ酸Na、水酸化K、グリセリン、1,2-ヘキサンジオール、ペンチレングリコール、ヒドロキシエチルセルロース、カプリリルグリコール、香料</t>
        </is>
      </c>
      <c r="AE591" s="337" t="inlineStr">
        <is>
          <t>ЕАЭС N RU Д-JP.АБ47.В.08815/20 от 09.09.2020 действует до 08.09.2025</t>
        </is>
      </c>
      <c r="AF591" s="337" t="inlineStr">
        <is>
          <t>CBS Cosmetics</t>
        </is>
      </c>
      <c r="AG591" s="337" t="inlineStr">
        <is>
          <t>Shoyaku Kenkyusho Inc</t>
        </is>
      </c>
    </row>
    <row r="592" hidden="1" ht="20.1" customFormat="1" customHeight="1" s="437" thickBot="1">
      <c r="A592" s="1442" t="n"/>
      <c r="B592" s="822" t="n"/>
      <c r="C592" s="439" t="inlineStr">
        <is>
          <t>4544798200366</t>
        </is>
      </c>
      <c r="D592" s="439" t="n"/>
      <c r="E592" s="447" t="inlineStr">
        <is>
          <t>MOTHERMO</t>
        </is>
      </c>
      <c r="F592" s="447" t="inlineStr">
        <is>
          <t>LB12</t>
        </is>
      </c>
      <c r="G592" s="671" t="inlineStr">
        <is>
          <t>ラボプラス　ヘッドマッサージミスト</t>
        </is>
      </c>
      <c r="H592" s="404" t="inlineStr">
        <is>
          <t>MOTHERMO  Re.vive Hair Serum</t>
        </is>
      </c>
      <c r="I592" s="404" t="inlineStr">
        <is>
          <t>LABO + Mothermo GF RE.Vive Hair Serum</t>
        </is>
      </c>
      <c r="J592" s="488" t="inlineStr">
        <is>
          <t>LABO + Mothermo GF Восстанавливающий серум для волос</t>
        </is>
      </c>
      <c r="K592" s="451" t="inlineStr">
        <is>
          <t>hair serum</t>
        </is>
      </c>
      <c r="L592" s="451" t="n"/>
      <c r="M592" s="450" t="n"/>
      <c r="N592" s="450" t="n"/>
      <c r="O592" s="553" t="n"/>
      <c r="P592" s="1628" t="n">
        <v>3329</v>
      </c>
      <c r="Q592" s="1628">
        <f>O592*P592</f>
        <v/>
      </c>
      <c r="R592" s="724" t="n">
        <v>2730</v>
      </c>
      <c r="S592" s="1623">
        <f>O592*R592</f>
        <v/>
      </c>
      <c r="T592" s="1623">
        <f>Q592-S592</f>
        <v/>
      </c>
      <c r="U592" s="556">
        <f>T592/Q592</f>
        <v/>
      </c>
      <c r="V592" s="444" t="n"/>
      <c r="W592" s="444" t="n"/>
      <c r="X592" s="444" t="n"/>
      <c r="Y592" s="444" t="n"/>
      <c r="Z592" s="444" t="n"/>
      <c r="AA592" s="444" t="n"/>
      <c r="AB592" s="1659" t="n">
        <v>0.144</v>
      </c>
      <c r="AC592" s="1624">
        <f>ROUND(O592*AB592,3)</f>
        <v/>
      </c>
      <c r="AD592" s="673" t="inlineStr">
        <is>
          <t>水
DPG
エタノール
BG
ピロリジニルジアミノピリミジンオキシド
ヒトオリゴペプチド-5
ヒトオリゴペプチド-16
オクタペプチド-2
オリゴペプチド-20
アセチルテトラペプチド-3
アカツメクサ花エキス
マンダリンオレンジ果皮エキス
アセチルチロシン
グルコノラクトン
オタネニンジン根エキス
センブリエキス
グリチルリチン酸2K
パンテノール
イノシトール
プラセンタエキス
マグワ根皮エキス
クララ根エキス
トウキ根エキス
イチョウ葉エキス
アカヤジオウ根エキス
カンゾウ葉エキス
カンゾウ根エキス
カキタンニン
ジラウロイルグルタミン酸リシンNa
メントール
炭酸水素Na
炭酸Na
デキストラン
ペンチレングリコール
1,2-ヘキサンジオール
カプリリルグリコール</t>
        </is>
      </c>
      <c r="AE592" s="337" t="inlineStr">
        <is>
          <t>ЕАЭС N RU Д-JP.РА02.В.76955/23 от 27.03.2023 действует до 26.03.2028</t>
        </is>
      </c>
      <c r="AF592" s="337" t="n"/>
      <c r="AG592" s="337" t="inlineStr">
        <is>
          <t>C.B.S. Inc</t>
        </is>
      </c>
    </row>
    <row r="593" hidden="1" ht="20.1" customFormat="1" customHeight="1" s="437" thickBot="1">
      <c r="A593" s="1442" t="n"/>
      <c r="B593" s="822" t="n"/>
      <c r="C593" s="439" t="inlineStr">
        <is>
          <t>4544798320064</t>
        </is>
      </c>
      <c r="D593" s="439" t="n"/>
      <c r="E593" s="447" t="inlineStr">
        <is>
          <t>MOTHERMO</t>
        </is>
      </c>
      <c r="F593" s="447" t="inlineStr">
        <is>
          <t>LB14</t>
        </is>
      </c>
      <c r="G593" s="671" t="n"/>
      <c r="H593" s="404" t="inlineStr">
        <is>
          <t>MOTHERMO Tight&amp;Lift Serum NEW!!</t>
        </is>
      </c>
      <c r="I593" s="404" t="inlineStr">
        <is>
          <t>Mothermo T&amp;L Tight&amp;Lift Serum.</t>
        </is>
      </c>
      <c r="J593" s="488" t="inlineStr">
        <is>
          <t>Лифтинговая сыворотка T&amp;L Mothermo</t>
        </is>
      </c>
      <c r="K593" s="451" t="inlineStr">
        <is>
          <t>face serum</t>
        </is>
      </c>
      <c r="L593" s="451" t="n"/>
      <c r="M593" s="450" t="n"/>
      <c r="N593" s="450" t="n"/>
      <c r="O593" s="553" t="n"/>
      <c r="P593" s="1628" t="n">
        <v>2438</v>
      </c>
      <c r="Q593" s="1628">
        <f>O593*P593</f>
        <v/>
      </c>
      <c r="R593" s="724" t="n">
        <v>1950</v>
      </c>
      <c r="S593" s="1623">
        <f>O593*R593</f>
        <v/>
      </c>
      <c r="T593" s="1623">
        <f>Q593-S593</f>
        <v/>
      </c>
      <c r="U593" s="556">
        <f>T593/Q593</f>
        <v/>
      </c>
      <c r="V593" s="444" t="n"/>
      <c r="W593" s="444" t="n"/>
      <c r="X593" s="444" t="n"/>
      <c r="Y593" s="444" t="n"/>
      <c r="Z593" s="444" t="n"/>
      <c r="AA593" s="444" t="n"/>
      <c r="AB593" s="1659" t="n">
        <v>0.08</v>
      </c>
      <c r="AC593" s="1624">
        <f>ROUND(O593*AB593,3)</f>
        <v/>
      </c>
      <c r="AD593" s="673" t="inlineStr">
        <is>
          <t>水、グリセリン、BG、プロパンジオール、メチルグルセス-10、（エイコサン二酸/テトラデカン二酸）ポリグリセリル-10、パルミトイルペンタペプチド-4、パルミトイルトリペプチド-38、パルミトイルトリペプチド-5、ライムギ種子エキス、ヒトオリゴペプチド-1、レシチン、カルノシン、トコフェロール、オオアザミ果実エキス、ザクロ果実エキス、加水分解コラーゲン、カエサルピニアスピノサ莢エキス、ヒマワリ芽エキス、アラントイン、ジグリセリン、ポリソルベート20、乳酸Na、ヒドロキシプロピルシクロデキストリン、マルトデキストリン、ペンチレングリコール、エタノール、水酸化K、カルボマー、カプリリルグリコール</t>
        </is>
      </c>
      <c r="AE593" s="337" t="inlineStr">
        <is>
          <t xml:space="preserve">ЕАЭС N RU Д-JP.РА01.В.46552/24 от 26.01.24 до 25.01.2029 </t>
        </is>
      </c>
      <c r="AF593" s="337" t="inlineStr">
        <is>
          <t>CBS Cosmetics</t>
        </is>
      </c>
      <c r="AG593" s="337" t="inlineStr">
        <is>
          <t>Shoyaku Kenkyusho Inc</t>
        </is>
      </c>
    </row>
    <row r="594" hidden="1" ht="20.1" customFormat="1" customHeight="1" s="437" thickBot="1">
      <c r="A594" s="1442" t="n"/>
      <c r="B594" s="822" t="n"/>
      <c r="C594" s="439" t="inlineStr">
        <is>
          <t>4544798200380</t>
        </is>
      </c>
      <c r="D594" s="439" t="n"/>
      <c r="E594" s="447" t="inlineStr">
        <is>
          <t>MOTHERMO</t>
        </is>
      </c>
      <c r="F594" s="447" t="inlineStr">
        <is>
          <t>LB13</t>
        </is>
      </c>
      <c r="G594" s="671" t="n"/>
      <c r="H594" s="404" t="inlineStr">
        <is>
          <t>DENKIBRUSH MOTHERMO</t>
        </is>
      </c>
      <c r="I594" s="404" t="inlineStr">
        <is>
          <t>CBS cosmetics Denki Brush Mothermo</t>
        </is>
      </c>
      <c r="J594" s="488" t="inlineStr">
        <is>
          <t xml:space="preserve">Оборудование для парикмахерских и салонов красоты: CBS cosmetics Denki Brush Mothermo. Электрическая расческа Mothermo CBS cosmetics. </t>
        </is>
      </c>
      <c r="K594" s="451" t="inlineStr">
        <is>
          <t>hair brush</t>
        </is>
      </c>
      <c r="L594" s="451" t="n"/>
      <c r="M594" s="450" t="n">
        <v>10</v>
      </c>
      <c r="N594" s="450" t="n"/>
      <c r="O594" s="872" t="n"/>
      <c r="P594" s="1628" t="n">
        <v>20149</v>
      </c>
      <c r="Q594" s="1628">
        <f>O594*P594</f>
        <v/>
      </c>
      <c r="R594" s="724" t="n">
        <v>16724</v>
      </c>
      <c r="S594" s="1623">
        <f>O594*R594</f>
        <v/>
      </c>
      <c r="T594" s="1623">
        <f>Q594-S594</f>
        <v/>
      </c>
      <c r="U594" s="556">
        <f>T594/Q594</f>
        <v/>
      </c>
      <c r="V594" s="444" t="n">
        <v>0.043</v>
      </c>
      <c r="W594" s="444" t="n">
        <v>4.8</v>
      </c>
      <c r="X594" s="444">
        <f>O594/M594</f>
        <v/>
      </c>
      <c r="Y594" s="444">
        <f>V594*X594</f>
        <v/>
      </c>
      <c r="Z594" s="444">
        <f>W594*X594</f>
        <v/>
      </c>
      <c r="AA594" s="444" t="n"/>
      <c r="AB594" s="1627" t="n">
        <v>0.37</v>
      </c>
      <c r="AC594" s="1627">
        <f>ROUND(O594*AB594,3)</f>
        <v/>
      </c>
      <c r="AD594" s="673" t="n"/>
      <c r="AE594" s="337" t="inlineStr">
        <is>
          <t>ЕАЭС N RU Д-JP.РА08.В.41219/23 от 06.10.2023 действует до 05.10.2028</t>
        </is>
      </c>
      <c r="AF594" s="337" t="inlineStr">
        <is>
          <t>CBS cosmetics</t>
        </is>
      </c>
      <c r="AG594" s="337" t="inlineStr">
        <is>
          <t>CBS cosmetics</t>
        </is>
      </c>
    </row>
    <row r="595" hidden="1" ht="20.1" customFormat="1" customHeight="1" s="437" thickBot="1">
      <c r="A595" s="1442" t="n"/>
      <c r="B595" s="822" t="n"/>
      <c r="C595" s="439" t="inlineStr">
        <is>
          <t>4544798102547</t>
        </is>
      </c>
      <c r="D595" s="439" t="inlineStr">
        <is>
          <t>LB07</t>
        </is>
      </c>
      <c r="E595" s="447" t="inlineStr">
        <is>
          <t>LABO+</t>
        </is>
      </c>
      <c r="F595" s="447" t="inlineStr">
        <is>
          <t>LB07</t>
        </is>
      </c>
      <c r="G595" s="671" t="n"/>
      <c r="H595" s="404" t="inlineStr">
        <is>
          <t>LABO+  Re.pair UV Color natural</t>
        </is>
      </c>
      <c r="I595" s="404" t="inlineStr">
        <is>
          <t>LABO+ Re.pair UV Color</t>
        </is>
      </c>
      <c r="J595" s="488" t="inlineStr">
        <is>
          <t>Восстанавливающий солнцезащитный крем с цветовыравнивающим эффектом SPF50 PA4+ LABO+</t>
        </is>
      </c>
      <c r="K595" s="451" t="inlineStr">
        <is>
          <t>sunscreen</t>
        </is>
      </c>
      <c r="L595" s="451" t="n"/>
      <c r="M595" s="450" t="n"/>
      <c r="N595" s="450" t="n"/>
      <c r="O595" s="553" t="n"/>
      <c r="P595" s="1724" t="n">
        <v>2188</v>
      </c>
      <c r="Q595" s="1628">
        <f>O595*P595</f>
        <v/>
      </c>
      <c r="R595" s="417" t="n">
        <v>1750</v>
      </c>
      <c r="S595" s="1623">
        <f>O595*R595</f>
        <v/>
      </c>
      <c r="T595" s="1623">
        <f>Q595-S595</f>
        <v/>
      </c>
      <c r="U595" s="556">
        <f>T595/Q595</f>
        <v/>
      </c>
      <c r="V595" s="444" t="n"/>
      <c r="W595" s="444" t="n"/>
      <c r="X595" s="444" t="n"/>
      <c r="Y595" s="444">
        <f>V595*X595</f>
        <v/>
      </c>
      <c r="Z595" s="444">
        <f>W595*X595</f>
        <v/>
      </c>
      <c r="AA595" s="444" t="n"/>
      <c r="AB595" s="1728" t="n">
        <v>0.04</v>
      </c>
      <c r="AC595" s="1624">
        <f>ROUND(O595*AB595,3)</f>
        <v/>
      </c>
      <c r="AD595"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ポリグリセリル-3ポリジメチルシロキシエチルジメチコン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5" s="337" t="inlineStr">
        <is>
          <t>ЕАЭС N RU Д-JP.АБ47.В.08750/20 от 08.09.2020 действует до 07.09.2025</t>
        </is>
      </c>
      <c r="AF595" s="337" t="inlineStr">
        <is>
          <t>CBS Cosmetics</t>
        </is>
      </c>
      <c r="AG595" s="337" t="inlineStr">
        <is>
          <t>Shoyaku Kenkyusho Inc</t>
        </is>
      </c>
    </row>
    <row r="596" hidden="1" ht="20.1" customFormat="1" customHeight="1" s="437" thickBot="1">
      <c r="A596" s="435" t="n"/>
      <c r="B596" s="829" t="n"/>
      <c r="C596" s="439" t="inlineStr">
        <is>
          <t>4544798200052</t>
        </is>
      </c>
      <c r="D596" s="439" t="inlineStr">
        <is>
          <t>LB09</t>
        </is>
      </c>
      <c r="E596" s="447" t="inlineStr">
        <is>
          <t>LABO+</t>
        </is>
      </c>
      <c r="F596" s="447" t="inlineStr">
        <is>
          <t>LB09</t>
        </is>
      </c>
      <c r="G596" s="671" t="n"/>
      <c r="H596" s="404" t="inlineStr">
        <is>
          <t>LABO+  Re.pair UV Color pink natural</t>
        </is>
      </c>
      <c r="I596" s="404" t="inlineStr">
        <is>
          <t>LABO+ Re.pair UV Color</t>
        </is>
      </c>
      <c r="J596" s="488" t="inlineStr">
        <is>
          <t>Восстанавливающий солнцезащитный крем с цветовыравнивающим эффектом SPF50 PA4+ LABO+</t>
        </is>
      </c>
      <c r="K596" s="451" t="inlineStr">
        <is>
          <t>sunscreen</t>
        </is>
      </c>
      <c r="L596" s="451" t="n"/>
      <c r="M596" s="450" t="n"/>
      <c r="N596" s="450" t="n"/>
      <c r="O596" s="553" t="n"/>
      <c r="P596" s="1724" t="n">
        <v>2188</v>
      </c>
      <c r="Q596" s="1628">
        <f>O596*P596</f>
        <v/>
      </c>
      <c r="R596" s="417" t="n">
        <v>1750</v>
      </c>
      <c r="S596" s="1623">
        <f>O596*R596</f>
        <v/>
      </c>
      <c r="T596" s="1623">
        <f>Q596-S596</f>
        <v/>
      </c>
      <c r="U596" s="556">
        <f>T596/Q596</f>
        <v/>
      </c>
      <c r="V596" s="444" t="n"/>
      <c r="W596" s="444" t="n"/>
      <c r="X596" s="444" t="n"/>
      <c r="Y596" s="444">
        <f>V596*X596</f>
        <v/>
      </c>
      <c r="Z596" s="444">
        <f>W596*X596</f>
        <v/>
      </c>
      <c r="AA596" s="444" t="n"/>
      <c r="AB596" s="1659" t="n">
        <v>0.04</v>
      </c>
      <c r="AC596" s="1624">
        <f>ROUND(O596*AB596,3)</f>
        <v/>
      </c>
      <c r="AD596" s="675" t="inlineStr">
        <is>
          <t>シクロペンタシロキサン　BG　水　パルミチン酸エチルヘキシル　PEG‐10ジメチコン　プロパンジオール　グリセリン　イソノナン酸イソトリデシル　(ベヘン酸/エイコサン二酸)グリセリル　トリ(ベヘン酸/イソステアリン酸/エイコサン二酸)グリセリル　スイカ果実エキス　リンゴ果実エキス　ヒラマメ果実エキス　PCA-Na　乳酸Na　加水分解キャッサバ塊茎エキス　ポリグルタミン酸　(ビニルジメチコン/メチコンシルセスキオキサン)クロスポリマー 　(HDI/トリメチロールヘキシルラクトン)クロスポリマー　PEG-9ポリジメチルシロキシエチルジメチコン　ポリヒドロキシステアリン酸　ジメチコノール　ポリグリセリル-4ポリジメチルシロキシエチルジメチコン　トリエトキシシリルエチルポリジメチルシロキシエチルヘキシルジメチコン　シリル化シリカ　イソステアリン酸　硫酸Mg　フェノキシエタノール　(+/-)　酸化亜鉛　酸化鉄　酸化チタン　水酸化Al　アルミナ　マイカ　メチコン　ジメチコン　ハイドロゲンジメチコン</t>
        </is>
      </c>
      <c r="AE596" s="337" t="inlineStr">
        <is>
          <t>ЕАЭС N RU Д-JP.АБ47.В.08750/20 от 08.09.2020 действует до 07.09.2025</t>
        </is>
      </c>
      <c r="AF596" s="337" t="inlineStr">
        <is>
          <t>CBS Cosmetics</t>
        </is>
      </c>
      <c r="AG596" s="337" t="inlineStr">
        <is>
          <t>Shoyaku Kenkyusho Inc</t>
        </is>
      </c>
    </row>
    <row r="597" hidden="1" ht="20.1" customFormat="1" customHeight="1" s="437" thickBot="1">
      <c r="A597" s="1442" t="n"/>
      <c r="B597" s="822" t="n"/>
      <c r="C597" s="439" t="inlineStr">
        <is>
          <t>4544798102554</t>
        </is>
      </c>
      <c r="D597" s="439" t="n"/>
      <c r="E597" s="447" t="inlineStr">
        <is>
          <t>LABO+</t>
        </is>
      </c>
      <c r="F597" s="447" t="inlineStr">
        <is>
          <t>LB08</t>
        </is>
      </c>
      <c r="G597" s="671" t="n"/>
      <c r="H597" s="404" t="inlineStr">
        <is>
          <t>LABO+  Re.pair Loose Powder</t>
        </is>
      </c>
      <c r="I597" s="404" t="inlineStr">
        <is>
          <t>LABO+ Re.pair Loose Powder</t>
        </is>
      </c>
      <c r="J597" s="488" t="inlineStr">
        <is>
          <t>Восстанавливающая рассыпчатая пудра LABO+</t>
        </is>
      </c>
      <c r="K597" s="451" t="inlineStr">
        <is>
          <t>foundation</t>
        </is>
      </c>
      <c r="L597" s="451" t="n"/>
      <c r="M597" s="450" t="n"/>
      <c r="N597" s="450" t="n"/>
      <c r="O597" s="553" t="n"/>
      <c r="P597" s="1724" t="n">
        <v>2188</v>
      </c>
      <c r="Q597" s="1628">
        <f>O597*P597</f>
        <v/>
      </c>
      <c r="R597" s="417" t="n">
        <v>1750</v>
      </c>
      <c r="S597" s="1623">
        <f>O597*R597</f>
        <v/>
      </c>
      <c r="T597" s="1623">
        <f>Q597-S597</f>
        <v/>
      </c>
      <c r="U597" s="556">
        <f>T597/Q597</f>
        <v/>
      </c>
      <c r="V597" s="444" t="n"/>
      <c r="W597" s="444" t="n"/>
      <c r="X597" s="444" t="n"/>
      <c r="Y597" s="444" t="n"/>
      <c r="Z597" s="444" t="n"/>
      <c r="AA597" s="444" t="n"/>
      <c r="AB597" s="1659" t="n">
        <v>0.04</v>
      </c>
      <c r="AC597" s="1624">
        <f>ROUND(O597*AB597,3)</f>
        <v/>
      </c>
      <c r="AD597" s="673" t="inlineStr">
        <is>
          <t>タルク　マイカ　シリカ　(ビニルジメチコン/メチコンシルセスキオキサン)クロスポリマー 　ラウロイルリシン　ジカルボエトキシパントテン酸エチル　加水分解キャッサバ塊茎エキス　スイカ果実エキス　リンゴ果実エキス　ヒラマメ果実エキス　PCA-Na　乳酸Na　ミリスチン酸　グリセリン　PG　水　フェノキシエタノール　(＋/－)　酸化チタン　酸化亜鉛　酸化鉄　水酸化Al　合成フルオロフロゴパイト　メチコン　ジメチコン　ハイドロゲンジメチコン</t>
        </is>
      </c>
      <c r="AE597" s="337" t="inlineStr">
        <is>
          <t>ЕАЭС N RU Д-JP.АБ47.В.08748/20 от 08.09.2020 действует до 07.09.2025</t>
        </is>
      </c>
      <c r="AF597" s="337" t="inlineStr">
        <is>
          <t>CBS Cosmetics</t>
        </is>
      </c>
      <c r="AG597" s="337" t="inlineStr">
        <is>
          <t>Shoyaku Kenkyusho Inc</t>
        </is>
      </c>
    </row>
    <row r="598" hidden="1" ht="20.1" customFormat="1" customHeight="1" s="437" thickBot="1">
      <c r="A598" s="1442" t="n"/>
      <c r="B598" s="822" t="n"/>
      <c r="C598" s="439" t="inlineStr">
        <is>
          <t>4544798200076</t>
        </is>
      </c>
      <c r="D598" s="439" t="n"/>
      <c r="E598" s="447" t="inlineStr">
        <is>
          <t>LABO+</t>
        </is>
      </c>
      <c r="F598" s="447" t="inlineStr">
        <is>
          <t>LB001S</t>
        </is>
      </c>
      <c r="G598" s="671" t="inlineStr">
        <is>
          <t>ラボプラス　サンプルミスト</t>
        </is>
      </c>
      <c r="H598" s="404" t="inlineStr">
        <is>
          <t>LABO+  Sample Set</t>
        </is>
      </c>
      <c r="I598" s="404" t="inlineStr">
        <is>
          <t>LABO+  Sample Set(Cleansing Cream/ Creamy Foam/ /Re.pair Lotion/ Glamorous Lift Mask/Re.pair Milk/First Essence/ Re.pair Cream</t>
        </is>
      </c>
      <c r="J598" s="488" t="inlineStr">
        <is>
          <t>LABO+  Sample Set.(Очищающий крем для лица/Очищающая крем пенка /Восстанавливающий лосьон/Высокоэффективная лифтинговая маска/Восстанавливающая эмульсия /Эссенция для лица/Восстанавливающий крем для лица</t>
        </is>
      </c>
      <c r="K598" s="451" t="inlineStr">
        <is>
          <t>cleansing,lotion,serum,milk,cream</t>
        </is>
      </c>
      <c r="L598" s="451" t="n"/>
      <c r="M598" s="450" t="n"/>
      <c r="N598" s="450" t="n"/>
      <c r="O598" s="553" t="n"/>
      <c r="P598" s="1628" t="n">
        <v>500</v>
      </c>
      <c r="Q598" s="1628">
        <f>O598*P598</f>
        <v/>
      </c>
      <c r="R598" s="724" t="n">
        <v>480</v>
      </c>
      <c r="S598" s="1623">
        <f>O598*R598</f>
        <v/>
      </c>
      <c r="T598" s="1623">
        <f>Q598-S598</f>
        <v/>
      </c>
      <c r="U598" s="556">
        <f>T598/Q598</f>
        <v/>
      </c>
      <c r="V598" s="444" t="n"/>
      <c r="W598" s="444" t="n"/>
      <c r="X598" s="444" t="n"/>
      <c r="Y598" s="444">
        <f>V598*X598</f>
        <v/>
      </c>
      <c r="Z598" s="444">
        <f>W598*X598</f>
        <v/>
      </c>
      <c r="AA598" s="444" t="n"/>
      <c r="AB598" s="1659" t="n">
        <v>0.01</v>
      </c>
      <c r="AC598" s="1624">
        <f>ROUND(O598*AB598,3)</f>
        <v/>
      </c>
      <c r="AD598" s="673" t="inlineStr">
        <is>
          <t>水
炭酸ジアルキル（C14,15）
セバシン酸ジエチルヘキシル
ベヘニルアルコール
BG
パルミチン酸エチルヘキシル
ジグリセリン
ステアリン酸グリセリル
ペンチレングリコール
トリイソステアリン酸PEG-20グリセリル
イソステアリン酸PEG-20グリセリル
プラセンタエキス
フランスカイガンショウ樹皮エキス
パルミチン酸アスコルビルリン酸3Na
テトラヘキシルデカン酸アスコルビル
トコフェロール
ダイズ油
ジメチコン
水酸化Na
ミリスチン酸ポリグリセリル-10
ジステアリン酸ポリグリセリル-10
ステアロイルグルタミン酸Na
1,2-ヘキサンジオール
カルボマー
カプリリルグリコール
香料 
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
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598" s="337" t="inlineStr">
        <is>
          <t>ЕАЭС N RU Д-JP.АБ47.В.08747/20 от 08.09.2020 действует до 07.09.2025                                 ЕАЭС N RU Д-JP.АБ47.В.08751/20 от 08.09.2020 действует до 07.09.2025                                   ЕАЭС N RU Д-JP.АБ47.В.08734/20 от 08.09.2020 действует до 07.09.2025                                     ЕАЭС N RU Д-JP.АБ47.В.08815/20 от 09.09.2020 действует до 08.09.2025                                    ЕАЭС N RU Д-JP.АБ47.В.08749/20 от 08.09.2020 действует до 07.09.2025                                      ЕАЭС N RU Д-JP.РА01.В.51306/21 от 16.03.2021 действует до 15.03.2026                                       ЕАЭС N RU Д-JP.АБ47.В.08747/20 от 08.09.2020 действует до 07.09.2025</t>
        </is>
      </c>
      <c r="AF598" s="337" t="inlineStr">
        <is>
          <t>CBS Cosmetics</t>
        </is>
      </c>
      <c r="AG598" s="337" t="inlineStr">
        <is>
          <t>Shoyaku Kenkyusho Inc</t>
        </is>
      </c>
    </row>
    <row r="599" hidden="1" ht="20.1" customFormat="1" customHeight="1" s="864" thickBot="1">
      <c r="A599" s="813" t="n"/>
      <c r="B599" s="814" t="n"/>
      <c r="C599" s="944" t="inlineStr">
        <is>
          <t>4550084686028</t>
        </is>
      </c>
      <c r="D599" s="944" t="n"/>
      <c r="E599" s="813" t="inlineStr">
        <is>
          <t>Ajuste</t>
        </is>
      </c>
      <c r="F599" s="813" t="inlineStr">
        <is>
          <t>NF100</t>
        </is>
      </c>
      <c r="G599" s="796" t="n"/>
      <c r="H599" s="952" t="inlineStr">
        <is>
          <t>Airytouch UV SPRAY SUN PROTECT «Clear Type»　100g</t>
        </is>
      </c>
      <c r="I599" s="952" t="inlineStr">
        <is>
          <t>Airytouch UV SPRAY SUN PROTECT «Clear Type»</t>
        </is>
      </c>
      <c r="J599" s="953" t="inlineStr">
        <is>
          <t>Солнцезащитный спрей для лица «Без запаха»</t>
        </is>
      </c>
      <c r="K599" s="907" t="inlineStr">
        <is>
          <t>sunscreen</t>
        </is>
      </c>
      <c r="L599" s="907" t="n"/>
      <c r="M599" s="818" t="n">
        <v>24</v>
      </c>
      <c r="N599" s="796" t="n"/>
      <c r="O599" s="553" t="n"/>
      <c r="P599" s="1643" t="n">
        <v>456</v>
      </c>
      <c r="Q599" s="1643">
        <f>O599*P599</f>
        <v/>
      </c>
      <c r="R599" s="948" t="n">
        <v>365</v>
      </c>
      <c r="S599" s="1643">
        <f>O599*R599</f>
        <v/>
      </c>
      <c r="T599" s="1643">
        <f>Q599-S599</f>
        <v/>
      </c>
      <c r="U599" s="799">
        <f>T599/Q599</f>
        <v/>
      </c>
      <c r="V599" s="819">
        <f>ROUND(0.209*0.307*0.213,3)</f>
        <v/>
      </c>
      <c r="W599" s="819" t="n">
        <v>3.6</v>
      </c>
      <c r="X599" s="819">
        <f>O599/M599</f>
        <v/>
      </c>
      <c r="Y599" s="819">
        <f>V599*X599</f>
        <v/>
      </c>
      <c r="Z599" s="819">
        <f>W599*X599</f>
        <v/>
      </c>
      <c r="AA599" s="819" t="n"/>
      <c r="AB599" s="818" t="n">
        <v>0.013</v>
      </c>
      <c r="AC599" s="1681">
        <f>ROUND(O599*AB599,3)</f>
        <v/>
      </c>
      <c r="AD599" s="863" t="n"/>
      <c r="AE599" s="679" t="inlineStr">
        <is>
          <t>ЕАЭС N RU Д-JP.НВ32.В.10631/20 от 16.07.2020 действует до 15.07.2025</t>
        </is>
      </c>
      <c r="AF599" s="679" t="inlineStr">
        <is>
          <t>Ajuste</t>
        </is>
      </c>
      <c r="AG599" s="679" t="inlineStr">
        <is>
          <t>LM Co., Ltd</t>
        </is>
      </c>
    </row>
    <row r="600" hidden="1" ht="20.1" customFormat="1" customHeight="1" s="864" thickBot="1">
      <c r="A600" s="813" t="n"/>
      <c r="B600" s="814" t="n"/>
      <c r="C600" s="944" t="inlineStr">
        <is>
          <t>4550084686059</t>
        </is>
      </c>
      <c r="D600" s="944" t="n"/>
      <c r="E600" s="813" t="inlineStr">
        <is>
          <t>Ajuste</t>
        </is>
      </c>
      <c r="F600" s="813" t="inlineStr">
        <is>
          <t>PF100</t>
        </is>
      </c>
      <c r="G600" s="796" t="n"/>
      <c r="H600" s="952" t="inlineStr">
        <is>
          <t>Airytouch UV SPRAY SUN PROTECT «Prism Fleur A» 100g</t>
        </is>
      </c>
      <c r="I600" s="952" t="inlineStr">
        <is>
          <t>Airytouch UV SPRAY SUN PROTECT «Prism Fleur A»</t>
        </is>
      </c>
      <c r="J600" s="953" t="inlineStr">
        <is>
          <t>Солнцезащитный спрей для лица «Цветочный A»</t>
        </is>
      </c>
      <c r="K600" s="907" t="inlineStr">
        <is>
          <t>sunscreen</t>
        </is>
      </c>
      <c r="L600" s="907" t="n"/>
      <c r="M600" s="818" t="n">
        <v>24</v>
      </c>
      <c r="N600" s="796" t="n"/>
      <c r="O600" s="553" t="n"/>
      <c r="P600" s="1643" t="n">
        <v>456</v>
      </c>
      <c r="Q600" s="1643">
        <f>O600*P600</f>
        <v/>
      </c>
      <c r="R600" s="948" t="n">
        <v>365</v>
      </c>
      <c r="S600" s="1643">
        <f>O600*R600</f>
        <v/>
      </c>
      <c r="T600" s="1643">
        <f>Q600-S600</f>
        <v/>
      </c>
      <c r="U600" s="799">
        <f>T600/Q600</f>
        <v/>
      </c>
      <c r="V600" s="819" t="n"/>
      <c r="W600" s="819" t="n"/>
      <c r="X600" s="819">
        <f>O600/M600</f>
        <v/>
      </c>
      <c r="Y600" s="819">
        <f>V600*X600</f>
        <v/>
      </c>
      <c r="Z600" s="819">
        <f>W600*X600</f>
        <v/>
      </c>
      <c r="AA600" s="819" t="n"/>
      <c r="AB600" s="818" t="n"/>
      <c r="AC600" s="1681">
        <f>ROUND(O600*AB600,3)</f>
        <v/>
      </c>
      <c r="AD600" s="863" t="n"/>
      <c r="AE600" s="679" t="inlineStr">
        <is>
          <t>ЕАЭС N RU Д-JP.НВ32.В.10631/20 от 16.07.2020 действует до 15.07.2025</t>
        </is>
      </c>
      <c r="AF600" s="679" t="inlineStr">
        <is>
          <t>Ajuste</t>
        </is>
      </c>
      <c r="AG600" s="679" t="inlineStr">
        <is>
          <t>LM Co., Ltd</t>
        </is>
      </c>
    </row>
    <row r="601" hidden="1" ht="20.1" customFormat="1" customHeight="1" s="864" thickBot="1">
      <c r="A601" s="813" t="n"/>
      <c r="B601" s="814" t="n"/>
      <c r="C601" s="944" t="n"/>
      <c r="D601" s="944" t="n"/>
      <c r="E601" s="813" t="inlineStr">
        <is>
          <t>Ajuste</t>
        </is>
      </c>
      <c r="F601" s="813" t="n"/>
      <c r="G601" s="796" t="n"/>
      <c r="H601" s="952" t="inlineStr">
        <is>
          <t>Airytouch UV SPRAY SUN PROTECT «Clean Savon А» １00g</t>
        </is>
      </c>
      <c r="I601" s="952" t="inlineStr">
        <is>
          <t>Airytouch UV SPRAY SUN PROTECT «Clean Savon А»</t>
        </is>
      </c>
      <c r="J601" s="953" t="inlineStr">
        <is>
          <t>Солнцезащитный спрей для лица «Чистое мыло А»</t>
        </is>
      </c>
      <c r="K601" s="907" t="inlineStr">
        <is>
          <t>sunscreen</t>
        </is>
      </c>
      <c r="L601" s="907" t="n"/>
      <c r="M601" s="818" t="n">
        <v>24</v>
      </c>
      <c r="N601" s="796" t="n"/>
      <c r="O601" s="553" t="n"/>
      <c r="P601" s="1643" t="n">
        <v>457</v>
      </c>
      <c r="Q601" s="1643">
        <f>O601*P601</f>
        <v/>
      </c>
      <c r="R601" s="948" t="n">
        <v>366</v>
      </c>
      <c r="S601" s="1643">
        <f>O601*R601</f>
        <v/>
      </c>
      <c r="T601" s="1643">
        <f>Q601-S601</f>
        <v/>
      </c>
      <c r="U601" s="799">
        <f>T601/Q601</f>
        <v/>
      </c>
      <c r="V601" s="819" t="n"/>
      <c r="W601" s="819" t="n"/>
      <c r="X601" s="819">
        <f>O601/M601</f>
        <v/>
      </c>
      <c r="Y601" s="819">
        <f>V601*X601</f>
        <v/>
      </c>
      <c r="Z601" s="819">
        <f>W601*X601</f>
        <v/>
      </c>
      <c r="AA601" s="819" t="n"/>
      <c r="AB601" s="818" t="n"/>
      <c r="AC601" s="1681">
        <f>ROUND(O601*AB601,3)</f>
        <v/>
      </c>
      <c r="AD601" s="863" t="n"/>
      <c r="AE601" s="679" t="inlineStr">
        <is>
          <t>ЕАЭС N RU Д-JP.НВ32.В.10631/20 от 16.07.2020 действует до 15.07.2025</t>
        </is>
      </c>
      <c r="AF601" s="679" t="inlineStr">
        <is>
          <t>Ajuste</t>
        </is>
      </c>
      <c r="AG601" s="679" t="inlineStr">
        <is>
          <t>LM Co., Ltd</t>
        </is>
      </c>
    </row>
    <row r="602" hidden="1" ht="29.25" customFormat="1" customHeight="1" s="864" thickBot="1">
      <c r="A602" s="813" t="n"/>
      <c r="B602" s="814" t="n"/>
      <c r="C602" s="944" t="n"/>
      <c r="D602" s="944" t="n"/>
      <c r="E602" s="813" t="inlineStr">
        <is>
          <t>Ajuste</t>
        </is>
      </c>
      <c r="F602" s="813" t="inlineStr">
        <is>
          <t>CT200</t>
        </is>
      </c>
      <c r="G602" s="796" t="n"/>
      <c r="H602" s="952" t="inlineStr">
        <is>
          <t>Airytouch UV SPRAY SUN PROTECT «Clear Type»　200g</t>
        </is>
      </c>
      <c r="I602" s="952" t="inlineStr">
        <is>
          <t>Airytouch UV SPRAY SUN PROTECT «Clear Type»</t>
        </is>
      </c>
      <c r="J602" s="953" t="inlineStr">
        <is>
          <t>Солнцезащитный спрей для лица «Без запаха»</t>
        </is>
      </c>
      <c r="K602" s="907" t="inlineStr">
        <is>
          <t>sunscreen</t>
        </is>
      </c>
      <c r="L602" s="907" t="n"/>
      <c r="M602" s="818" t="n">
        <v>12</v>
      </c>
      <c r="N602" s="796" t="n"/>
      <c r="O602" s="553" t="n"/>
      <c r="P602" s="1643" t="n">
        <v>775</v>
      </c>
      <c r="Q602" s="1643">
        <f>O602*P602</f>
        <v/>
      </c>
      <c r="R602" s="948" t="n">
        <v>620</v>
      </c>
      <c r="S602" s="1643">
        <f>O602*R602</f>
        <v/>
      </c>
      <c r="T602" s="1643">
        <f>Q602-S602</f>
        <v/>
      </c>
      <c r="U602" s="799">
        <f>T602/Q602</f>
        <v/>
      </c>
      <c r="V602" s="819">
        <f>ROUND(0.246*0.186*0.252,3)</f>
        <v/>
      </c>
      <c r="W602" s="819" t="n">
        <v>3.5</v>
      </c>
      <c r="X602" s="819">
        <f>O602/M602</f>
        <v/>
      </c>
      <c r="Y602" s="819">
        <f>V602*X602</f>
        <v/>
      </c>
      <c r="Z602" s="819">
        <f>W602*X602</f>
        <v/>
      </c>
      <c r="AA602" s="819" t="n"/>
      <c r="AB602" s="818" t="n">
        <v>0.27</v>
      </c>
      <c r="AC602" s="1681">
        <f>ROUND(O602*AB602,3)</f>
        <v/>
      </c>
      <c r="AD602" s="863" t="n"/>
      <c r="AE602" s="682" t="inlineStr">
        <is>
          <t>ЕАЭС N RU Д-JP.НВ32.В.10631/20 от 16.07.2020 действует до 15.07.2025</t>
        </is>
      </c>
      <c r="AF602" s="682" t="inlineStr">
        <is>
          <t>Ajuste</t>
        </is>
      </c>
      <c r="AG602" s="682" t="inlineStr">
        <is>
          <t>LM Co., Ltd</t>
        </is>
      </c>
    </row>
    <row r="603" hidden="1" ht="29.25" customFormat="1" customHeight="1" s="864" thickBot="1">
      <c r="A603" s="813" t="n"/>
      <c r="B603" s="814" t="n"/>
      <c r="C603" s="944" t="inlineStr">
        <is>
          <t>4549813039808</t>
        </is>
      </c>
      <c r="D603" s="944" t="n"/>
      <c r="E603" s="813" t="inlineStr">
        <is>
          <t>Ajuste</t>
        </is>
      </c>
      <c r="F603" s="813" t="inlineStr">
        <is>
          <t>GH200</t>
        </is>
      </c>
      <c r="G603" s="796" t="n"/>
      <c r="H603" s="952" t="inlineStr">
        <is>
          <t xml:space="preserve">AJUSTE Airytouch UV SPRAY SUN PROTECT «Gardening Herbs A» 200g </t>
        </is>
      </c>
      <c r="I603" s="952" t="inlineStr">
        <is>
          <t xml:space="preserve">AJUSTE Airytouch UV SPRAY SUN PROTECT «Gardening Herbs A» </t>
        </is>
      </c>
      <c r="J603" s="953" t="inlineStr">
        <is>
          <t>Солнцезащитный спрей для лица "Садовые травы".AJUSTE</t>
        </is>
      </c>
      <c r="K603" s="907" t="inlineStr">
        <is>
          <t>sunscreen</t>
        </is>
      </c>
      <c r="L603" s="907" t="n"/>
      <c r="M603" s="818" t="n">
        <v>36</v>
      </c>
      <c r="N603" s="796" t="n"/>
      <c r="O603" s="1128" t="n"/>
      <c r="P603" s="1643" t="n">
        <v>775</v>
      </c>
      <c r="Q603" s="1643">
        <f>O603*P603</f>
        <v/>
      </c>
      <c r="R603" s="948" t="n">
        <v>620</v>
      </c>
      <c r="S603" s="1643">
        <f>O603*R603</f>
        <v/>
      </c>
      <c r="T603" s="1643">
        <f>Q603-S603</f>
        <v/>
      </c>
      <c r="U603" s="799">
        <f>T603/Q603</f>
        <v/>
      </c>
      <c r="V603" s="819">
        <f>ROUND(0.246*0.186*0.252,3)</f>
        <v/>
      </c>
      <c r="W603" s="819" t="n">
        <v>3.5</v>
      </c>
      <c r="X603" s="819">
        <f>O603/M603</f>
        <v/>
      </c>
      <c r="Y603" s="819">
        <f>V603*X603</f>
        <v/>
      </c>
      <c r="Z603" s="819">
        <f>W603*X603</f>
        <v/>
      </c>
      <c r="AA603" s="819" t="n"/>
      <c r="AB603" s="818" t="n">
        <v>0.27</v>
      </c>
      <c r="AC603" s="1681">
        <f>ROUND(O603*AB603,3)</f>
        <v/>
      </c>
      <c r="AD603" s="863" t="n"/>
      <c r="AE603" s="682" t="n"/>
      <c r="AF603" s="682" t="inlineStr">
        <is>
          <t>Ajuste</t>
        </is>
      </c>
      <c r="AG603" s="682" t="inlineStr">
        <is>
          <t>LM Co., Ltd</t>
        </is>
      </c>
    </row>
    <row r="604" hidden="1" ht="29.25" customFormat="1" customHeight="1" s="864" thickBot="1">
      <c r="A604" s="813" t="n"/>
      <c r="B604" s="814" t="n"/>
      <c r="C604" s="944" t="inlineStr">
        <is>
          <t>4549813039785</t>
        </is>
      </c>
      <c r="D604" s="944" t="n"/>
      <c r="E604" s="813" t="inlineStr">
        <is>
          <t>Ajuste</t>
        </is>
      </c>
      <c r="F604" s="813" t="inlineStr">
        <is>
          <t>NF200</t>
        </is>
      </c>
      <c r="G604" s="796" t="n"/>
      <c r="H604" s="952" t="inlineStr">
        <is>
          <t>Airytouch UV SPRAY SUN PROTECT «Non Fragrance A» 200g</t>
        </is>
      </c>
      <c r="I604" s="952" t="n"/>
      <c r="J604" s="953" t="n"/>
      <c r="K604" s="907" t="inlineStr">
        <is>
          <t>sunscreen</t>
        </is>
      </c>
      <c r="L604" s="907" t="n"/>
      <c r="M604" s="818" t="n">
        <v>12</v>
      </c>
      <c r="N604" s="796" t="n"/>
      <c r="O604" s="1128" t="n"/>
      <c r="P604" s="1643" t="n">
        <v>775</v>
      </c>
      <c r="Q604" s="1643">
        <f>O604*P604</f>
        <v/>
      </c>
      <c r="R604" s="948" t="n">
        <v>620</v>
      </c>
      <c r="S604" s="1643">
        <f>O604*R604</f>
        <v/>
      </c>
      <c r="T604" s="1643">
        <f>Q604-S604</f>
        <v/>
      </c>
      <c r="U604" s="799">
        <f>T604/Q604</f>
        <v/>
      </c>
      <c r="V604" s="819">
        <f>ROUND(0.253*0.563*0.256,3)</f>
        <v/>
      </c>
      <c r="W604" s="819" t="n">
        <v>11</v>
      </c>
      <c r="X604" s="819">
        <f>O604/M604</f>
        <v/>
      </c>
      <c r="Y604" s="819">
        <f>V604*X604</f>
        <v/>
      </c>
      <c r="Z604" s="819">
        <f>W604*X604</f>
        <v/>
      </c>
      <c r="AA604" s="819" t="n"/>
      <c r="AB604" s="818" t="n">
        <v>0.27</v>
      </c>
      <c r="AC604" s="1681">
        <f>ROUND(O604*AB604,3)</f>
        <v/>
      </c>
      <c r="AD604" s="863" t="n"/>
      <c r="AE604" s="682" t="n"/>
      <c r="AF604" s="682" t="inlineStr">
        <is>
          <t>Ajuste</t>
        </is>
      </c>
      <c r="AG604" s="682" t="inlineStr">
        <is>
          <t>LM Co., Ltd</t>
        </is>
      </c>
    </row>
    <row r="605" hidden="1" ht="29.25" customFormat="1" customHeight="1" s="864" thickBot="1">
      <c r="A605" s="813" t="n"/>
      <c r="B605" s="814" t="n"/>
      <c r="C605" s="944" t="inlineStr">
        <is>
          <t xml:space="preserve">4550084129518　</t>
        </is>
      </c>
      <c r="D605" s="944" t="n"/>
      <c r="E605" s="813" t="inlineStr">
        <is>
          <t>Ajuste</t>
        </is>
      </c>
      <c r="F605" s="813" t="inlineStr">
        <is>
          <t>PF200</t>
        </is>
      </c>
      <c r="G605" s="796" t="n"/>
      <c r="H605" s="952" t="inlineStr">
        <is>
          <t>Airytouch UV SPRAY SUN PROTECT «Prism Fleur A» 200g</t>
        </is>
      </c>
      <c r="I605" s="952" t="inlineStr">
        <is>
          <t>Airytouch UV SPRAY SUN PROTECT «Prism Fleur A»</t>
        </is>
      </c>
      <c r="J605" s="953" t="inlineStr">
        <is>
          <t>Солнцезащитный спрей для лица «Цветочный A»</t>
        </is>
      </c>
      <c r="K605" s="907" t="inlineStr">
        <is>
          <t>sunscreen</t>
        </is>
      </c>
      <c r="L605" s="907" t="n"/>
      <c r="M605" s="818" t="n">
        <v>12</v>
      </c>
      <c r="N605" s="796" t="n"/>
      <c r="O605" s="553" t="n"/>
      <c r="P605" s="1643" t="n">
        <v>775</v>
      </c>
      <c r="Q605" s="1643">
        <f>O605*P605</f>
        <v/>
      </c>
      <c r="R605" s="948" t="n">
        <v>620</v>
      </c>
      <c r="S605" s="1643">
        <f>O605*R605</f>
        <v/>
      </c>
      <c r="T605" s="1643">
        <f>Q605-S605</f>
        <v/>
      </c>
      <c r="U605" s="799">
        <f>T605/Q605</f>
        <v/>
      </c>
      <c r="V605" s="819">
        <f>ROUND(0.246*0.186*0.252,3)</f>
        <v/>
      </c>
      <c r="W605" s="819" t="n">
        <v>3.5</v>
      </c>
      <c r="X605" s="819">
        <f>O605/M605</f>
        <v/>
      </c>
      <c r="Y605" s="819">
        <f>V605*X605</f>
        <v/>
      </c>
      <c r="Z605" s="819">
        <f>W605*X605</f>
        <v/>
      </c>
      <c r="AA605" s="819" t="n"/>
      <c r="AB605" s="818" t="n"/>
      <c r="AC605" s="1681">
        <f>ROUND(O605*AB605,3)</f>
        <v/>
      </c>
      <c r="AD605" s="863" t="n"/>
      <c r="AE605" s="682" t="inlineStr">
        <is>
          <t>ЕАЭС N RU Д-JP.НВ32.В.10631/20 от 16.07.2020 действует до 15.07.2025</t>
        </is>
      </c>
      <c r="AF605" s="682" t="inlineStr">
        <is>
          <t>Ajuste</t>
        </is>
      </c>
      <c r="AG605" s="682" t="inlineStr">
        <is>
          <t>LM Co., Ltd</t>
        </is>
      </c>
    </row>
    <row r="606" hidden="1" ht="26.25" customFormat="1" customHeight="1" s="864" thickBot="1">
      <c r="A606" s="813" t="n"/>
      <c r="B606" s="814" t="n"/>
      <c r="C606" s="944" t="inlineStr">
        <is>
          <t>4549813039792</t>
        </is>
      </c>
      <c r="D606" s="944" t="n"/>
      <c r="E606" s="813" t="inlineStr">
        <is>
          <t>Ajuste</t>
        </is>
      </c>
      <c r="F606" s="813" t="inlineStr">
        <is>
          <t>CS200</t>
        </is>
      </c>
      <c r="G606" s="796" t="n"/>
      <c r="H606" s="952" t="inlineStr">
        <is>
          <t>Airytouch UV SPRAY SUN PROTECT «Clean Savon А» 200g</t>
        </is>
      </c>
      <c r="I606" s="952" t="inlineStr">
        <is>
          <t>Airytouch UV SPRAY SUN PROTECT «Clean Savon А»</t>
        </is>
      </c>
      <c r="J606" s="953" t="inlineStr">
        <is>
          <t>Солнцезащитный спрей для лица «Чистое мыло А»</t>
        </is>
      </c>
      <c r="K606" s="907" t="inlineStr">
        <is>
          <t>sunscreen</t>
        </is>
      </c>
      <c r="L606" s="907" t="n"/>
      <c r="M606" s="818" t="n">
        <v>12</v>
      </c>
      <c r="N606" s="796" t="n"/>
      <c r="O606" s="1128" t="n"/>
      <c r="P606" s="1643" t="n">
        <v>775</v>
      </c>
      <c r="Q606" s="1643">
        <f>O606*P606</f>
        <v/>
      </c>
      <c r="R606" s="948" t="n">
        <v>620</v>
      </c>
      <c r="S606" s="1643">
        <f>O606*R606</f>
        <v/>
      </c>
      <c r="T606" s="1643">
        <f>Q606-S606</f>
        <v/>
      </c>
      <c r="U606" s="799">
        <f>T606/Q606</f>
        <v/>
      </c>
      <c r="V606" s="819">
        <f>ROUND(0.246*0.186*0.252,3)</f>
        <v/>
      </c>
      <c r="W606" s="819" t="n">
        <v>3.5</v>
      </c>
      <c r="X606" s="819">
        <f>O606/M606</f>
        <v/>
      </c>
      <c r="Y606" s="819">
        <f>V606*X606</f>
        <v/>
      </c>
      <c r="Z606" s="819">
        <f>W606*X606</f>
        <v/>
      </c>
      <c r="AA606" s="819" t="n"/>
      <c r="AB606" s="818" t="n">
        <v>0.27</v>
      </c>
      <c r="AC606" s="1681">
        <f>ROUND(O606*AB606,3)</f>
        <v/>
      </c>
      <c r="AD606" s="863">
        <f>ROUND(0.9*0.42*1.6,3)</f>
        <v/>
      </c>
      <c r="AE606" s="682" t="inlineStr">
        <is>
          <t>ЕАЭС N RU Д-JP.НВ32.В.10631/20 от 16.07.2020 действует до 15.07.2025</t>
        </is>
      </c>
      <c r="AF606" s="682" t="inlineStr">
        <is>
          <t>Ajuste</t>
        </is>
      </c>
      <c r="AG606" s="682" t="inlineStr">
        <is>
          <t>LM Co., Ltd</t>
        </is>
      </c>
    </row>
    <row r="607" hidden="1" ht="20.1" customFormat="1" customHeight="1" s="864" thickBot="1">
      <c r="A607" s="813" t="n"/>
      <c r="B607" s="814" t="n"/>
      <c r="C607" s="944" t="inlineStr">
        <is>
          <t xml:space="preserve">4549813014379 </t>
        </is>
      </c>
      <c r="D607" s="944" t="n"/>
      <c r="E607" s="813" t="inlineStr">
        <is>
          <t>Ajuste</t>
        </is>
      </c>
      <c r="F607" s="813" t="inlineStr">
        <is>
          <t>CI200</t>
        </is>
      </c>
      <c r="G607" s="796" t="n"/>
      <c r="H607" s="952" t="inlineStr">
        <is>
          <t>UV Spray CICA «Clear Type»　200g</t>
        </is>
      </c>
      <c r="I607" s="952" t="inlineStr">
        <is>
          <t>CICA UV SPRAY SUN PROTECT CLEAR TYPE SPF 50/PA++++</t>
        </is>
      </c>
      <c r="J607" s="953" t="inlineStr">
        <is>
          <t>Защита от солнца с центеллой азиатской без запаха SPF50/PA++++</t>
        </is>
      </c>
      <c r="K607" s="907" t="inlineStr">
        <is>
          <t>sunscreen</t>
        </is>
      </c>
      <c r="L607" s="907" t="n"/>
      <c r="M607" s="818" t="n">
        <v>12</v>
      </c>
      <c r="N607" s="796" t="n"/>
      <c r="O607" s="1128" t="n"/>
      <c r="P607" s="1643" t="n">
        <v>856</v>
      </c>
      <c r="Q607" s="1643">
        <f>O607*P607</f>
        <v/>
      </c>
      <c r="R607" s="948" t="n">
        <v>685</v>
      </c>
      <c r="S607" s="1643">
        <f>O607*R607</f>
        <v/>
      </c>
      <c r="T607" s="1643">
        <f>Q607-S607</f>
        <v/>
      </c>
      <c r="U607" s="799">
        <f>T607/Q607</f>
        <v/>
      </c>
      <c r="V607" s="819">
        <f>ROUND(0.246*0.186*0.252,3)</f>
        <v/>
      </c>
      <c r="W607" s="819" t="n">
        <v>3.5</v>
      </c>
      <c r="X607" s="819">
        <f>O607/M607</f>
        <v/>
      </c>
      <c r="Y607" s="819">
        <f>V607*X607</f>
        <v/>
      </c>
      <c r="Z607" s="819">
        <f>W607*X607</f>
        <v/>
      </c>
      <c r="AA607" s="819" t="n"/>
      <c r="AB607" s="818" t="n">
        <v>0.27</v>
      </c>
      <c r="AC607" s="1681">
        <f>ROUND(O607*AB607,3)</f>
        <v/>
      </c>
      <c r="AD607"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酸化Al
酸化亜鉛
BG
水
ツボクサエキス
イタドリ根エキス
オウゴン根エキス
カンゾウ根エキス
チャ葉エキス
カミツレ花エキス
ローズマリー葉エキス
香料
ＢＨＴ</t>
        </is>
      </c>
      <c r="AE607" s="682" t="inlineStr">
        <is>
          <t>ВП RU Д-JP.РА01.А.32696/24 от 19.04.2024 действует до 18.10.2024</t>
        </is>
      </c>
      <c r="AF607" s="682" t="inlineStr">
        <is>
          <t>Ajuste</t>
        </is>
      </c>
      <c r="AG607" s="682" t="inlineStr">
        <is>
          <t>LM Co., Ltd</t>
        </is>
      </c>
    </row>
    <row r="608" hidden="1" ht="20.1" customFormat="1" customHeight="1" s="864" thickBot="1">
      <c r="A608" s="813" t="n"/>
      <c r="B608" s="814" t="n"/>
      <c r="C608" s="944" t="inlineStr">
        <is>
          <t>4549813014386</t>
        </is>
      </c>
      <c r="D608" s="944" t="n"/>
      <c r="E608" s="813" t="inlineStr">
        <is>
          <t>Ajuste</t>
        </is>
      </c>
      <c r="F608" s="796" t="inlineStr">
        <is>
          <t>VC200</t>
        </is>
      </c>
      <c r="G608" s="796" t="n"/>
      <c r="H608" s="952" t="inlineStr">
        <is>
          <t>VC UV Spray «Clear Type»　200g</t>
        </is>
      </c>
      <c r="I608" s="952" t="inlineStr">
        <is>
          <t>VC UV SPRAY SUN PROTECT CLEAR TYPE SPF 50/PA++++</t>
        </is>
      </c>
      <c r="J608" s="953" t="inlineStr">
        <is>
          <t>Защита от солнца с витамином С без запаха SPF50/PA++++</t>
        </is>
      </c>
      <c r="K608" s="907" t="inlineStr">
        <is>
          <t>sunscreen</t>
        </is>
      </c>
      <c r="L608" s="907" t="n"/>
      <c r="M608" s="818" t="n">
        <v>12</v>
      </c>
      <c r="N608" s="796" t="n"/>
      <c r="O608" s="1128" t="n"/>
      <c r="P608" s="1643" t="n">
        <v>856</v>
      </c>
      <c r="Q608" s="1643">
        <f>O608*P608</f>
        <v/>
      </c>
      <c r="R608" s="948" t="n">
        <v>685</v>
      </c>
      <c r="S608" s="1643">
        <f>O608*R608</f>
        <v/>
      </c>
      <c r="T608" s="1643">
        <f>Q608-S608</f>
        <v/>
      </c>
      <c r="U608" s="799">
        <f>T608/Q608</f>
        <v/>
      </c>
      <c r="V608" s="819">
        <f>ROUND(0.246*0.186*0.252,3)</f>
        <v/>
      </c>
      <c r="W608" s="819" t="n">
        <v>3.5</v>
      </c>
      <c r="X608" s="819">
        <f>O608/M608</f>
        <v/>
      </c>
      <c r="Y608" s="819">
        <f>V608*X608</f>
        <v/>
      </c>
      <c r="Z608" s="819">
        <f>W608*X608</f>
        <v/>
      </c>
      <c r="AA608" s="819" t="n"/>
      <c r="AB608" s="818" t="n">
        <v>0.27</v>
      </c>
      <c r="AC608" s="1681">
        <f>ROUND(O608*AB608,3)</f>
        <v/>
      </c>
      <c r="AD608" s="863" t="inlineStr">
        <is>
          <t>ＬＰＧ
エタノール
メトキシケイヒ酸エチルヘキシル
ポリメチルシルセスキオキサン
ジエチルアミノヒドロキシベンゾイル安息香酸ヘキシル
シクロペンタシロキサン
ポリシリコーン－１５ 
ポリヒドロキシステアリン酸
アスコルビルリン酸Ｎａ
テトラヘキシルデカン酸アスコルビル
パルミチン酸アスコルビルリン酸３Ｎａ
水
BG
ライム果汁
オレンジ果汁
レモン果汁
グレープフルーツ果実エキス
サンザシエキス
ナツメ果実エキス
リンゴ果実エキス
香料
ＢＨＴ</t>
        </is>
      </c>
      <c r="AE608" s="682" t="inlineStr">
        <is>
          <t>ВП RU Д-JP.РА01.А.32696/24 от 19.04.2024 действует до 18.10.2024</t>
        </is>
      </c>
      <c r="AF608" s="682" t="inlineStr">
        <is>
          <t>Ajuste</t>
        </is>
      </c>
      <c r="AG608" s="682" t="inlineStr">
        <is>
          <t>LM Co., Ltd</t>
        </is>
      </c>
    </row>
    <row r="609" hidden="1" ht="20.1" customFormat="1" customHeight="1" s="864" thickBot="1">
      <c r="A609" s="813" t="n"/>
      <c r="B609" s="814" t="n"/>
      <c r="C609" s="944" t="inlineStr">
        <is>
          <t>4550557749311</t>
        </is>
      </c>
      <c r="D609" s="944" t="n"/>
      <c r="E609" s="813" t="inlineStr">
        <is>
          <t>Ajuste</t>
        </is>
      </c>
      <c r="F609" s="813" t="n"/>
      <c r="G609" s="796" t="n"/>
      <c r="H609" s="952" t="inlineStr">
        <is>
          <t>UV Spray Niacinamide «Clear Type»　200g</t>
        </is>
      </c>
      <c r="I609" s="952" t="inlineStr">
        <is>
          <t>Niacinamide UV SPRAY SUN PROTECT CLEAR TYPE SPF 50/PA++++</t>
        </is>
      </c>
      <c r="J609" s="953" t="inlineStr">
        <is>
          <t>Защита от солнца с ниацинамидом без запаха SPF50/PA++++</t>
        </is>
      </c>
      <c r="K609" s="907" t="inlineStr">
        <is>
          <t>sunscreen</t>
        </is>
      </c>
      <c r="L609" s="907" t="n"/>
      <c r="M609" s="818" t="n">
        <v>12</v>
      </c>
      <c r="N609" s="796" t="n"/>
      <c r="O609" s="1128" t="n"/>
      <c r="P609" s="1643" t="n">
        <v>856</v>
      </c>
      <c r="Q609" s="1643">
        <f>O609*P609</f>
        <v/>
      </c>
      <c r="R609" s="948" t="n">
        <v>685</v>
      </c>
      <c r="S609" s="1643">
        <f>O609*R609</f>
        <v/>
      </c>
      <c r="T609" s="1643">
        <f>Q609-S609</f>
        <v/>
      </c>
      <c r="U609" s="799">
        <f>T609/Q609</f>
        <v/>
      </c>
      <c r="V609" s="819">
        <f>ROUND(0.246*0.186*0.252,3)</f>
        <v/>
      </c>
      <c r="W609" s="819" t="n">
        <v>3.5</v>
      </c>
      <c r="X609" s="819">
        <f>O609/M609</f>
        <v/>
      </c>
      <c r="Y609" s="819">
        <f>V609*X609</f>
        <v/>
      </c>
      <c r="Z609" s="819">
        <f>W609*X609</f>
        <v/>
      </c>
      <c r="AA609" s="819" t="n"/>
      <c r="AB609" s="818" t="n">
        <v>0.27</v>
      </c>
      <c r="AC609" s="1681">
        <f>ROUND(O609*AB609,3)</f>
        <v/>
      </c>
      <c r="AD609" s="863" t="inlineStr">
        <is>
          <t>ＬＰＧ
エタノール
メトキシケイヒ酸エチルヘキシル
ポリメチルシルセスキオキサン
ジエチルアミノヒドロキシベンゾイル安息香酸ヘキシル
シクロペンタシロキサン
ポリシリコーン－１５ 
酸化チタン
ポリヒドロキシステアリン酸
水酸化Al
酸化亜鉛
水
BG
アスコルビルリン酸Ｎａ
テトラヘキシルデカン酸アスコルビル
ナイアシンアミド
パルミチン酸アスコルビルリン酸３Ｎａ
スクワラン
コケモモ果実エキス
デキストリン
リンゴ果実培養細胞エキス
フェノキシエタノール
カカオ種子エキス
キサンタンガム
カンゾウ根エキス
グリセリン
ハトムギ種子エキス
ツボクサエキス
レシチン
チャ葉エキス
イタドリ根エキス
オウゴン根エキス
フラーレン
カミツレ花エキス
ローズマリー葉エキス
香料
ＢＨＴ</t>
        </is>
      </c>
      <c r="AE609" s="682" t="n"/>
      <c r="AF609" s="682" t="inlineStr">
        <is>
          <t>Ajuste</t>
        </is>
      </c>
      <c r="AG609" s="682" t="inlineStr">
        <is>
          <t>LM Co., Ltd</t>
        </is>
      </c>
    </row>
    <row r="610" hidden="1" ht="20.1" customFormat="1" customHeight="1" s="864" thickBot="1">
      <c r="A610" s="813" t="n"/>
      <c r="B610" s="814" t="n"/>
      <c r="C610" s="1729" t="n">
        <v>4582425684721</v>
      </c>
      <c r="D610" s="944" t="n"/>
      <c r="E610" s="813" t="inlineStr">
        <is>
          <t>Lishan</t>
        </is>
      </c>
      <c r="F610" s="813" t="inlineStr">
        <is>
          <t>LS01</t>
        </is>
      </c>
      <c r="G610" s="796" t="n"/>
      <c r="H610" s="952" t="inlineStr">
        <is>
          <t>Lishan UV Protection Spray 200g</t>
        </is>
      </c>
      <c r="I610" s="952" t="inlineStr">
        <is>
          <t>Lishan UV Protection Spray 50+PA++++</t>
        </is>
      </c>
      <c r="J610" s="953" t="inlineStr">
        <is>
          <t>Солнцезащитный спрей Лишан SPF 50+PA++++ с запахом мыла</t>
        </is>
      </c>
      <c r="K610" s="907" t="inlineStr">
        <is>
          <t>sunscreen</t>
        </is>
      </c>
      <c r="L610" s="907" t="n"/>
      <c r="M610" s="818" t="n">
        <v>24</v>
      </c>
      <c r="N610" s="796" t="n"/>
      <c r="O610" s="1128" t="n"/>
      <c r="P610" s="1643" t="n">
        <v>663</v>
      </c>
      <c r="Q610" s="1643">
        <f>O610*P610</f>
        <v/>
      </c>
      <c r="R610" s="948" t="n">
        <v>530</v>
      </c>
      <c r="S610" s="1643">
        <f>O610*R610</f>
        <v/>
      </c>
      <c r="T610" s="1643">
        <f>Q610-S610</f>
        <v/>
      </c>
      <c r="U610" s="799">
        <f>T610/Q610</f>
        <v/>
      </c>
      <c r="V610" s="819">
        <f>ROUND(0.41*0.258*0.26,3)</f>
        <v/>
      </c>
      <c r="W610" s="819" t="n">
        <v>7</v>
      </c>
      <c r="X610" s="819">
        <f>O610/M610</f>
        <v/>
      </c>
      <c r="Y610" s="819">
        <f>V610*X610</f>
        <v/>
      </c>
      <c r="Z610" s="819">
        <f>W610*X610</f>
        <v/>
      </c>
      <c r="AA610" s="819" t="n"/>
      <c r="AB610" s="818" t="n">
        <v>0.27</v>
      </c>
      <c r="AC610" s="1681">
        <f>ROUND(O610*AB610,3)</f>
        <v/>
      </c>
      <c r="AD610" s="863" t="inlineStr">
        <is>
          <t>propane/butan,water,cyclopentasiloxane,hydrogenated polyisobutene,ethylhexyl palmitate,ethylhexyl methoxycinnamate,polymethylsilsesquioxane,diethylamino　hydroxybenzoyl　hexyl　benzoate,octocrylene,trimethylsiloxysilicate,aluminum starch octenylsuccinate,peg-10 dimethicone,"bis-ethylhexyloxyphenol,methoxyphenyl triazine",peg/ppg-19/19dimethicone,disteardimonium　hectorite,sodium acetylated hyaluronate,royal jelly extract,butylene glycol,phenoxyethanol,fragrance</t>
        </is>
      </c>
      <c r="AE610" s="682" t="inlineStr">
        <is>
          <t>ВП RU Д-JP.РА01.А.32709/24 от 19.04.2024 действует до 18.10.2024</t>
        </is>
      </c>
      <c r="AF610" s="682" t="inlineStr">
        <is>
          <t>LISHAN</t>
        </is>
      </c>
      <c r="AG610" s="682" t="inlineStr">
        <is>
          <t>ISTYLE CO.,LTD</t>
        </is>
      </c>
    </row>
    <row r="611" hidden="1" ht="20.1" customFormat="1" customHeight="1" s="437" thickBot="1">
      <c r="A611" s="435" t="n"/>
      <c r="B611" s="829" t="n"/>
      <c r="C611" s="1621" t="n">
        <v>4582425684059</v>
      </c>
      <c r="D611" s="448" t="n"/>
      <c r="E611" s="435" t="inlineStr">
        <is>
          <t>Lishan</t>
        </is>
      </c>
      <c r="F611" s="435" t="n"/>
      <c r="G611" s="450" t="n"/>
      <c r="H611" s="954" t="inlineStr">
        <is>
          <t>Lishan Protection UV  Spray VC 200g</t>
        </is>
      </c>
      <c r="I611" s="954" t="inlineStr">
        <is>
          <t>Lishan Protection UV  Spray VC SPF 50+PA++++</t>
        </is>
      </c>
      <c r="J611" s="955" t="inlineStr">
        <is>
          <t>Солнцезащитный спрей с витамином С Лишан без запаха SPF 50+PA++++</t>
        </is>
      </c>
      <c r="K611" s="451" t="inlineStr">
        <is>
          <t>sunscreen</t>
        </is>
      </c>
      <c r="L611" s="451" t="n"/>
      <c r="M611" s="1442" t="n">
        <v>24</v>
      </c>
      <c r="N611" s="450" t="n"/>
      <c r="O611" s="553" t="n"/>
      <c r="P611" s="1628" t="n">
        <v>663</v>
      </c>
      <c r="Q611" s="1628">
        <f>O611*P611</f>
        <v/>
      </c>
      <c r="R611" s="724" t="n">
        <v>530</v>
      </c>
      <c r="S611" s="1623">
        <f>O611*R611</f>
        <v/>
      </c>
      <c r="T611" s="1623">
        <f>Q611-S611</f>
        <v/>
      </c>
      <c r="U611" s="556">
        <f>T611/Q611</f>
        <v/>
      </c>
      <c r="V611" s="444">
        <f>ROUND(0.41*0.258*0.26,3)</f>
        <v/>
      </c>
      <c r="W611" s="444" t="n">
        <v>7</v>
      </c>
      <c r="X611" s="444">
        <f>O611/M611</f>
        <v/>
      </c>
      <c r="Y611" s="444">
        <f>V611*X611</f>
        <v/>
      </c>
      <c r="Z611" s="444">
        <f>W611*X611</f>
        <v/>
      </c>
      <c r="AA611" s="444" t="n"/>
      <c r="AB611" s="1442" t="n">
        <v>0.27</v>
      </c>
      <c r="AC611" s="1624">
        <f>ROUND(O611*AB611,3)</f>
        <v/>
      </c>
      <c r="AD611" s="673" t="inlineStr">
        <is>
          <t>LPG,シクロペンタシロキサン,水,パルミチン酸エチルヘキシル,水添ポリイソブテン,メトキシケイヒ酸エチルヘキシル,ポリメチルシルセスキオキサン,アスコルビルグルコシド,テトラヘキシルデカン酸アスコルビル,リン酸アスコルビルｍｇ,アセチルヒアルロン酸ｎａ,ツボクサエキス,加水分解コラーゲン,イタドリ根エキス,オウゴン根エキス,カンゾウ根エキス,チャ葉エキス,カミツレ花エキス,ローズマリー葉エキス,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ジステアルジモニウムヘクトライト,ペンチレングリコール,フェノキシエタノール,香料</t>
        </is>
      </c>
      <c r="AE611" s="663" t="n"/>
      <c r="AF611" s="663" t="inlineStr">
        <is>
          <t>LISHAN</t>
        </is>
      </c>
      <c r="AG611" s="663" t="inlineStr">
        <is>
          <t>ISTYLE CO.,LTD</t>
        </is>
      </c>
    </row>
    <row r="612" hidden="1" ht="20.1" customFormat="1" customHeight="1" s="864" thickBot="1">
      <c r="A612" s="813" t="n"/>
      <c r="B612" s="814" t="n"/>
      <c r="C612" s="1729" t="n">
        <v>4582425689856</v>
      </c>
      <c r="D612" s="944" t="n"/>
      <c r="E612" s="813" t="inlineStr">
        <is>
          <t>Lishan</t>
        </is>
      </c>
      <c r="F612" s="813" t="inlineStr">
        <is>
          <t>LS03</t>
        </is>
      </c>
      <c r="G612" s="796" t="n"/>
      <c r="H612" s="952" t="inlineStr">
        <is>
          <t>Lishan Make Keep UV Spray 100g</t>
        </is>
      </c>
      <c r="I612" s="952" t="inlineStr">
        <is>
          <t>Lishan Make Keep UV Spray SPF 50+PA++++</t>
        </is>
      </c>
      <c r="J612" s="953" t="inlineStr">
        <is>
          <t>Солнцезащитный спрей с эффектом защиты макияжа без запаха Лишан SPF 50+PA++++</t>
        </is>
      </c>
      <c r="K612" s="907" t="inlineStr">
        <is>
          <t>sunscreen</t>
        </is>
      </c>
      <c r="L612" s="907" t="n"/>
      <c r="M612" s="818" t="n">
        <v>72</v>
      </c>
      <c r="N612" s="796" t="n"/>
      <c r="O612" s="1128" t="n"/>
      <c r="P612" s="1643" t="n">
        <v>663</v>
      </c>
      <c r="Q612" s="1643">
        <f>O612*P612</f>
        <v/>
      </c>
      <c r="R612" s="948" t="n">
        <v>530</v>
      </c>
      <c r="S612" s="1643">
        <f>O612*R612</f>
        <v/>
      </c>
      <c r="T612" s="1643">
        <f>Q612-S612</f>
        <v/>
      </c>
      <c r="U612" s="799">
        <f>T612/Q612</f>
        <v/>
      </c>
      <c r="V612" s="819">
        <f>ROUND(0.297*0.554*0.2,3)</f>
        <v/>
      </c>
      <c r="W612" s="819" t="n">
        <v>12</v>
      </c>
      <c r="X612" s="819">
        <f>O612/M612</f>
        <v/>
      </c>
      <c r="Y612" s="1730">
        <f>V612*X612</f>
        <v/>
      </c>
      <c r="Z612" s="819">
        <f>W612*X612</f>
        <v/>
      </c>
      <c r="AA612" s="819" t="n"/>
      <c r="AB612" s="818" t="n">
        <v>0.15</v>
      </c>
      <c r="AC612" s="1681">
        <f>ROUND(O612*AB612,3)</f>
        <v/>
      </c>
      <c r="AD612" s="86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2" s="682" t="inlineStr">
        <is>
          <t>ВП RU Д-JP.РА01.А.32709/24 от 19.04.2024 действует до 18.10.2024</t>
        </is>
      </c>
      <c r="AF612" s="682" t="inlineStr">
        <is>
          <t>LISHAN</t>
        </is>
      </c>
      <c r="AG612" s="682" t="inlineStr">
        <is>
          <t>ISTYLE CO.,LTD</t>
        </is>
      </c>
    </row>
    <row r="613" hidden="1" ht="20.1" customFormat="1" customHeight="1" s="864" thickBot="1">
      <c r="A613" s="813" t="n"/>
      <c r="B613" s="814" t="n"/>
      <c r="C613" s="1729" t="n">
        <v>4582425685858</v>
      </c>
      <c r="D613" s="944" t="n"/>
      <c r="E613" s="813" t="inlineStr">
        <is>
          <t>Lishan</t>
        </is>
      </c>
      <c r="F613" s="813" t="inlineStr">
        <is>
          <t>LS04</t>
        </is>
      </c>
      <c r="G613" s="796" t="n"/>
      <c r="H613" s="952" t="inlineStr">
        <is>
          <t>Lishan UV Protection Spray (Additive-free) 200g</t>
        </is>
      </c>
      <c r="I613" s="952" t="inlineStr">
        <is>
          <t>Lishan UV Protection Spray (Additive-frее) SPF 50+PA++++</t>
        </is>
      </c>
      <c r="J613" s="953" t="inlineStr">
        <is>
          <t>Солнцезащитный спрей без добавок без запаха Лишан SPF 50+PA++++</t>
        </is>
      </c>
      <c r="K613" s="907" t="inlineStr">
        <is>
          <t>sunscreen</t>
        </is>
      </c>
      <c r="L613" s="907" t="n"/>
      <c r="M613" s="818" t="n">
        <v>24</v>
      </c>
      <c r="N613" s="796" t="n"/>
      <c r="O613" s="1128" t="n"/>
      <c r="P613" s="1643" t="n">
        <v>690</v>
      </c>
      <c r="Q613" s="1643">
        <f>O613*P613</f>
        <v/>
      </c>
      <c r="R613" s="948" t="n">
        <v>530</v>
      </c>
      <c r="S613" s="1643">
        <f>O613*R613</f>
        <v/>
      </c>
      <c r="T613" s="1643">
        <f>Q613-S613</f>
        <v/>
      </c>
      <c r="U613" s="799">
        <f>T613/Q613</f>
        <v/>
      </c>
      <c r="V613" s="819">
        <f>ROUND(0.41*0.258*0.26,3)</f>
        <v/>
      </c>
      <c r="W613" s="819" t="n">
        <v>7</v>
      </c>
      <c r="X613" s="819">
        <f>O613/M613</f>
        <v/>
      </c>
      <c r="Y613" s="819">
        <f>V613*X613</f>
        <v/>
      </c>
      <c r="Z613" s="819">
        <f>W613*X613</f>
        <v/>
      </c>
      <c r="AA613" s="819" t="n"/>
      <c r="AB613" s="818" t="n">
        <v>0.27</v>
      </c>
      <c r="AC613" s="1681">
        <f>ROUND(O613*AB613,3)</f>
        <v/>
      </c>
      <c r="AD613" s="863" t="inlineStr">
        <is>
          <t>LPG,水,シクロペンタシロキサン,パルミチン酸エチルヘキシル,水添ポリイソブテン,メトキシケイヒ酸エチルヘキシル,ポリメチルシルセスキオキサン,トリメチルシロキシケイ酸,ジエチルアミノヒドロキシベンゾイル安息香酸ヘキシル,ｂｇ,オクトクリレン,オクテニルコハク酸デンプンａｌ,ｐｅｇ－１０ジメチコン,ビスエチルヘキシルオキシフェノールメトキシフェニルトリアジン,ｐｅｇ／ｐｐｇ－１９／１９ジメチコン,フェノキシエタノール,ジステアルジモニウムヘクトライト,ツボクサエキス,イタドリ根エキス,オウゴン根エキス,カンゾウ根エキス,チャ葉エキス,カミツレ花エキス,ローズマリー葉エキス,ハトムギ種子エキス</t>
        </is>
      </c>
      <c r="AE613" s="682" t="inlineStr">
        <is>
          <t>ВП RU Д-JP.РА01.А.32709/24 от 19.04.2024 действует до 18.10.2024</t>
        </is>
      </c>
      <c r="AF613" s="682" t="inlineStr">
        <is>
          <t>LISHAN</t>
        </is>
      </c>
      <c r="AG613" s="682" t="inlineStr">
        <is>
          <t>ISTYLE CO.,LTD</t>
        </is>
      </c>
    </row>
    <row r="614" hidden="1" ht="20.1" customFormat="1" customHeight="1" s="437" thickBot="1">
      <c r="A614" s="435" t="n"/>
      <c r="B614" s="829" t="n"/>
      <c r="C614" s="1621" t="n">
        <v>4582425685056</v>
      </c>
      <c r="D614" s="448" t="n"/>
      <c r="E614" s="435" t="inlineStr">
        <is>
          <t>Lishan</t>
        </is>
      </c>
      <c r="F614" s="435" t="n"/>
      <c r="G614" s="450" t="n"/>
      <c r="H614" s="954" t="inlineStr">
        <is>
          <t>Lishan Make Keep UV Spray 250g</t>
        </is>
      </c>
      <c r="I614" s="954" t="inlineStr">
        <is>
          <t>Lishan Make Keep UV Spray SPF 50+PA++++</t>
        </is>
      </c>
      <c r="J614" s="955" t="inlineStr">
        <is>
          <t>Солнцезащитный спрей с эффектом защиты макияжа без запаха Лишан SPF 50+PA++++</t>
        </is>
      </c>
      <c r="K614" s="451" t="inlineStr">
        <is>
          <t>sunscreen</t>
        </is>
      </c>
      <c r="L614" s="451" t="n"/>
      <c r="M614" s="1442" t="n">
        <v>24</v>
      </c>
      <c r="N614" s="450" t="n"/>
      <c r="O614" s="553" t="n"/>
      <c r="P614" s="1628" t="n">
        <v>750</v>
      </c>
      <c r="Q614" s="1628">
        <f>O614*P614</f>
        <v/>
      </c>
      <c r="R614" s="724" t="n">
        <v>600</v>
      </c>
      <c r="S614" s="1623">
        <f>O614*R614</f>
        <v/>
      </c>
      <c r="T614" s="1623">
        <f>Q614-S614</f>
        <v/>
      </c>
      <c r="U614" s="556">
        <f>T614/Q614</f>
        <v/>
      </c>
      <c r="V614" s="444">
        <f>ROUND(0.41*0.258*0.26,3)</f>
        <v/>
      </c>
      <c r="W614" s="444" t="n">
        <v>8.5</v>
      </c>
      <c r="X614" s="444">
        <f>O614/M614</f>
        <v/>
      </c>
      <c r="Y614" s="444">
        <f>V614*X614</f>
        <v/>
      </c>
      <c r="Z614" s="444">
        <f>W614*X614</f>
        <v/>
      </c>
      <c r="AA614" s="444" t="n"/>
      <c r="AB614" s="1442" t="n">
        <v>0.32</v>
      </c>
      <c r="AC614" s="1624">
        <f>ROUND(O614*AB614,3)</f>
        <v/>
      </c>
      <c r="AD614" s="673" t="inlineStr">
        <is>
          <t>LPG,水,シクロペンタシロキサン,水添ポリイソブテン,パルミチン酸エチルヘキシル,メトキシケイヒ酸エチルヘキシル,ポリメチルシルセスキオキサン,トリメチルシロキシケイ酸,ジエチルアミノヒドロキシベンゾイル安息香酸ヘキシル,オクトクリレン,オクテニルコハク酸デンプンａｌ,ｐｅｇ－１０ジメチコン,ビスエチルヘキシルオキシフェノールメトキシフェニルトリアジン,ｐｅｇ／ｐｐｇ－１９／１９ジメチコン,ジステアルジモニウムヘクトライト,ｂｇ,フェノキシエタノール,アセチルヒアルロン酸ｎａ,ローヤルゼリーエキス,ナツメ果実エキス,サンザシエキス,グレープフルーツ果実エキス,リンゴ果実エキス,ライム果汁,オレンジ果汁,レモン果汁</t>
        </is>
      </c>
      <c r="AE614" s="663" t="n"/>
      <c r="AF614" s="663" t="inlineStr">
        <is>
          <t>LISHAN</t>
        </is>
      </c>
      <c r="AG614" s="663" t="inlineStr">
        <is>
          <t>ISTYLE CO.,LTD</t>
        </is>
      </c>
    </row>
    <row r="615" hidden="1" ht="20.1" customFormat="1" customHeight="1" s="437" thickBot="1">
      <c r="A615" s="435" t="n"/>
      <c r="B615" s="829" t="n"/>
      <c r="C615" s="1621" t="n">
        <v>4582425688408</v>
      </c>
      <c r="D615" s="448" t="n"/>
      <c r="E615" s="435" t="inlineStr">
        <is>
          <t>Lishan</t>
        </is>
      </c>
      <c r="F615" s="435" t="inlineStr">
        <is>
          <t>LS05</t>
        </is>
      </c>
      <c r="G615" s="450" t="n"/>
      <c r="H615" s="954" t="inlineStr">
        <is>
          <t>Lishan ecoral UV Protection Spray 200g</t>
        </is>
      </c>
      <c r="I615" s="954" t="inlineStr">
        <is>
          <t>Lishan ecoral UV Protection Spray SPF 50+PA++++</t>
        </is>
      </c>
      <c r="J615" s="955" t="inlineStr">
        <is>
          <t>Солнцезащитный спрей водостойкий на основе кораллов Лишан SPF 50+PA++++</t>
        </is>
      </c>
      <c r="K615" s="451" t="inlineStr">
        <is>
          <t>sunscreen</t>
        </is>
      </c>
      <c r="L615" s="451" t="n"/>
      <c r="M615" s="1442" t="n">
        <v>24</v>
      </c>
      <c r="N615" s="450" t="n"/>
      <c r="O615" s="553" t="n"/>
      <c r="P615" s="1628" t="n">
        <v>738</v>
      </c>
      <c r="Q615" s="1628">
        <f>O615*P615</f>
        <v/>
      </c>
      <c r="R615" s="724" t="n"/>
      <c r="S615" s="1634">
        <f>O615*R615</f>
        <v/>
      </c>
      <c r="T615" s="1634">
        <f>Q615-S615</f>
        <v/>
      </c>
      <c r="U615" s="808">
        <f>T615/Q615</f>
        <v/>
      </c>
      <c r="V615" s="444">
        <f>ROUND(0.38*0.265*0.26,3)</f>
        <v/>
      </c>
      <c r="W615" s="444" t="n">
        <v>7</v>
      </c>
      <c r="X615" s="444">
        <f>O615/M615</f>
        <v/>
      </c>
      <c r="Y615" s="444">
        <f>V615*X615</f>
        <v/>
      </c>
      <c r="Z615" s="444">
        <f>W615*X615</f>
        <v/>
      </c>
      <c r="AA615" s="444" t="n"/>
      <c r="AB615" s="1442" t="n">
        <v>0.27</v>
      </c>
      <c r="AC615" s="1624">
        <f>ROUND(O615*AB615,3)</f>
        <v/>
      </c>
      <c r="AD615" s="673" t="inlineStr">
        <is>
          <t>LPG,イソドデカン,ミリスチン酸イソプロピル,酸化亜鉛,酸化チタン,水,ジメチコン,ポリメチルシルセスキオキサン,ｂｇ,ステアリン酸,水酸化ａｌ,ポリリシノレイン酸ポリグリセリル－６,ハイドロゲンジメチコン,ｐｅｇ／ｐｐｇ－１９／１９ジメチコン,水添ポリイソブテン,イソステアリン酸ポリグリセリル－２,フェノキシエタノール,ジステアルジモニウムヘクトライト,ヒバマタエキス,加水分解コンキオリン</t>
        </is>
      </c>
      <c r="AE615" s="663" t="inlineStr">
        <is>
          <t>ВП RU Д-JP.РА01.А.32709/24 от 19.04.2024 действует до 18.10.2024</t>
        </is>
      </c>
      <c r="AF615" s="663" t="inlineStr">
        <is>
          <t>LISHAN</t>
        </is>
      </c>
      <c r="AG615" s="663" t="inlineStr">
        <is>
          <t>ISTYLE CO.,LTD</t>
        </is>
      </c>
    </row>
    <row r="616" hidden="1" ht="20.1" customFormat="1" customHeight="1" s="437" thickBot="1">
      <c r="A616" s="1129" t="n"/>
      <c r="B616" s="1129" t="n"/>
      <c r="C616" s="1691" t="n">
        <v>4582425683656</v>
      </c>
      <c r="D616" s="1144" t="n"/>
      <c r="E616" s="435" t="inlineStr">
        <is>
          <t>Lishan</t>
        </is>
      </c>
      <c r="F616" s="1129" t="inlineStr">
        <is>
          <t>LS06</t>
        </is>
      </c>
      <c r="G616" s="1136" t="n"/>
      <c r="H616" s="1172" t="inlineStr">
        <is>
          <t>《Lishan》Moisture Face Pack</t>
        </is>
      </c>
      <c r="I616" s="1172" t="n"/>
      <c r="J616" s="1173" t="n"/>
      <c r="K616" s="1145" t="inlineStr">
        <is>
          <t>face pack</t>
        </is>
      </c>
      <c r="L616" s="1145" t="n"/>
      <c r="M616" s="1147" t="n">
        <v>24</v>
      </c>
      <c r="N616" s="1136" t="n"/>
      <c r="O616" s="1137" t="n"/>
      <c r="P616" s="1731" t="n">
        <v>458</v>
      </c>
      <c r="Q616" s="1628">
        <f>O616*P616</f>
        <v/>
      </c>
      <c r="R616" s="1152" t="n">
        <v>366</v>
      </c>
      <c r="S616" s="1634">
        <f>O616*R616</f>
        <v/>
      </c>
      <c r="T616" s="1634">
        <f>Q616-S616</f>
        <v/>
      </c>
      <c r="U616" s="808">
        <f>T616/Q616</f>
        <v/>
      </c>
      <c r="V616" s="1140" t="n"/>
      <c r="W616" s="1140" t="n"/>
      <c r="X616" s="1140">
        <f>O616/M616</f>
        <v/>
      </c>
      <c r="Y616" s="1140" t="n"/>
      <c r="Z616" s="1140" t="n"/>
      <c r="AA616" s="1140" t="n"/>
      <c r="AB616" s="1147" t="n">
        <v>0.5</v>
      </c>
      <c r="AC616" s="1732">
        <f>ROUND(O616*AB616,3)</f>
        <v/>
      </c>
      <c r="AD616" s="1142" t="inlineStr">
        <is>
          <t>水、グリセリン、ＢＧ、馬油、プラセンタエキス、ナイアシンアミド、セラミドＮＰ、ヒアルロン酸Ｎａ、加水分解コラーゲン、温泉水、ハトムギ種子エキス、乳酸桿菌／豆乳発酵液、パンテノール、ベタイン、アルギニン、リン脂質、水添レシチン、カプリリルグリコール、エチルヘキシルグリセリン、トリ（カプリル酸／カプリン酸）グリセリル、ヒドロキシエチルウレア、１，２－ヘキサンジオール、ペンチレングリコール、コハク酸ジエトキシエチル、ヒドロキシエチルセルロース、カルボマー、ポリアクリレートクロスポリマー－６、リン酸２Ｎａ、ヒドロキシアセトフェノン、イミノジコハク酸４Ｎａ、クエン酸、ポリソルベート６０、ＰＥＧ－６０水添ヒマシ油、リン酸Ｎａ、フェノキシエタノール、香料</t>
        </is>
      </c>
      <c r="AE616" s="663" t="inlineStr">
        <is>
          <t>письмо № 530/25 от 25.07.2025 г.</t>
        </is>
      </c>
      <c r="AF616" s="663" t="inlineStr">
        <is>
          <t>Lishan</t>
        </is>
      </c>
      <c r="AG616" s="663" t="inlineStr">
        <is>
          <t>ISTYLE CO.,LTD</t>
        </is>
      </c>
    </row>
    <row r="617" hidden="1" ht="20.1" customFormat="1" customHeight="1" s="437" thickBot="1">
      <c r="A617" s="435" t="n"/>
      <c r="B617" s="829" t="n"/>
      <c r="C617" s="448" t="n"/>
      <c r="D617" s="448" t="n"/>
      <c r="E617" s="435" t="inlineStr">
        <is>
          <t>MEROS</t>
        </is>
      </c>
      <c r="F617" s="435" t="inlineStr">
        <is>
          <t>ID17</t>
        </is>
      </c>
      <c r="G617" s="450" t="n"/>
      <c r="H617" s="451" t="inlineStr">
        <is>
          <t>ID CARE HAIR COLOR SHAMPOO 700ml</t>
        </is>
      </c>
      <c r="I617" s="451" t="inlineStr">
        <is>
          <t>ID CARE HAIR COLOR SHAMPOO</t>
        </is>
      </c>
      <c r="J617" s="591" t="inlineStr">
        <is>
          <t>Восстанавливающий шампунь для окрашенных волос</t>
        </is>
      </c>
      <c r="K617" s="451" t="inlineStr">
        <is>
          <t>shampoo</t>
        </is>
      </c>
      <c r="L617" s="451" t="n"/>
      <c r="M617" s="1442" t="n">
        <v>12</v>
      </c>
      <c r="N617" s="450" t="n"/>
      <c r="O617" s="553" t="n"/>
      <c r="P617" s="1628" t="n">
        <v>1221</v>
      </c>
      <c r="Q617" s="1628">
        <f>O617*P617</f>
        <v/>
      </c>
      <c r="R617" s="724" t="n">
        <v>1001</v>
      </c>
      <c r="S617" s="1634">
        <f>O617*R617</f>
        <v/>
      </c>
      <c r="T617" s="1634">
        <f>Q617-S617</f>
        <v/>
      </c>
      <c r="U617" s="808">
        <f>T617/Q617</f>
        <v/>
      </c>
      <c r="V617" s="444" t="n">
        <v>0.019</v>
      </c>
      <c r="W617" s="444" t="n">
        <v>9.1</v>
      </c>
      <c r="X617" s="444">
        <f>O617/M617</f>
        <v/>
      </c>
      <c r="Y617" s="444">
        <f>V617*X617</f>
        <v/>
      </c>
      <c r="Z617" s="444">
        <f>W617*X617</f>
        <v/>
      </c>
      <c r="AA617" s="444" t="n"/>
      <c r="AB617" s="1442" t="n">
        <v>0.75</v>
      </c>
      <c r="AC617" s="1624">
        <f>ROUND(O617*AB617,3)</f>
        <v/>
      </c>
      <c r="AD617" s="673" t="inlineStr">
        <is>
          <t>別添</t>
        </is>
      </c>
      <c r="AE617" s="663" t="inlineStr">
        <is>
          <t>ЕАЭС N RU Д-JP.НВ42.В.10723/20 от 03.11.2020 действует до 02.11.2025</t>
        </is>
      </c>
      <c r="AF617" s="663" t="inlineStr">
        <is>
          <t>Meros Cosmetics</t>
        </is>
      </c>
      <c r="AG617" s="663" t="inlineStr">
        <is>
          <t>Fine Chemetics Inc.</t>
        </is>
      </c>
    </row>
    <row r="618" hidden="1" ht="20.1" customFormat="1" customHeight="1" s="437" thickBot="1">
      <c r="A618" s="435" t="n"/>
      <c r="B618" s="829" t="n"/>
      <c r="C618" s="448" t="n"/>
      <c r="D618" s="448" t="n"/>
      <c r="E618" s="435" t="inlineStr">
        <is>
          <t>MEROS</t>
        </is>
      </c>
      <c r="F618" s="435" t="inlineStr">
        <is>
          <t>ID18</t>
        </is>
      </c>
      <c r="G618" s="450" t="n"/>
      <c r="H618" s="451" t="inlineStr">
        <is>
          <t>ID CARE HAIR COLOR TREATMENT 700ml</t>
        </is>
      </c>
      <c r="I618" s="451" t="inlineStr">
        <is>
          <t>ID CARE HAIR COLOR TREATMENT</t>
        </is>
      </c>
      <c r="J618" s="591" t="inlineStr">
        <is>
          <t>Кондиционер восстанавливающий для окрашенных волос</t>
        </is>
      </c>
      <c r="K618" s="451" t="inlineStr">
        <is>
          <t>treatment</t>
        </is>
      </c>
      <c r="L618" s="451" t="n"/>
      <c r="M618" s="1442" t="n">
        <v>12</v>
      </c>
      <c r="N618" s="450" t="n"/>
      <c r="O618" s="553" t="n"/>
      <c r="P618" s="1628" t="n">
        <v>1943</v>
      </c>
      <c r="Q618" s="1628">
        <f>O618*P618</f>
        <v/>
      </c>
      <c r="R618" s="724" t="n">
        <v>1593</v>
      </c>
      <c r="S618" s="1634">
        <f>O618*R618</f>
        <v/>
      </c>
      <c r="T618" s="1634">
        <f>Q618-S618</f>
        <v/>
      </c>
      <c r="U618" s="808">
        <f>T618/Q618</f>
        <v/>
      </c>
      <c r="V618" s="444" t="n">
        <v>0.019</v>
      </c>
      <c r="W618" s="444" t="n">
        <v>9.1</v>
      </c>
      <c r="X618" s="444">
        <f>O618/M618</f>
        <v/>
      </c>
      <c r="Y618" s="444">
        <f>X618*V618</f>
        <v/>
      </c>
      <c r="Z618" s="444">
        <f>W618*X618</f>
        <v/>
      </c>
      <c r="AA618" s="444" t="n"/>
      <c r="AB618" s="1442" t="n">
        <v>0.72</v>
      </c>
      <c r="AC618" s="1624">
        <f>ROUND(O618*AB618,3)</f>
        <v/>
      </c>
      <c r="AD618" s="673" t="inlineStr">
        <is>
          <t>別添</t>
        </is>
      </c>
      <c r="AE618" s="663" t="inlineStr">
        <is>
          <t>ЕАЭС N RU Д-JP.НВ42.В.10734/20 от 03.11.2020 действует до 02.11.2025</t>
        </is>
      </c>
      <c r="AF618" s="663" t="inlineStr">
        <is>
          <t>Meros Cosmetics</t>
        </is>
      </c>
      <c r="AG618" s="663" t="inlineStr">
        <is>
          <t>Fine Chemetics Inc.</t>
        </is>
      </c>
    </row>
    <row r="619" hidden="1" ht="20.1" customFormat="1" customHeight="1" s="437" thickBot="1">
      <c r="A619" s="435" t="n"/>
      <c r="B619" s="829" t="n"/>
      <c r="C619" s="448" t="n"/>
      <c r="D619" s="448" t="n"/>
      <c r="E619" s="435" t="inlineStr">
        <is>
          <t>MEROS</t>
        </is>
      </c>
      <c r="F619" s="435" t="inlineStr">
        <is>
          <t>ID12</t>
        </is>
      </c>
      <c r="G619" s="450" t="n"/>
      <c r="H619" s="451" t="inlineStr">
        <is>
          <t>ID CARE HEAT REPAIR SHAMPOO 700ml</t>
        </is>
      </c>
      <c r="I619" s="451" t="inlineStr">
        <is>
          <t>ID CARE HEAT REPAIR SHAMPOO</t>
        </is>
      </c>
      <c r="J619" s="591" t="inlineStr">
        <is>
          <t>Восстанавливающий шампунь для волос</t>
        </is>
      </c>
      <c r="K619" s="451" t="inlineStr">
        <is>
          <t>shampoo</t>
        </is>
      </c>
      <c r="L619" s="451" t="n"/>
      <c r="M619" s="1442" t="n">
        <v>12</v>
      </c>
      <c r="N619" s="450" t="n"/>
      <c r="O619" s="553" t="n"/>
      <c r="P619" s="1628" t="n">
        <v>1278</v>
      </c>
      <c r="Q619" s="1628">
        <f>O619*P619</f>
        <v/>
      </c>
      <c r="R619" s="724" t="n">
        <v>1047</v>
      </c>
      <c r="S619" s="1634">
        <f>O619*R619</f>
        <v/>
      </c>
      <c r="T619" s="1634">
        <f>Q619-S619</f>
        <v/>
      </c>
      <c r="U619" s="808">
        <f>T619/Q619</f>
        <v/>
      </c>
      <c r="V619" s="444" t="n">
        <v>0.019</v>
      </c>
      <c r="W619" s="444" t="n">
        <v>9.1</v>
      </c>
      <c r="X619" s="444">
        <f>O619/M619</f>
        <v/>
      </c>
      <c r="Y619" s="444">
        <f>X619*V619</f>
        <v/>
      </c>
      <c r="Z619" s="444">
        <f>W619*X619</f>
        <v/>
      </c>
      <c r="AA619" s="444" t="n"/>
      <c r="AB619" s="1442" t="n">
        <v>0.75</v>
      </c>
      <c r="AC619" s="1624">
        <f>ROUND(O619*AB619,3)</f>
        <v/>
      </c>
      <c r="AD619" s="673" t="inlineStr">
        <is>
          <t>別添</t>
        </is>
      </c>
      <c r="AE619" s="663" t="inlineStr">
        <is>
          <t>ЕАЭС N RU Д-JP.НВ42.В.10723/20 от 03.11.2020 действует до 02.11.2025</t>
        </is>
      </c>
      <c r="AF619" s="663" t="inlineStr">
        <is>
          <t>Meros Cosmetics</t>
        </is>
      </c>
      <c r="AG619" s="663" t="inlineStr">
        <is>
          <t>Fine Chemetics Inc.</t>
        </is>
      </c>
    </row>
    <row r="620" hidden="1" ht="20.1" customFormat="1" customHeight="1" s="437" thickBot="1">
      <c r="A620" s="435" t="n"/>
      <c r="B620" s="829" t="n"/>
      <c r="C620" s="448" t="n"/>
      <c r="D620" s="448" t="n"/>
      <c r="E620" s="435" t="inlineStr">
        <is>
          <t>MEROS</t>
        </is>
      </c>
      <c r="F620" s="435" t="inlineStr">
        <is>
          <t>ID13</t>
        </is>
      </c>
      <c r="G620" s="450" t="n"/>
      <c r="H620" s="451" t="inlineStr">
        <is>
          <t>ID CARE HEAT REPAIR TREATMENT 700ml</t>
        </is>
      </c>
      <c r="I620" s="451" t="inlineStr">
        <is>
          <t>ID CARE HEAT REPAIR TREATMENT</t>
        </is>
      </c>
      <c r="J620" s="591" t="inlineStr">
        <is>
          <t>Кондиционер восстанавливающий для волос</t>
        </is>
      </c>
      <c r="K620" s="451" t="inlineStr">
        <is>
          <t>treatment</t>
        </is>
      </c>
      <c r="L620" s="451" t="n"/>
      <c r="M620" s="1442" t="n">
        <v>12</v>
      </c>
      <c r="N620" s="450" t="n"/>
      <c r="O620" s="553" t="n"/>
      <c r="P620" s="1628" t="n">
        <v>2109</v>
      </c>
      <c r="Q620" s="1628">
        <f>O620*P620</f>
        <v/>
      </c>
      <c r="R620" s="724" t="n">
        <v>1729</v>
      </c>
      <c r="S620" s="1634">
        <f>O620*R620</f>
        <v/>
      </c>
      <c r="T620" s="1634">
        <f>Q620-S620</f>
        <v/>
      </c>
      <c r="U620" s="808">
        <f>T620/Q620</f>
        <v/>
      </c>
      <c r="V620" s="444" t="n">
        <v>0.019</v>
      </c>
      <c r="W620" s="444" t="n">
        <v>9.1</v>
      </c>
      <c r="X620" s="444">
        <f>O620/M620</f>
        <v/>
      </c>
      <c r="Y620" s="444">
        <f>X620*V620</f>
        <v/>
      </c>
      <c r="Z620" s="444">
        <f>W620*X620</f>
        <v/>
      </c>
      <c r="AA620" s="444" t="n"/>
      <c r="AB620" s="1442" t="n">
        <v>0.72</v>
      </c>
      <c r="AC620" s="1624">
        <f>ROUND(O620*AB620,3)</f>
        <v/>
      </c>
      <c r="AD620" s="673" t="inlineStr">
        <is>
          <t>別添</t>
        </is>
      </c>
      <c r="AE620" s="663" t="inlineStr">
        <is>
          <t>ЕАЭС N RU Д-JP.НВ42.В.10734/20 от 03.11.2020 действует до 02.11.2025</t>
        </is>
      </c>
      <c r="AF620" s="663" t="inlineStr">
        <is>
          <t>Meros Cosmetics</t>
        </is>
      </c>
      <c r="AG620" s="663" t="inlineStr">
        <is>
          <t>Fine Chemetics Inc.</t>
        </is>
      </c>
    </row>
    <row r="621" hidden="1" ht="20.1" customFormat="1" customHeight="1" s="437" thickBot="1">
      <c r="A621" s="435" t="n"/>
      <c r="B621" s="829" t="n"/>
      <c r="C621" s="448" t="inlineStr">
        <is>
          <t>4959005014795</t>
        </is>
      </c>
      <c r="D621" s="448" t="n"/>
      <c r="E621" s="435" t="inlineStr">
        <is>
          <t>MEROS</t>
        </is>
      </c>
      <c r="F621" s="435" t="inlineStr">
        <is>
          <t>ID08</t>
        </is>
      </c>
      <c r="G621" s="450" t="n"/>
      <c r="H621" s="451" t="inlineStr">
        <is>
          <t>ID CARE HEAT SILK LOTION 200ml</t>
        </is>
      </c>
      <c r="I621" s="451" t="inlineStr">
        <is>
          <t>ID CARE HEAT SILK LOTION</t>
        </is>
      </c>
      <c r="J621" s="591" t="inlineStr">
        <is>
          <t>Лосьон для волос "ГОРЯЧИЙ ШЁЛК"</t>
        </is>
      </c>
      <c r="K621" s="451" t="inlineStr">
        <is>
          <t>hair lotion</t>
        </is>
      </c>
      <c r="L621" s="451" t="n"/>
      <c r="M621" s="1442" t="n">
        <v>48</v>
      </c>
      <c r="N621" s="450" t="n"/>
      <c r="O621" s="553" t="n"/>
      <c r="P621" s="1628">
        <f>790+50</f>
        <v/>
      </c>
      <c r="Q621" s="1628">
        <f>O621*P621</f>
        <v/>
      </c>
      <c r="R621" s="724">
        <f>637+50</f>
        <v/>
      </c>
      <c r="S621" s="1634">
        <f>O621*R621</f>
        <v/>
      </c>
      <c r="T621" s="1634">
        <f>Q621-S621</f>
        <v/>
      </c>
      <c r="U621" s="808">
        <f>T621/Q621</f>
        <v/>
      </c>
      <c r="V621" s="444" t="n">
        <v>0.017</v>
      </c>
      <c r="W621" s="444" t="n">
        <v>11.65</v>
      </c>
      <c r="X621" s="444">
        <f>O621/M621</f>
        <v/>
      </c>
      <c r="Y621" s="444">
        <f>X621*V621</f>
        <v/>
      </c>
      <c r="Z621" s="444">
        <f>W621*X621</f>
        <v/>
      </c>
      <c r="AA621" s="444" t="n"/>
      <c r="AB621" s="1442" t="n">
        <v>0.22</v>
      </c>
      <c r="AC621" s="1624">
        <f>ROUND(O621*AB621,3)</f>
        <v/>
      </c>
      <c r="AD621" s="673" t="inlineStr">
        <is>
          <t>別添</t>
        </is>
      </c>
      <c r="AE621" s="663" t="inlineStr">
        <is>
          <t>ЕАЭС N RU Д-JP.НВ42.В.10735/20 от 03.11.2020 действует до 02.11.2025</t>
        </is>
      </c>
      <c r="AF621" s="663" t="inlineStr">
        <is>
          <t>Meros Cosmetics</t>
        </is>
      </c>
      <c r="AG621" s="663" t="inlineStr">
        <is>
          <t>Fine Chemetics Inc.</t>
        </is>
      </c>
    </row>
    <row r="622" hidden="1" ht="20.1" customFormat="1" customHeight="1" s="437" thickBot="1">
      <c r="A622" s="435" t="n"/>
      <c r="B622" s="829" t="n"/>
      <c r="C622" s="448" t="n"/>
      <c r="D622" s="448" t="n"/>
      <c r="E622" s="435" t="inlineStr">
        <is>
          <t>MEROS</t>
        </is>
      </c>
      <c r="F622" s="435" t="inlineStr">
        <is>
          <t>ID16</t>
        </is>
      </c>
      <c r="G622" s="450" t="n"/>
      <c r="H622" s="451" t="inlineStr">
        <is>
          <t>ID CARE HEAT SILK LOTION 500ml (REFILL)</t>
        </is>
      </c>
      <c r="I622" s="451" t="inlineStr">
        <is>
          <t>ID CARE HEAT SILK LOTION</t>
        </is>
      </c>
      <c r="J622" s="591" t="inlineStr">
        <is>
          <t>Лосьон для волос "ГОРЯЧИЙ ШЁЛК"</t>
        </is>
      </c>
      <c r="K622" s="451" t="inlineStr">
        <is>
          <t>hair lotion</t>
        </is>
      </c>
      <c r="L622" s="451" t="n"/>
      <c r="M622" s="1442" t="n">
        <v>24</v>
      </c>
      <c r="N622" s="450" t="n"/>
      <c r="O622" s="553" t="n"/>
      <c r="P622" s="1628" t="n">
        <v>1434</v>
      </c>
      <c r="Q622" s="1628">
        <f>O622*P622</f>
        <v/>
      </c>
      <c r="R622" s="724" t="n">
        <v>1176</v>
      </c>
      <c r="S622" s="1634">
        <f>O622*R622</f>
        <v/>
      </c>
      <c r="T622" s="1634">
        <f>Q622-S622</f>
        <v/>
      </c>
      <c r="U622" s="808">
        <f>T622/Q622</f>
        <v/>
      </c>
      <c r="V622" s="444" t="n">
        <v>0.034</v>
      </c>
      <c r="W622" s="444" t="n">
        <v>13.13</v>
      </c>
      <c r="X622" s="444">
        <f>O622/M622</f>
        <v/>
      </c>
      <c r="Y622" s="444">
        <f>X622*V622</f>
        <v/>
      </c>
      <c r="Z622" s="444">
        <f>W622*X622</f>
        <v/>
      </c>
      <c r="AA622" s="444" t="n"/>
      <c r="AB622" s="1442" t="n">
        <v>0.51</v>
      </c>
      <c r="AC622" s="1624">
        <f>ROUND(O622*AB622,3)</f>
        <v/>
      </c>
      <c r="AD622" s="673" t="inlineStr">
        <is>
          <t>別添</t>
        </is>
      </c>
      <c r="AE622" s="663" t="inlineStr">
        <is>
          <t>ЕАЭС N RU Д-JP.НВ42.В.10735/20 от 03.11.2020 действует до 02.11.2025</t>
        </is>
      </c>
      <c r="AF622" s="663" t="inlineStr">
        <is>
          <t>Meros Cosmetics</t>
        </is>
      </c>
      <c r="AG622" s="663" t="inlineStr">
        <is>
          <t>Fine Chemetics Inc.</t>
        </is>
      </c>
    </row>
    <row r="623" hidden="1" ht="20.1" customFormat="1" customHeight="1" s="437" thickBot="1">
      <c r="A623" s="435" t="n"/>
      <c r="B623" s="829" t="n"/>
      <c r="C623" s="448" t="n"/>
      <c r="D623" s="448" t="n"/>
      <c r="E623" s="435" t="inlineStr">
        <is>
          <t>MEROS</t>
        </is>
      </c>
      <c r="F623" s="435" t="inlineStr">
        <is>
          <t>ID24</t>
        </is>
      </c>
      <c r="G623" s="450" t="n"/>
      <c r="H623" s="404" t="inlineStr">
        <is>
          <t>BASAL REFRESH CLAY PACK 140ml</t>
        </is>
      </c>
      <c r="I623" s="404" t="inlineStr">
        <is>
          <t>Basal Clay Pack</t>
        </is>
      </c>
      <c r="J623" s="591" t="inlineStr">
        <is>
          <t>Маска-глина для глубокого очищения кожи головы Базал</t>
        </is>
      </c>
      <c r="K623" s="451" t="inlineStr">
        <is>
          <t>hair pack</t>
        </is>
      </c>
      <c r="L623" s="451" t="n"/>
      <c r="M623" s="1442" t="n">
        <v>24</v>
      </c>
      <c r="N623" s="450" t="n"/>
      <c r="O623" s="553" t="n"/>
      <c r="P623" s="1628" t="n">
        <v>777</v>
      </c>
      <c r="Q623" s="1628">
        <f>O623*P623</f>
        <v/>
      </c>
      <c r="R623" s="724" t="n">
        <v>637</v>
      </c>
      <c r="S623" s="1634">
        <f>O623*R623</f>
        <v/>
      </c>
      <c r="T623" s="1634">
        <f>Q623-S623</f>
        <v/>
      </c>
      <c r="U623" s="808">
        <f>T623/Q623</f>
        <v/>
      </c>
      <c r="V623" s="444" t="n"/>
      <c r="W623" s="444" t="n"/>
      <c r="X623" s="444">
        <f>O623/M623</f>
        <v/>
      </c>
      <c r="Y623" s="444">
        <f>X623*V623</f>
        <v/>
      </c>
      <c r="Z623" s="444">
        <f>W623*X623</f>
        <v/>
      </c>
      <c r="AA623" s="444" t="n"/>
      <c r="AB623" s="1442" t="n"/>
      <c r="AC623" s="1624">
        <f>ROUND(O623*AB623,3)</f>
        <v/>
      </c>
      <c r="AD623" s="673" t="inlineStr">
        <is>
          <t>別添</t>
        </is>
      </c>
      <c r="AE623" s="663" t="inlineStr">
        <is>
          <t>ЕАЭС N RU Д-JP.РА01.В.71067/21 от 11.08.2021 действует до 10.08.2026</t>
        </is>
      </c>
      <c r="AF623" s="663" t="inlineStr">
        <is>
          <t>Meros Cosmetics</t>
        </is>
      </c>
      <c r="AG623" s="663" t="inlineStr">
        <is>
          <t>Fine Chemetics Inc.</t>
        </is>
      </c>
    </row>
    <row r="624" hidden="1" ht="20.1" customFormat="1" customHeight="1" s="437" thickBot="1">
      <c r="A624" s="435" t="n"/>
      <c r="B624" s="829" t="n"/>
      <c r="C624" s="448" t="n"/>
      <c r="D624" s="448" t="n"/>
      <c r="E624" s="435" t="inlineStr">
        <is>
          <t>MEROS</t>
        </is>
      </c>
      <c r="F624" s="435" t="inlineStr">
        <is>
          <t>ID21</t>
        </is>
      </c>
      <c r="G624" s="450" t="n"/>
      <c r="H624" s="404" t="inlineStr">
        <is>
          <t>BASAL REFRESH CLAY PACK 700ml</t>
        </is>
      </c>
      <c r="I624" s="404" t="inlineStr">
        <is>
          <t>Basal Clay Pack</t>
        </is>
      </c>
      <c r="J624" s="591" t="inlineStr">
        <is>
          <t>Маска-глина для глубокого очищения кожи головы Базал</t>
        </is>
      </c>
      <c r="K624" s="451" t="inlineStr">
        <is>
          <t>hair pack</t>
        </is>
      </c>
      <c r="L624" s="451" t="n"/>
      <c r="M624" s="1442" t="n">
        <v>12</v>
      </c>
      <c r="N624" s="450" t="n"/>
      <c r="O624" s="553" t="n"/>
      <c r="P624" s="1628" t="n">
        <v>2091</v>
      </c>
      <c r="Q624" s="1628">
        <f>O624*P624</f>
        <v/>
      </c>
      <c r="R624" s="724" t="n">
        <v>1715</v>
      </c>
      <c r="S624" s="1634">
        <f>O624*R624</f>
        <v/>
      </c>
      <c r="T624" s="1634">
        <f>Q624-S624</f>
        <v/>
      </c>
      <c r="U624" s="808">
        <f>T624/Q624</f>
        <v/>
      </c>
      <c r="V624" s="444" t="n"/>
      <c r="W624" s="444" t="n"/>
      <c r="X624" s="444">
        <f>O624/M624</f>
        <v/>
      </c>
      <c r="Y624" s="444">
        <f>X624*V624</f>
        <v/>
      </c>
      <c r="Z624" s="444">
        <f>W624*X624</f>
        <v/>
      </c>
      <c r="AA624" s="444" t="n"/>
      <c r="AB624" s="1442" t="n"/>
      <c r="AC624" s="1624">
        <f>ROUND(O624*AB624,3)</f>
        <v/>
      </c>
      <c r="AD624" s="673" t="inlineStr">
        <is>
          <t>別添</t>
        </is>
      </c>
      <c r="AE624" s="663" t="inlineStr">
        <is>
          <t>ЕАЭС N RU Д-JP.РА01.В.71067/21 от 11.08.2021 действует до 10.08.2026</t>
        </is>
      </c>
      <c r="AF624" s="663" t="inlineStr">
        <is>
          <t>Meros Cosmetics</t>
        </is>
      </c>
      <c r="AG624" s="663" t="inlineStr">
        <is>
          <t>Fine Chemetics Inc.</t>
        </is>
      </c>
    </row>
    <row r="625" hidden="1" ht="20.1" customFormat="1" customHeight="1" s="437" thickBot="1">
      <c r="A625" s="1129" t="n"/>
      <c r="B625" s="1129" t="n"/>
      <c r="C625" s="1144" t="n"/>
      <c r="D625" s="1144" t="n"/>
      <c r="E625" s="435" t="inlineStr">
        <is>
          <t>MEROS</t>
        </is>
      </c>
      <c r="F625" s="1129" t="inlineStr">
        <is>
          <t>ID27</t>
        </is>
      </c>
      <c r="G625" s="1136" t="n"/>
      <c r="H625" s="1133" t="inlineStr">
        <is>
          <t>Zephyrien Mask Seal</t>
        </is>
      </c>
      <c r="I625" s="1133" t="inlineStr">
        <is>
          <t>Zephyrien Mask Seal</t>
        </is>
      </c>
      <c r="J625" s="1146" t="inlineStr">
        <is>
          <t>Термомоделирующая гипсовая маска MEROS</t>
        </is>
      </c>
      <c r="K625" s="1145" t="inlineStr">
        <is>
          <t>face pack</t>
        </is>
      </c>
      <c r="L625" s="1145" t="n"/>
      <c r="M625" s="1147" t="n"/>
      <c r="N625" s="1136" t="n"/>
      <c r="O625" s="1137" t="n"/>
      <c r="P625" s="1731" t="n">
        <v>1250</v>
      </c>
      <c r="Q625" s="1731">
        <f>O625*P625</f>
        <v/>
      </c>
      <c r="R625" s="1152" t="n">
        <v>1000</v>
      </c>
      <c r="S625" s="1733">
        <f>O625*R625</f>
        <v/>
      </c>
      <c r="T625" s="1733">
        <f>Q625-S625</f>
        <v/>
      </c>
      <c r="U625" s="1153">
        <f>T625/Q625</f>
        <v/>
      </c>
      <c r="V625" s="1140" t="n"/>
      <c r="W625" s="1140" t="n"/>
      <c r="X625" s="1140" t="n"/>
      <c r="Y625" s="1140" t="n"/>
      <c r="Z625" s="1140" t="n"/>
      <c r="AA625" s="1140" t="n"/>
      <c r="AB625" s="1147" t="n">
        <v>0.516</v>
      </c>
      <c r="AC625" s="1624">
        <f>ROUND(O625*AB625,3)</f>
        <v/>
      </c>
      <c r="AD625" s="1142" t="n"/>
      <c r="AE625" s="1226" t="inlineStr">
        <is>
          <t>письмо № 529/25 от 25.07.2025 г.</t>
        </is>
      </c>
      <c r="AF625" s="1222" t="inlineStr">
        <is>
          <t>MEROS</t>
        </is>
      </c>
      <c r="AG625" s="1222" t="inlineStr">
        <is>
          <t>MEROS COSMETICS Co.,Ltd.</t>
        </is>
      </c>
    </row>
    <row r="626" hidden="1" ht="20.1" customFormat="1" customHeight="1" s="1056" thickBot="1">
      <c r="A626" s="962" t="n"/>
      <c r="B626" s="1049" t="n"/>
      <c r="C626" s="1050" t="n"/>
      <c r="D626" s="1050" t="n"/>
      <c r="E626" s="962" t="inlineStr">
        <is>
          <t>MEROS</t>
        </is>
      </c>
      <c r="F626" s="962" t="inlineStr">
        <is>
          <t>ID22</t>
        </is>
      </c>
      <c r="G626" s="1227" t="n"/>
      <c r="H626" s="963" t="inlineStr">
        <is>
          <t>ID CARE POLYMER BOTTLES</t>
        </is>
      </c>
      <c r="I626" s="963" t="n">
        <v>0</v>
      </c>
      <c r="J626" s="1051" t="inlineStr">
        <is>
          <t>Флаконы</t>
        </is>
      </c>
      <c r="K626" s="963" t="inlineStr">
        <is>
          <t>empty bottle</t>
        </is>
      </c>
      <c r="L626" s="963" t="n"/>
      <c r="M626" s="1052" t="n"/>
      <c r="N626" s="1227" t="n"/>
      <c r="O626" s="812" t="n"/>
      <c r="P626" s="1734" t="n">
        <v>374</v>
      </c>
      <c r="Q626" s="1734">
        <f>O626*P626</f>
        <v/>
      </c>
      <c r="R626" s="1229" t="n">
        <v>374</v>
      </c>
      <c r="S626" s="1735">
        <f>O626*R626</f>
        <v/>
      </c>
      <c r="T626" s="1735">
        <f>Q626-S626</f>
        <v/>
      </c>
      <c r="U626" s="1230">
        <f>T626/Q626</f>
        <v/>
      </c>
      <c r="V626" s="1055" t="n"/>
      <c r="W626" s="1055" t="n"/>
      <c r="X626" s="1055" t="n"/>
      <c r="Y626" s="1055" t="n"/>
      <c r="Z626" s="1055" t="n"/>
      <c r="AA626" s="1055" t="n"/>
      <c r="AB626" s="1052" t="n"/>
      <c r="AC626" s="1736">
        <f>ROUND(O626*AB626,3)</f>
        <v/>
      </c>
      <c r="AD626" s="967" t="inlineStr">
        <is>
          <t>PP（ポリプロピレン）</t>
        </is>
      </c>
      <c r="AE626" s="772" t="inlineStr">
        <is>
          <t>ЕАЭС N RU Д-JP.РА01.В.66635/21 от 09.08.2021 действует до 08.08.2026</t>
        </is>
      </c>
      <c r="AF626" s="772" t="inlineStr">
        <is>
          <t>Meros Cosmetics</t>
        </is>
      </c>
      <c r="AG626" s="772" t="inlineStr">
        <is>
          <t>Fine Chemetics Inc.</t>
        </is>
      </c>
    </row>
    <row r="627" hidden="1" ht="20.1" customFormat="1" customHeight="1" s="437" thickBot="1">
      <c r="A627" s="1442" t="n"/>
      <c r="B627" s="822" t="n"/>
      <c r="C627" s="448" t="n"/>
      <c r="D627" s="448" t="n"/>
      <c r="E627" s="435" t="inlineStr">
        <is>
          <t>Star Lab Cosmetics</t>
        </is>
      </c>
      <c r="F627" s="435" t="inlineStr">
        <is>
          <t>GL25</t>
        </is>
      </c>
      <c r="G627" s="450" t="n"/>
      <c r="H627" s="451" t="inlineStr">
        <is>
          <t>STAR LAB HAND MASK</t>
        </is>
      </c>
      <c r="I627" s="451" t="inlineStr">
        <is>
          <t>Beauty World Hand Mask</t>
        </is>
      </c>
      <c r="J627" s="591" t="inlineStr">
        <is>
          <t>Маска для рук</t>
        </is>
      </c>
      <c r="K627" s="451" t="inlineStr">
        <is>
          <t>hand mask</t>
        </is>
      </c>
      <c r="L627" s="451" t="n"/>
      <c r="M627" s="1442" t="n">
        <v>6</v>
      </c>
      <c r="N627" s="450" t="n"/>
      <c r="O627" s="553" t="n"/>
      <c r="P627" s="1628" t="n">
        <v>198</v>
      </c>
      <c r="Q627" s="1628">
        <f>O627*P627</f>
        <v/>
      </c>
      <c r="R627" s="724" t="n">
        <v>158</v>
      </c>
      <c r="S627" s="1634">
        <f>O627*R627</f>
        <v/>
      </c>
      <c r="T627" s="1634">
        <f>Q627-S627</f>
        <v/>
      </c>
      <c r="U627" s="808">
        <f>T627/Q627</f>
        <v/>
      </c>
      <c r="V627" s="444">
        <f>ROUND(0.37*0.37*0.38,3)</f>
        <v/>
      </c>
      <c r="W627" s="728" t="n">
        <v>11</v>
      </c>
      <c r="X627" s="728" t="n">
        <v>1</v>
      </c>
      <c r="Y627" s="444">
        <f>V627*X627</f>
        <v/>
      </c>
      <c r="Z627" s="444">
        <f>W627*X627</f>
        <v/>
      </c>
      <c r="AA627" s="444" t="n"/>
      <c r="AB627" s="1442" t="n">
        <v>0.03</v>
      </c>
      <c r="AC627" s="1624">
        <f>ROUND(O627*AB627,3)</f>
        <v/>
      </c>
      <c r="AD627" s="673" t="inlineStr">
        <is>
          <t>水
ＢＧ
グリセリン
ＰＥＧ－８
ミネラルオイル
ジメチコン
セテアリルアルコール
マカデミアナッツ油
ステアリン酸ＰＥＧ－４０
セスキオレイン酸ソルビタン
ステアリン酸
水添野菜油
ヒアルロン酸Ｎａ
カルボマー
ＴＥＡ
ステアリン酸PEG-100
ステアリン酸グリセリル
オリーブ油
アルガニアスピノサ核油 
キサンタンガム
酢酸トコフェロール
クコ果実エキス
ダイズエキス
センブリエキス
ヒバマタエキス
ＥＤＴＡ－２Ｎａ
パール
アルブチン 
フェノキシエタノール
メチルパラベン
プロピルパラベン
香料</t>
        </is>
      </c>
      <c r="AE627" s="663" t="inlineStr">
        <is>
          <t>ЕАЭС N RU Д-JP.РА01.В.50984/21 от 16.03.2021 действует до 15.03.2026</t>
        </is>
      </c>
      <c r="AF627" s="663" t="inlineStr">
        <is>
          <t>Beauty World</t>
        </is>
      </c>
      <c r="AG627" s="663" t="inlineStr">
        <is>
          <t>STAR LAB COSMETICS CO.,LTD.</t>
        </is>
      </c>
    </row>
    <row r="628" hidden="1" ht="20.1" customFormat="1" customHeight="1" s="437" thickBot="1">
      <c r="A628" s="435" t="n"/>
      <c r="B628" s="829" t="n"/>
      <c r="C628" s="1621" t="n">
        <v>4580330761193</v>
      </c>
      <c r="D628" s="1621" t="inlineStr">
        <is>
          <t>TM02</t>
        </is>
      </c>
      <c r="E628" s="435" t="inlineStr">
        <is>
          <t>Beaty Conexion</t>
        </is>
      </c>
      <c r="F628" s="435" t="inlineStr">
        <is>
          <t>TM02</t>
        </is>
      </c>
      <c r="G628" s="450" t="n"/>
      <c r="H628" s="451" t="inlineStr">
        <is>
          <t>TOKYO MATSUGE Mascara</t>
        </is>
      </c>
      <c r="I628" s="451" t="inlineStr">
        <is>
          <t>Tokyo Matsuge Mascara</t>
        </is>
      </c>
      <c r="J628" s="591" t="inlineStr">
        <is>
          <t>Тушь для ресниц удлинение и подкручивание, тон интенсивный черный</t>
        </is>
      </c>
      <c r="K628" s="451" t="inlineStr">
        <is>
          <t>Mascara</t>
        </is>
      </c>
      <c r="L628" s="451" t="n"/>
      <c r="M628" s="1442" t="n">
        <v>96</v>
      </c>
      <c r="N628" s="1442" t="n">
        <v>96</v>
      </c>
      <c r="O628" s="553" t="n">
        <v>650</v>
      </c>
      <c r="P628" s="1628" t="n">
        <v>1165</v>
      </c>
      <c r="Q628" s="1628">
        <f>O628*P628</f>
        <v/>
      </c>
      <c r="R628" s="724" t="n">
        <v>990</v>
      </c>
      <c r="S628" s="1634">
        <f>O628*R628</f>
        <v/>
      </c>
      <c r="T628" s="1634">
        <f>Q628-S628</f>
        <v/>
      </c>
      <c r="U628" s="808">
        <f>T628/Q628</f>
        <v/>
      </c>
      <c r="V628" s="444" t="n">
        <v>0.017</v>
      </c>
      <c r="W628" s="444" t="n">
        <v>3.45</v>
      </c>
      <c r="X628" s="444">
        <f>O628/M628</f>
        <v/>
      </c>
      <c r="Y628" s="444">
        <f>V628*X628</f>
        <v/>
      </c>
      <c r="Z628" s="444">
        <f>W628*X628</f>
        <v/>
      </c>
      <c r="AA628" s="444" t="inlineStr">
        <is>
          <t>4x1.8x12</t>
        </is>
      </c>
      <c r="AB628" s="1638" t="n">
        <v>0.027</v>
      </c>
      <c r="AC628" s="1627">
        <f>ROUND(O628*AB628,3)</f>
        <v/>
      </c>
      <c r="AD628" s="673" t="inlineStr">
        <is>
          <t>別添</t>
        </is>
      </c>
      <c r="AE628" s="663" t="inlineStr">
        <is>
          <t>ЕАЭС N RU Д-JP.РА03.В.91565/22 от 31.05.2022 действует до 30.05.2027</t>
        </is>
      </c>
      <c r="AF628" s="663" t="inlineStr">
        <is>
          <t>Tokyo Matsuge</t>
        </is>
      </c>
      <c r="AG628" s="663" t="inlineStr">
        <is>
          <t>Beauty Conexion K.K.</t>
        </is>
      </c>
    </row>
    <row r="629" hidden="1" ht="20.1" customFormat="1" customHeight="1" s="437" thickBot="1">
      <c r="A629" s="435" t="n"/>
      <c r="B629" s="829" t="n"/>
      <c r="C629" s="1621" t="n">
        <v>4580551840110</v>
      </c>
      <c r="D629" s="1621" t="inlineStr">
        <is>
          <t>OM01</t>
        </is>
      </c>
      <c r="E629" s="435" t="inlineStr">
        <is>
          <t>Beaty Conexion</t>
        </is>
      </c>
      <c r="F629" s="435" t="inlineStr">
        <is>
          <t>OM01</t>
        </is>
      </c>
      <c r="G629" s="450" t="n"/>
      <c r="H629" s="451" t="inlineStr">
        <is>
          <t>OSAKA MATSUGE Mascara</t>
        </is>
      </c>
      <c r="I629" s="451" t="inlineStr">
        <is>
          <t>Osaka Matsuge Mascara</t>
        </is>
      </c>
      <c r="J629" s="591" t="inlineStr">
        <is>
          <t>Тушь для ресниц объем и подкручивание, тон черный</t>
        </is>
      </c>
      <c r="K629" s="451" t="inlineStr">
        <is>
          <t>Mascara</t>
        </is>
      </c>
      <c r="L629" s="451" t="n"/>
      <c r="M629" s="1442" t="n">
        <v>96</v>
      </c>
      <c r="N629" s="1442" t="n">
        <v>96</v>
      </c>
      <c r="O629" s="553" t="n">
        <v>350</v>
      </c>
      <c r="P629" s="1628" t="n">
        <v>1165</v>
      </c>
      <c r="Q629" s="1628">
        <f>O629*P629</f>
        <v/>
      </c>
      <c r="R629" s="724" t="n">
        <v>990</v>
      </c>
      <c r="S629" s="1634">
        <f>O629*R629</f>
        <v/>
      </c>
      <c r="T629" s="1634">
        <f>Q629-S629</f>
        <v/>
      </c>
      <c r="U629" s="808">
        <f>T629/Q629</f>
        <v/>
      </c>
      <c r="V629" s="444" t="n">
        <v>0.017</v>
      </c>
      <c r="W629" s="444" t="n">
        <v>3.45</v>
      </c>
      <c r="X629" s="444">
        <f>O629/M629</f>
        <v/>
      </c>
      <c r="Y629" s="444">
        <f>V629*X629</f>
        <v/>
      </c>
      <c r="Z629" s="444">
        <f>W629*X629</f>
        <v/>
      </c>
      <c r="AA629" s="444" t="inlineStr">
        <is>
          <t>4x1.8x12</t>
        </is>
      </c>
      <c r="AB629" s="1638" t="n">
        <v>0.027</v>
      </c>
      <c r="AC629" s="1627">
        <f>ROUND(O629*AB629,3)</f>
        <v/>
      </c>
      <c r="AD629" s="673" t="inlineStr">
        <is>
          <t>別添</t>
        </is>
      </c>
      <c r="AE629" s="663" t="inlineStr">
        <is>
          <t>ЕАЭС N RU Д-JP.РА03.В.91565/22 от 31.05.2022 действует до 30.05.2027</t>
        </is>
      </c>
      <c r="AF629" s="663" t="inlineStr">
        <is>
          <t>Tokyo Matsuge</t>
        </is>
      </c>
      <c r="AG629" s="663" t="inlineStr">
        <is>
          <t>Beauty Conexion K.K.</t>
        </is>
      </c>
    </row>
    <row r="630" hidden="1" ht="20.1" customFormat="1" customHeight="1" s="437" thickBot="1">
      <c r="A630" s="1442" t="n"/>
      <c r="B630" s="822" t="n"/>
      <c r="C630" s="448" t="inlineStr">
        <is>
          <t>4512442006961</t>
        </is>
      </c>
      <c r="D630" s="448" t="n"/>
      <c r="E630" s="435" t="inlineStr">
        <is>
          <t>Cosmepro</t>
        </is>
      </c>
      <c r="F630" s="435" t="inlineStr">
        <is>
          <t>CP0001</t>
        </is>
      </c>
      <c r="G630" s="450" t="inlineStr">
        <is>
          <t>クーフォースゲルパックCGSB</t>
        </is>
      </c>
      <c r="H630" s="451" t="inlineStr">
        <is>
          <t>《Cosmepro》COO FORCE CO2 GEL PACK</t>
        </is>
      </c>
      <c r="I630" s="451" t="n"/>
      <c r="J630" s="591" t="inlineStr">
        <is>
          <t>Гелевая Карбоксимаска для лица</t>
        </is>
      </c>
      <c r="K630" s="451" t="inlineStr">
        <is>
          <t>gel pack</t>
        </is>
      </c>
      <c r="L630" s="451" t="n"/>
      <c r="M630" s="1442" t="n">
        <v>24</v>
      </c>
      <c r="N630" s="1442" t="n">
        <v>24</v>
      </c>
      <c r="O630" s="553" t="n"/>
      <c r="P630" s="1628" t="n">
        <v>4390</v>
      </c>
      <c r="Q630" s="1628">
        <f>O630*P630</f>
        <v/>
      </c>
      <c r="R630" s="724" t="n">
        <v>3600</v>
      </c>
      <c r="S630" s="1634">
        <f>O630*R630</f>
        <v/>
      </c>
      <c r="T630" s="1634">
        <f>Q630-S630</f>
        <v/>
      </c>
      <c r="U630" s="808">
        <f>T630/Q630</f>
        <v/>
      </c>
      <c r="V630" s="1685">
        <f>ROUND(0.475*0.193*0.324,3)</f>
        <v/>
      </c>
      <c r="W630" s="444" t="n">
        <v>5.7</v>
      </c>
      <c r="X630" s="444">
        <f>O630/M630</f>
        <v/>
      </c>
      <c r="Y630" s="444">
        <f>V630*X630</f>
        <v/>
      </c>
      <c r="Z630" s="444">
        <f>W630*X630</f>
        <v/>
      </c>
      <c r="AA630" s="444" t="inlineStr">
        <is>
          <t>W228.5×H27×D153.5（㎜）</t>
        </is>
      </c>
      <c r="AB630" s="1633" t="n">
        <v>0.125</v>
      </c>
      <c r="AC630" s="1624">
        <f>ROUND(O630*AB630,3)</f>
        <v/>
      </c>
      <c r="AD630"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ＥＤＴＡ－３Ｎａ</t>
        </is>
      </c>
      <c r="AE630" s="663" t="inlineStr">
        <is>
          <t>ЕАЭС N RU Д-JP.РА09.В.08635/22 от 14.12.2022 действует до 13.12.2027</t>
        </is>
      </c>
      <c r="AF630" s="663" t="inlineStr">
        <is>
          <t>COSME PRO</t>
        </is>
      </c>
      <c r="AG630" s="663" t="inlineStr">
        <is>
          <t>COSMEPRO CO., LTD</t>
        </is>
      </c>
    </row>
    <row r="631" hidden="1" ht="20.1" customFormat="1" customHeight="1" s="437" thickBot="1">
      <c r="A631" s="1442" t="n"/>
      <c r="B631" s="822" t="n"/>
      <c r="C631" s="448" t="n"/>
      <c r="D631" s="448" t="n"/>
      <c r="E631" s="435" t="inlineStr">
        <is>
          <t>Cosmepro PRO</t>
        </is>
      </c>
      <c r="F631" s="435" t="n"/>
      <c r="G631" s="450" t="n"/>
      <c r="H631" s="451" t="inlineStr">
        <is>
          <t>《Cosmepro PRO》COO FORCE CO2 GEL PACK 400g</t>
        </is>
      </c>
      <c r="I631" s="451" t="n"/>
      <c r="J631" s="591" t="inlineStr">
        <is>
          <t>Гелевая Карбоксимаска для лица</t>
        </is>
      </c>
      <c r="K631" s="451" t="inlineStr">
        <is>
          <t>gel pack</t>
        </is>
      </c>
      <c r="L631" s="451" t="n"/>
      <c r="M631" s="1442" t="n">
        <v>12</v>
      </c>
      <c r="N631" s="1442" t="n">
        <v>12</v>
      </c>
      <c r="O631" s="553" t="n"/>
      <c r="P631" s="1628" t="n">
        <v>6750</v>
      </c>
      <c r="Q631" s="1628">
        <f>O631*P631</f>
        <v/>
      </c>
      <c r="R631" s="724" t="n">
        <v>5400</v>
      </c>
      <c r="S631" s="1634">
        <f>O631*R631</f>
        <v/>
      </c>
      <c r="T631" s="1634">
        <f>Q631-S631</f>
        <v/>
      </c>
      <c r="U631" s="808">
        <f>T631/Q631</f>
        <v/>
      </c>
      <c r="V631" s="444">
        <f>ROUND(0.405*0.34*0.265,3)</f>
        <v/>
      </c>
      <c r="W631" s="444" t="n">
        <v>8.1</v>
      </c>
      <c r="X631" s="444">
        <f>O631/M631</f>
        <v/>
      </c>
      <c r="Y631" s="444">
        <f>V631*X631</f>
        <v/>
      </c>
      <c r="Z631" s="444">
        <f>W631*X631</f>
        <v/>
      </c>
      <c r="AA631" s="444" t="n"/>
      <c r="AB631" s="1633" t="n">
        <v>0.63</v>
      </c>
      <c r="AC631" s="1661">
        <f>ROUND(O631*AB631,3)</f>
        <v/>
      </c>
      <c r="AD631" s="673" t="inlineStr">
        <is>
          <t>水
BG
グリセリン
ペンチレングリコール
アルギン酸Na
ホホバ種子油
セルロースガム
炭酸水素Na
アルガニアスピノサカルス培養エキス
ヒアルロン酸Na
水溶性コラーゲン
コメヌカスフィンゴ糖脂質
プラセンタエキス
パルミチン酸レチノール 
水添レシチン
リゾレシチン
水酸化Na
クエン酸
コーン油
イソマルト
レシチン
炭酸Ca
フェノキシエタノール
ＥＤＴＡ－４Ｎａ</t>
        </is>
      </c>
      <c r="AE631" s="663" t="inlineStr">
        <is>
          <t>ЕАЭС N RU Д-JP.РА09.В.08635/22 от 14.12.2022 действует до 13.12.2028</t>
        </is>
      </c>
      <c r="AF631" s="663" t="inlineStr">
        <is>
          <t>COSME PRO</t>
        </is>
      </c>
      <c r="AG631" s="663" t="inlineStr">
        <is>
          <t>COSMEPRO CO., LTD</t>
        </is>
      </c>
    </row>
    <row r="632" hidden="1" ht="30" customFormat="1" customHeight="1" s="437" thickBot="1">
      <c r="A632" s="1442" t="n"/>
      <c r="B632" s="822" t="n"/>
      <c r="C632" s="448" t="n"/>
      <c r="D632" s="448" t="n"/>
      <c r="E632" s="435" t="inlineStr">
        <is>
          <t>Cosmepro</t>
        </is>
      </c>
      <c r="F632" s="435" t="inlineStr">
        <is>
          <t>CP0002</t>
        </is>
      </c>
      <c r="G632" s="450" t="n"/>
      <c r="H632" s="404" t="inlineStr">
        <is>
          <t xml:space="preserve">《Cosmepro》Premium Fruit Sorbet Body Massage Salt Aloe. </t>
        </is>
      </c>
      <c r="I632" s="404" t="inlineStr">
        <is>
          <t>Premium Fruit Sorbet Body Massage Salt Aloe</t>
        </is>
      </c>
      <c r="J632" s="591" t="inlineStr">
        <is>
          <t>Премиальный фруктовый скраб-сорбет для тела на основе соли «Алоэ»</t>
        </is>
      </c>
      <c r="K632" s="451" t="inlineStr">
        <is>
          <t>body scrub</t>
        </is>
      </c>
      <c r="L632" s="451" t="n"/>
      <c r="M632" s="1442" t="n">
        <v>24</v>
      </c>
      <c r="N632" s="1442" t="n">
        <v>24</v>
      </c>
      <c r="O632" s="553" t="n">
        <v>72</v>
      </c>
      <c r="P632" s="1628" t="n">
        <v>732</v>
      </c>
      <c r="Q632" s="1628">
        <f>O632*P632</f>
        <v/>
      </c>
      <c r="R632" s="724" t="n">
        <v>600</v>
      </c>
      <c r="S632" s="1634">
        <f>O632*R632</f>
        <v/>
      </c>
      <c r="T632" s="1634">
        <f>Q632-S632</f>
        <v/>
      </c>
      <c r="U632" s="808">
        <f>T632/Q632</f>
        <v/>
      </c>
      <c r="V632" s="444" t="n">
        <v>0.028</v>
      </c>
      <c r="W632" s="444" t="n">
        <v>13</v>
      </c>
      <c r="X632" s="444">
        <f>O632/N632</f>
        <v/>
      </c>
      <c r="Y632" s="444">
        <f>V632*X632</f>
        <v/>
      </c>
      <c r="Z632" s="444" t="n">
        <v>13</v>
      </c>
      <c r="AA632" s="444" t="n"/>
      <c r="AB632" s="1633" t="n">
        <v>0.52</v>
      </c>
      <c r="AC632" s="1661">
        <f>ROUND(O632*AB632,3)</f>
        <v/>
      </c>
      <c r="AD632" s="673" t="inlineStr">
        <is>
          <t>別添</t>
        </is>
      </c>
      <c r="AE632" s="663" t="inlineStr">
        <is>
          <t>ЕАЭС N RU Д-JP.РА02.В.76814/23 от 27.03.2023 действует до 26.03.2028</t>
        </is>
      </c>
      <c r="AF632" s="663" t="inlineStr">
        <is>
          <t>COSMEPRO</t>
        </is>
      </c>
      <c r="AG632" s="663" t="inlineStr">
        <is>
          <t>COSMEPRO CO., LTD.</t>
        </is>
      </c>
    </row>
    <row r="633" hidden="1" ht="30" customFormat="1" customHeight="1" s="437" thickBot="1">
      <c r="A633" s="1442" t="n"/>
      <c r="B633" s="822" t="n"/>
      <c r="C633" s="448" t="n"/>
      <c r="D633" s="448" t="n"/>
      <c r="E633" s="435" t="inlineStr">
        <is>
          <t>Cosmepro</t>
        </is>
      </c>
      <c r="F633" s="435" t="inlineStr">
        <is>
          <t>CP0003</t>
        </is>
      </c>
      <c r="G633" s="450" t="n"/>
      <c r="H633" s="404" t="inlineStr">
        <is>
          <t>《Cosmepro》Premium Fruit Sorbet Body Massage Salt Papaya.</t>
        </is>
      </c>
      <c r="I633" s="404" t="inlineStr">
        <is>
          <t>Premium Fruit Sorbet Body Massage Salt Papaya</t>
        </is>
      </c>
      <c r="J633" s="591" t="inlineStr">
        <is>
          <t>Премиальный фруктовый скраб - сорбет для тела на основе соли «Папайя»</t>
        </is>
      </c>
      <c r="K633" s="451" t="inlineStr">
        <is>
          <t>body scrub</t>
        </is>
      </c>
      <c r="L633" s="451" t="n"/>
      <c r="M633" s="1442" t="n">
        <v>24</v>
      </c>
      <c r="N633" s="1442" t="n">
        <v>24</v>
      </c>
      <c r="O633" s="553" t="n">
        <v>72</v>
      </c>
      <c r="P633" s="1628" t="n">
        <v>732</v>
      </c>
      <c r="Q633" s="1628">
        <f>O633*P633</f>
        <v/>
      </c>
      <c r="R633" s="724" t="n">
        <v>600</v>
      </c>
      <c r="S633" s="1634">
        <f>O633*R633</f>
        <v/>
      </c>
      <c r="T633" s="1634">
        <f>Q633-S633</f>
        <v/>
      </c>
      <c r="U633" s="808">
        <f>T633/Q633</f>
        <v/>
      </c>
      <c r="V633" s="444" t="n">
        <v>0.028</v>
      </c>
      <c r="W633" s="444" t="n">
        <v>13</v>
      </c>
      <c r="X633" s="444" t="n">
        <v>1</v>
      </c>
      <c r="Y633" s="444">
        <f>V633*X633</f>
        <v/>
      </c>
      <c r="Z633" s="444" t="n">
        <v>13</v>
      </c>
      <c r="AA633" s="444" t="n"/>
      <c r="AB633" s="1633" t="n">
        <v>0.52</v>
      </c>
      <c r="AC633" s="1637">
        <f>ROUND(O633*AB633,3)</f>
        <v/>
      </c>
      <c r="AD633" s="673" t="inlineStr">
        <is>
          <t>別添</t>
        </is>
      </c>
      <c r="AE633" s="663" t="inlineStr">
        <is>
          <t>ЕАЭС N RU Д-JP.РА02.В.76814/23 от 27.03.2023 действует до 26.03.2028</t>
        </is>
      </c>
      <c r="AF633" s="663" t="inlineStr">
        <is>
          <t xml:space="preserve">COSMEPRO </t>
        </is>
      </c>
      <c r="AG633" s="663" t="inlineStr">
        <is>
          <t>COSMEPRO CO., LTD.</t>
        </is>
      </c>
    </row>
    <row r="634" hidden="1" ht="30" customFormat="1" customHeight="1" s="437" thickBot="1">
      <c r="A634" s="435" t="n"/>
      <c r="B634" s="829" t="n"/>
      <c r="C634" s="448" t="n"/>
      <c r="D634" s="448" t="n"/>
      <c r="E634" s="435" t="inlineStr">
        <is>
          <t>Cosmepro</t>
        </is>
      </c>
      <c r="F634" s="435" t="inlineStr">
        <is>
          <t>CP0004</t>
        </is>
      </c>
      <c r="G634" s="450" t="n"/>
      <c r="H634" s="404" t="inlineStr">
        <is>
          <t xml:space="preserve">《Cosmepro》Premium Fruit Sorbet Body Massage Salt Grape Fruits.. </t>
        </is>
      </c>
      <c r="I634" s="404" t="inlineStr">
        <is>
          <t>Premium Fruit Sorbet Body Massage Salt Grape fruits</t>
        </is>
      </c>
      <c r="J634" s="591" t="inlineStr">
        <is>
          <t>Премиальный фруктовый скраб - сорбет для тела на основе соли «Грейпфрут»</t>
        </is>
      </c>
      <c r="K634" s="451" t="inlineStr">
        <is>
          <t>body scrub</t>
        </is>
      </c>
      <c r="L634" s="451" t="n"/>
      <c r="M634" s="1442" t="n">
        <v>24</v>
      </c>
      <c r="N634" s="1442" t="n">
        <v>24</v>
      </c>
      <c r="O634" s="553" t="n">
        <v>72</v>
      </c>
      <c r="P634" s="1628" t="n">
        <v>732</v>
      </c>
      <c r="Q634" s="1628">
        <f>O634*P634</f>
        <v/>
      </c>
      <c r="R634" s="724" t="n">
        <v>600</v>
      </c>
      <c r="S634" s="1634">
        <f>O634*R634</f>
        <v/>
      </c>
      <c r="T634" s="1634">
        <f>Q634-S634</f>
        <v/>
      </c>
      <c r="U634" s="808">
        <f>T634/Q634</f>
        <v/>
      </c>
      <c r="V634" s="444" t="n">
        <v>0.028</v>
      </c>
      <c r="W634" s="444" t="n">
        <v>13</v>
      </c>
      <c r="X634" s="444" t="n">
        <v>1</v>
      </c>
      <c r="Y634" s="444">
        <f>V634*X634</f>
        <v/>
      </c>
      <c r="Z634" s="444" t="n">
        <v>13</v>
      </c>
      <c r="AA634" s="444" t="n"/>
      <c r="AB634" s="1633" t="n">
        <v>0.52</v>
      </c>
      <c r="AC634" s="1627">
        <f>ROUND(O634*AB634,3)</f>
        <v/>
      </c>
      <c r="AD634" s="673" t="inlineStr">
        <is>
          <t>別添</t>
        </is>
      </c>
      <c r="AE634" s="663" t="inlineStr">
        <is>
          <t>ЕАЭС N RU Д-JP.РА02.В.76814/23 от 27.03.2023 действует до 26.03.2028</t>
        </is>
      </c>
      <c r="AF634" s="663" t="inlineStr">
        <is>
          <t>COSMEPRO</t>
        </is>
      </c>
      <c r="AG634" s="663" t="inlineStr">
        <is>
          <t>COSMEPRO CO., LTD.</t>
        </is>
      </c>
    </row>
    <row r="635" hidden="1" ht="30" customFormat="1" customHeight="1" s="437" thickBot="1">
      <c r="A635" s="1442" t="n"/>
      <c r="B635" s="822" t="n"/>
      <c r="C635" s="448" t="n"/>
      <c r="D635" s="448" t="n"/>
      <c r="E635" s="435" t="inlineStr">
        <is>
          <t>Cosmepro</t>
        </is>
      </c>
      <c r="F635" s="435" t="inlineStr">
        <is>
          <t>CP0005</t>
        </is>
      </c>
      <c r="G635" s="450" t="n"/>
      <c r="H635" s="404" t="inlineStr">
        <is>
          <t>《Cosmepro》Premium Fruit Sorbet Body Massage Salt Raspberry.</t>
        </is>
      </c>
      <c r="I635" s="404" t="inlineStr">
        <is>
          <t>Premium Fruit Sorbet Body Massage Salt Raspberry</t>
        </is>
      </c>
      <c r="J635" s="591" t="inlineStr">
        <is>
          <t>Премиальный фруктовый скраб - сорбет для тела на основе соли «Малина»</t>
        </is>
      </c>
      <c r="K635" s="451" t="inlineStr">
        <is>
          <t>body scrub</t>
        </is>
      </c>
      <c r="L635" s="451" t="n"/>
      <c r="M635" s="1442" t="n">
        <v>24</v>
      </c>
      <c r="N635" s="1442" t="n">
        <v>24</v>
      </c>
      <c r="O635" s="553" t="n">
        <v>48</v>
      </c>
      <c r="P635" s="1628" t="n">
        <v>732</v>
      </c>
      <c r="Q635" s="1628">
        <f>O635*P635</f>
        <v/>
      </c>
      <c r="R635" s="724" t="n">
        <v>600</v>
      </c>
      <c r="S635" s="1623">
        <f>O635*R635</f>
        <v/>
      </c>
      <c r="T635" s="1623">
        <f>Q635-S635</f>
        <v/>
      </c>
      <c r="U635" s="556">
        <f>T635/Q635</f>
        <v/>
      </c>
      <c r="V635" s="444" t="n">
        <v>0.028</v>
      </c>
      <c r="W635" s="444" t="n">
        <v>13</v>
      </c>
      <c r="X635" s="444" t="n">
        <v>1</v>
      </c>
      <c r="Y635" s="444">
        <f>V635*X635</f>
        <v/>
      </c>
      <c r="Z635" s="444" t="n">
        <v>13</v>
      </c>
      <c r="AA635" s="444" t="n"/>
      <c r="AB635" s="1633" t="n">
        <v>0.52</v>
      </c>
      <c r="AC635" s="1627">
        <f>ROUND(O635*AB635,3)</f>
        <v/>
      </c>
      <c r="AD635" s="673" t="inlineStr">
        <is>
          <t>別添</t>
        </is>
      </c>
      <c r="AE635" s="663" t="inlineStr">
        <is>
          <t>ЕАЭС N RU Д-JP.РА02.В.76814/23 от 27.03.2023 действует до 26.03.2028</t>
        </is>
      </c>
      <c r="AF635" s="663" t="inlineStr">
        <is>
          <t>COSMEPRO</t>
        </is>
      </c>
      <c r="AG635" s="663" t="inlineStr">
        <is>
          <t>COSMEPRO CO., LTD.</t>
        </is>
      </c>
    </row>
    <row r="636" hidden="1" ht="30" customFormat="1" customHeight="1" s="437" thickBot="1">
      <c r="A636" s="1442" t="n"/>
      <c r="B636" s="822" t="n"/>
      <c r="C636" s="448" t="n"/>
      <c r="D636" s="448" t="n"/>
      <c r="E636" s="435" t="inlineStr">
        <is>
          <t>Cosmepro</t>
        </is>
      </c>
      <c r="F636" s="435" t="inlineStr">
        <is>
          <t>CP0006</t>
        </is>
      </c>
      <c r="G636" s="450" t="n"/>
      <c r="H636" s="404" t="inlineStr">
        <is>
          <t xml:space="preserve">《Cosmepro》Premium Fruit Sorbet Body Massage Blueberry. </t>
        </is>
      </c>
      <c r="I636" s="404" t="inlineStr">
        <is>
          <t>Premium Fruit Sorbet Body Massage Blueberry</t>
        </is>
      </c>
      <c r="J636" s="591" t="inlineStr">
        <is>
          <t>Премиальный фруктовый скраб - сорбет для тела на основе соли «Черника»</t>
        </is>
      </c>
      <c r="K636" s="451" t="inlineStr">
        <is>
          <t>body scrub</t>
        </is>
      </c>
      <c r="L636" s="451" t="n"/>
      <c r="M636" s="1442" t="n">
        <v>24</v>
      </c>
      <c r="N636" s="1442" t="n">
        <v>24</v>
      </c>
      <c r="O636" s="553" t="n">
        <v>48</v>
      </c>
      <c r="P636" s="1628" t="n">
        <v>732</v>
      </c>
      <c r="Q636" s="1628">
        <f>O636*P636</f>
        <v/>
      </c>
      <c r="R636" s="724" t="n">
        <v>600</v>
      </c>
      <c r="S636" s="1623">
        <f>O636*R636</f>
        <v/>
      </c>
      <c r="T636" s="1623">
        <f>Q636-S636</f>
        <v/>
      </c>
      <c r="U636" s="556">
        <f>T636/Q636</f>
        <v/>
      </c>
      <c r="V636" s="444" t="n">
        <v>0.028</v>
      </c>
      <c r="W636" s="444" t="n">
        <v>13</v>
      </c>
      <c r="X636" s="444">
        <f>O636/N636</f>
        <v/>
      </c>
      <c r="Y636" s="444">
        <f>V636*X636</f>
        <v/>
      </c>
      <c r="Z636" s="444" t="n">
        <v>13</v>
      </c>
      <c r="AA636" s="444" t="n"/>
      <c r="AB636" s="1633" t="n">
        <v>0.5</v>
      </c>
      <c r="AC636" s="1624">
        <f>ROUND(O636*AB636,3)</f>
        <v/>
      </c>
      <c r="AD636" s="673" t="inlineStr">
        <is>
          <t>別添</t>
        </is>
      </c>
      <c r="AE636" s="663" t="inlineStr">
        <is>
          <t>ЕАЭС N RU Д-JP.РА02.В.76814/23 от 27.03.2023 действует до 26.03.2028</t>
        </is>
      </c>
      <c r="AF636" s="663" t="n"/>
      <c r="AG636" s="663" t="inlineStr">
        <is>
          <t>COSMEPRO CO., LTD.</t>
        </is>
      </c>
    </row>
    <row r="637" hidden="1" ht="30" customFormat="1" customHeight="1" s="437" thickBot="1">
      <c r="A637" s="1442" t="n"/>
      <c r="B637" s="822" t="n"/>
      <c r="C637" s="448" t="n"/>
      <c r="D637" s="448" t="n"/>
      <c r="E637" s="435" t="inlineStr">
        <is>
          <t>Cosmepro</t>
        </is>
      </c>
      <c r="F637" s="435" t="inlineStr">
        <is>
          <t>CP0007</t>
        </is>
      </c>
      <c r="G637" s="450" t="n"/>
      <c r="H637" s="404" t="inlineStr">
        <is>
          <t xml:space="preserve">《Cosmepro》Premium Fruit Sorbet Body Massage Salt Honey. </t>
        </is>
      </c>
      <c r="I637" s="404" t="inlineStr">
        <is>
          <t>Premium Fruit Sorbet Body Massage Salt Honey</t>
        </is>
      </c>
      <c r="J637" s="591" t="inlineStr">
        <is>
          <t>Премиальный фруктовый скраб - сорбет для тела на основе соли «Мёд»</t>
        </is>
      </c>
      <c r="K637" s="451" t="inlineStr">
        <is>
          <t>body scrub</t>
        </is>
      </c>
      <c r="L637" s="451" t="n"/>
      <c r="M637" s="1442" t="n">
        <v>24</v>
      </c>
      <c r="N637" s="1442" t="n">
        <v>24</v>
      </c>
      <c r="O637" s="553" t="n">
        <v>48</v>
      </c>
      <c r="P637" s="1628" t="n">
        <v>732</v>
      </c>
      <c r="Q637" s="1628">
        <f>O637*P637</f>
        <v/>
      </c>
      <c r="R637" s="724" t="n">
        <v>600</v>
      </c>
      <c r="S637" s="1623">
        <f>O637*R637</f>
        <v/>
      </c>
      <c r="T637" s="1623">
        <f>Q637-S637</f>
        <v/>
      </c>
      <c r="U637" s="556">
        <f>T637/Q637</f>
        <v/>
      </c>
      <c r="V637" s="444" t="n">
        <v>0.028</v>
      </c>
      <c r="W637" s="444" t="n">
        <v>13</v>
      </c>
      <c r="X637" s="444" t="n">
        <v>1</v>
      </c>
      <c r="Y637" s="444">
        <f>V637*X637</f>
        <v/>
      </c>
      <c r="Z637" s="444" t="n">
        <v>13</v>
      </c>
      <c r="AA637" s="444" t="n"/>
      <c r="AB637" s="1647" t="n">
        <v>0.52</v>
      </c>
      <c r="AC637" s="1627">
        <f>ROUND(O637*AB637,3)</f>
        <v/>
      </c>
      <c r="AD637" s="673" t="inlineStr">
        <is>
          <t>別添</t>
        </is>
      </c>
      <c r="AE637" s="663" t="inlineStr">
        <is>
          <t>ЕАЭС N RU Д-JP.РА02.В.76814/23 от 27.03.2023 действует до 26.03.2028</t>
        </is>
      </c>
      <c r="AF637" s="663" t="inlineStr">
        <is>
          <t xml:space="preserve">COSMEPRO </t>
        </is>
      </c>
      <c r="AG637" s="663" t="inlineStr">
        <is>
          <t>COSMEPRO CO., LTD.</t>
        </is>
      </c>
    </row>
    <row r="638" hidden="1" ht="30" customFormat="1" customHeight="1" s="437" thickBot="1">
      <c r="A638" s="1442" t="n"/>
      <c r="B638" s="822" t="n"/>
      <c r="C638" s="448" t="n"/>
      <c r="D638" s="448" t="n"/>
      <c r="E638" s="435" t="inlineStr">
        <is>
          <t>Cosmepro</t>
        </is>
      </c>
      <c r="F638" s="435" t="inlineStr">
        <is>
          <t>CP0008</t>
        </is>
      </c>
      <c r="G638" s="450" t="n"/>
      <c r="H638" s="404" t="inlineStr">
        <is>
          <t>《Cosmepro》Premium Fruit Sorbet Body Massage Apple＆Jasmine.</t>
        </is>
      </c>
      <c r="I638" s="404" t="inlineStr">
        <is>
          <t>Premium Fruit Sorbet Body Massage Apple&amp;Jasmine</t>
        </is>
      </c>
      <c r="J638" s="591" t="inlineStr">
        <is>
          <t>Премиальный фруктовый скраб - сорбет для тела на основе соли «Яблоко и жасмин»</t>
        </is>
      </c>
      <c r="K638" s="451" t="inlineStr">
        <is>
          <t>body scrub</t>
        </is>
      </c>
      <c r="L638" s="451" t="n"/>
      <c r="M638" s="1442" t="n">
        <v>24</v>
      </c>
      <c r="N638" s="1442" t="n">
        <v>24</v>
      </c>
      <c r="O638" s="553" t="n">
        <v>48</v>
      </c>
      <c r="P638" s="1628" t="n">
        <v>732</v>
      </c>
      <c r="Q638" s="1628">
        <f>O638*P638</f>
        <v/>
      </c>
      <c r="R638" s="724" t="n">
        <v>600</v>
      </c>
      <c r="S638" s="1623">
        <f>O638*R638</f>
        <v/>
      </c>
      <c r="T638" s="1623">
        <f>Q638-S638</f>
        <v/>
      </c>
      <c r="U638" s="556">
        <f>T638/Q638</f>
        <v/>
      </c>
      <c r="V638" s="444" t="n">
        <v>0.028</v>
      </c>
      <c r="W638" s="444" t="n">
        <v>13</v>
      </c>
      <c r="X638" s="444">
        <f>O638/N638</f>
        <v/>
      </c>
      <c r="Y638" s="444">
        <f>V638*X638</f>
        <v/>
      </c>
      <c r="Z638" s="444" t="n">
        <v>13</v>
      </c>
      <c r="AA638" s="444" t="n"/>
      <c r="AB638" s="1633" t="n">
        <v>0.5</v>
      </c>
      <c r="AC638" s="1624">
        <f>ROUND(O638*AB638,3)</f>
        <v/>
      </c>
      <c r="AD638" s="673" t="inlineStr">
        <is>
          <t>別添</t>
        </is>
      </c>
      <c r="AE638" s="663" t="inlineStr">
        <is>
          <t>ЕАЭС N RU Д-JP.РА02.В.76814/23 от 27.03.2023 действует до 26.03.2028</t>
        </is>
      </c>
      <c r="AF638" s="663" t="n"/>
      <c r="AG638" s="663" t="inlineStr">
        <is>
          <t>COSMEPRO CO., LTD.</t>
        </is>
      </c>
    </row>
    <row r="639" hidden="1" ht="30" customFormat="1" customHeight="1" s="437" thickBot="1">
      <c r="A639" s="435" t="n"/>
      <c r="B639" s="829" t="n"/>
      <c r="C639" s="448" t="n"/>
      <c r="D639" s="448" t="n"/>
      <c r="E639" s="435" t="inlineStr">
        <is>
          <t>Cosmepro</t>
        </is>
      </c>
      <c r="F639" s="435" t="inlineStr">
        <is>
          <t>CP0009</t>
        </is>
      </c>
      <c r="G639" s="450" t="n"/>
      <c r="H639" s="404" t="inlineStr">
        <is>
          <t>《Cosmepro》Premium Fruit Sorbet Body Massage Salt Raspberry＆Honey.</t>
        </is>
      </c>
      <c r="I639" s="404" t="inlineStr">
        <is>
          <t>Premium Fruit Sorbet Body Massage Salt Raspberry&amp;Honey</t>
        </is>
      </c>
      <c r="J639" s="591" t="inlineStr">
        <is>
          <t>Премиальный фруктовый скраб - сорбет для тела на основе соли «Малина и мёд»</t>
        </is>
      </c>
      <c r="K639" s="451" t="inlineStr">
        <is>
          <t>body scrub</t>
        </is>
      </c>
      <c r="L639" s="451" t="n"/>
      <c r="M639" s="1442" t="n">
        <v>24</v>
      </c>
      <c r="N639" s="1442" t="n">
        <v>24</v>
      </c>
      <c r="O639" s="553" t="n">
        <v>72</v>
      </c>
      <c r="P639" s="1628" t="n">
        <v>732</v>
      </c>
      <c r="Q639" s="1628">
        <f>O639*P639</f>
        <v/>
      </c>
      <c r="R639" s="724" t="n">
        <v>600</v>
      </c>
      <c r="S639" s="1623">
        <f>O639*R639</f>
        <v/>
      </c>
      <c r="T639" s="1623">
        <f>Q639-S639</f>
        <v/>
      </c>
      <c r="U639" s="556">
        <f>T639/Q639</f>
        <v/>
      </c>
      <c r="V639" s="444" t="n">
        <v>0.028</v>
      </c>
      <c r="W639" s="444" t="n">
        <v>13</v>
      </c>
      <c r="X639" s="444" t="n">
        <v>1</v>
      </c>
      <c r="Y639" s="444">
        <f>V639*X639</f>
        <v/>
      </c>
      <c r="Z639" s="444" t="n">
        <v>13</v>
      </c>
      <c r="AA639" s="444" t="n"/>
      <c r="AB639" s="1633" t="n">
        <v>0.52</v>
      </c>
      <c r="AC639" s="1627">
        <f>ROUND(O639*AB639,3)</f>
        <v/>
      </c>
      <c r="AD639" s="673" t="inlineStr">
        <is>
          <t>別添</t>
        </is>
      </c>
      <c r="AE639" s="663" t="inlineStr">
        <is>
          <t>ЕАЭС N RU Д-JP.РА02.В.76814/23 от 27.03.2023 действует до 26.03.2028</t>
        </is>
      </c>
      <c r="AF639" s="663" t="inlineStr">
        <is>
          <t>COSMEPRO</t>
        </is>
      </c>
      <c r="AG639" s="663" t="inlineStr">
        <is>
          <t>COSMEPRO CO., LTD.</t>
        </is>
      </c>
    </row>
    <row r="640" hidden="1" ht="20.1" customFormat="1" customHeight="1" s="437" thickBot="1">
      <c r="A640" s="1442" t="n"/>
      <c r="B640" s="822" t="n"/>
      <c r="C640" s="448" t="inlineStr">
        <is>
          <t>4560393650139</t>
        </is>
      </c>
      <c r="D640" s="448" t="n"/>
      <c r="E640" s="435" t="inlineStr">
        <is>
          <t>AFURA</t>
        </is>
      </c>
      <c r="F640" s="435" t="inlineStr">
        <is>
          <t>B1001</t>
        </is>
      </c>
      <c r="G640" s="450" t="inlineStr">
        <is>
          <t>e-10　プレミアム　BC　アイシート　90ｍL/60枚入/30回分</t>
        </is>
      </c>
      <c r="H640" s="404" t="inlineStr">
        <is>
          <t>《B-10》PREMIUM BC EYE SHEET</t>
        </is>
      </c>
      <c r="I640" s="404" t="inlineStr">
        <is>
          <t>Be-10 PREMIUM BIO CELL EYE SHEET</t>
        </is>
      </c>
      <c r="J640" s="591" t="inlineStr">
        <is>
          <t>Премиальные патчи для кожи вокруг глаз на биоцеллюлозной основе Be-10</t>
        </is>
      </c>
      <c r="K640" s="451" t="inlineStr">
        <is>
          <t>eye mask</t>
        </is>
      </c>
      <c r="L640" s="451" t="n"/>
      <c r="M640" s="1442" t="n">
        <v>27</v>
      </c>
      <c r="N640" s="1442" t="n">
        <v>27</v>
      </c>
      <c r="O640" s="553" t="n">
        <v>189</v>
      </c>
      <c r="P640" s="1628" t="n">
        <v>2406</v>
      </c>
      <c r="Q640" s="1628">
        <f>O640*P640</f>
        <v/>
      </c>
      <c r="R640" s="724" t="n">
        <v>1925</v>
      </c>
      <c r="S640" s="1623">
        <f>O640*R640</f>
        <v/>
      </c>
      <c r="T640" s="1623">
        <f>Q640-S640</f>
        <v/>
      </c>
      <c r="U640" s="556">
        <f>T640/Q640</f>
        <v/>
      </c>
      <c r="V640" s="444">
        <f>ROUND(0.35*0.35*0.19,3)</f>
        <v/>
      </c>
      <c r="W640" s="444" t="n">
        <v>7</v>
      </c>
      <c r="X640" s="444">
        <f>O640/M640</f>
        <v/>
      </c>
      <c r="Y640" s="444">
        <f>V640*X640</f>
        <v/>
      </c>
      <c r="Z640" s="444">
        <f>W640*X640</f>
        <v/>
      </c>
      <c r="AA640" s="444" t="inlineStr">
        <is>
          <t>105*105*50 (mm)</t>
        </is>
      </c>
      <c r="AB640" s="1638" t="n">
        <v>0.237</v>
      </c>
      <c r="AC640" s="1627">
        <f>ROUND(O640*AB640,3)</f>
        <v/>
      </c>
      <c r="AD640" s="673" t="inlineStr">
        <is>
          <t>別添</t>
        </is>
      </c>
      <c r="AE640" s="663" t="inlineStr">
        <is>
          <t>ЕАЭС N RU Д-JP.РА09.В.11989/22 от 15.12.2022 действует до 14.12.2027</t>
        </is>
      </c>
      <c r="AF640" s="663" t="inlineStr">
        <is>
          <t>B-10</t>
        </is>
      </c>
      <c r="AG640" s="663" t="inlineStr">
        <is>
          <t>AFURA co.,ltd</t>
        </is>
      </c>
    </row>
    <row r="641" hidden="1" ht="20.1" customFormat="1" customHeight="1" s="437" thickBot="1">
      <c r="A641" s="1442" t="n"/>
      <c r="B641" s="822" t="n"/>
      <c r="C641" s="448" t="inlineStr">
        <is>
          <t>4560393650122</t>
        </is>
      </c>
      <c r="D641" s="448" t="n"/>
      <c r="E641" s="435" t="inlineStr">
        <is>
          <t>AFURA</t>
        </is>
      </c>
      <c r="F641" s="435" t="inlineStr">
        <is>
          <t>B1002</t>
        </is>
      </c>
      <c r="G641" s="956" t="inlineStr">
        <is>
          <t>e-10　プレミアムフェイスマスク　26ｍL/5枚入り
ご</t>
        </is>
      </c>
      <c r="H641" s="404" t="inlineStr">
        <is>
          <t>《B-10》PREMIUM FACE MASK</t>
        </is>
      </c>
      <c r="I641" s="404" t="inlineStr">
        <is>
          <t>Be-10 PREMIUM FACE MASK</t>
        </is>
      </c>
      <c r="J641" s="591" t="inlineStr">
        <is>
          <t>Премиальная маска для лица B-10</t>
        </is>
      </c>
      <c r="K641" s="451" t="inlineStr">
        <is>
          <t>face mask</t>
        </is>
      </c>
      <c r="L641" s="451" t="n"/>
      <c r="M641" s="1442" t="n">
        <v>48</v>
      </c>
      <c r="N641" s="1442" t="n">
        <v>48</v>
      </c>
      <c r="O641" s="553" t="n">
        <v>192</v>
      </c>
      <c r="P641" s="1628" t="n">
        <v>1750</v>
      </c>
      <c r="Q641" s="1628">
        <f>O641*P641</f>
        <v/>
      </c>
      <c r="R641" s="724" t="n">
        <v>1400</v>
      </c>
      <c r="S641" s="1623">
        <f>O641*R641</f>
        <v/>
      </c>
      <c r="T641" s="1623">
        <f>Q641-S641</f>
        <v/>
      </c>
      <c r="U641" s="556">
        <f>T641/Q641</f>
        <v/>
      </c>
      <c r="V641" s="444">
        <f>ROUND(0.477*0.301*0.198,3)</f>
        <v/>
      </c>
      <c r="W641" s="444" t="n">
        <v>9</v>
      </c>
      <c r="X641" s="444">
        <f>O641/M641</f>
        <v/>
      </c>
      <c r="Y641" s="444">
        <f>V641*X641</f>
        <v/>
      </c>
      <c r="Z641" s="444">
        <f>W641*X641</f>
        <v/>
      </c>
      <c r="AA641" s="444" t="inlineStr">
        <is>
          <t>160*90*28 (mm)</t>
        </is>
      </c>
      <c r="AB641" s="1638" t="n">
        <v>0.177</v>
      </c>
      <c r="AC641" s="1627">
        <f>ROUND(O641*AB641,3)</f>
        <v/>
      </c>
      <c r="AD641" s="673" t="inlineStr">
        <is>
          <t>別添</t>
        </is>
      </c>
      <c r="AE641" s="663" t="inlineStr">
        <is>
          <t>ЕАЭС N RU Д-JP.РА09.В.12017/22 от 15.12.2022 действует до 14.12.2027</t>
        </is>
      </c>
      <c r="AF641" s="663" t="inlineStr">
        <is>
          <t>B-10</t>
        </is>
      </c>
      <c r="AG641" s="663" t="inlineStr">
        <is>
          <t>AFURA co.,ltd</t>
        </is>
      </c>
    </row>
    <row r="642" hidden="1" ht="20.1" customFormat="1" customHeight="1" s="437" thickBot="1">
      <c r="A642" s="435" t="n"/>
      <c r="B642" s="829" t="n"/>
      <c r="C642" s="448" t="inlineStr">
        <is>
          <t>4560393650092</t>
        </is>
      </c>
      <c r="D642" s="448" t="n"/>
      <c r="E642" s="435" t="inlineStr">
        <is>
          <t>AFURA</t>
        </is>
      </c>
      <c r="F642" s="435" t="inlineStr">
        <is>
          <t>B1003</t>
        </is>
      </c>
      <c r="G642" s="450" t="inlineStr">
        <is>
          <t>be-10　メソボディ&amp;レッグクリーム　150g</t>
        </is>
      </c>
      <c r="H642" s="404" t="inlineStr">
        <is>
          <t>《B-10》MESO BODY &amp; LEG CREAM</t>
        </is>
      </c>
      <c r="I642" s="404" t="inlineStr">
        <is>
          <t>Be-10 MESO BODY &amp; LEG CREAM</t>
        </is>
      </c>
      <c r="J642" s="591" t="inlineStr">
        <is>
          <t>Скульптурирующий крем для ног и тела «Be-10»</t>
        </is>
      </c>
      <c r="K642" s="451" t="inlineStr">
        <is>
          <t>body cream</t>
        </is>
      </c>
      <c r="L642" s="451" t="n"/>
      <c r="M642" s="1442" t="n">
        <v>35</v>
      </c>
      <c r="N642" s="1442" t="n">
        <v>35</v>
      </c>
      <c r="O642" s="553" t="n"/>
      <c r="P642" s="1628" t="n">
        <v>4375</v>
      </c>
      <c r="Q642" s="1628">
        <f>O642*P642</f>
        <v/>
      </c>
      <c r="R642" s="724" t="n">
        <v>3500</v>
      </c>
      <c r="S642" s="1623">
        <f>O642*R642</f>
        <v/>
      </c>
      <c r="T642" s="1623">
        <f>Q642-S642</f>
        <v/>
      </c>
      <c r="U642" s="556">
        <f>T642/Q642</f>
        <v/>
      </c>
      <c r="V642" s="444">
        <f>ROUND(0.39*0.295*0.25,3)</f>
        <v/>
      </c>
      <c r="W642" s="444" t="n">
        <v>6.5</v>
      </c>
      <c r="X642" s="444">
        <f>O642/M642</f>
        <v/>
      </c>
      <c r="Y642" s="444">
        <f>V642*X642</f>
        <v/>
      </c>
      <c r="Z642" s="444">
        <f>W642*X642</f>
        <v/>
      </c>
      <c r="AA642" s="444" t="inlineStr">
        <is>
          <t>188*48*48 (mm)</t>
        </is>
      </c>
      <c r="AB642" s="1635" t="n">
        <v>0.18</v>
      </c>
      <c r="AC642" s="1627">
        <f>ROUND(O642*AB642,3)</f>
        <v/>
      </c>
      <c r="AD642" s="673" t="inlineStr">
        <is>
          <t>別添</t>
        </is>
      </c>
      <c r="AE642" s="663" t="inlineStr">
        <is>
          <t>ЕАЭС N RU Д-JP.РА09.В.12052/22 от 15.12.2022 действует до 14.12.2027</t>
        </is>
      </c>
      <c r="AF642" s="663" t="inlineStr">
        <is>
          <t>B-10</t>
        </is>
      </c>
      <c r="AG642" s="663" t="inlineStr">
        <is>
          <t>AFURA co.,ltd</t>
        </is>
      </c>
    </row>
    <row r="643" hidden="1" ht="20.1" customFormat="1" customHeight="1" s="437" thickBot="1">
      <c r="A643" s="435" t="n"/>
      <c r="B643" s="829" t="n"/>
      <c r="C643" s="448" t="inlineStr">
        <is>
          <t>4560393650184</t>
        </is>
      </c>
      <c r="D643" s="448" t="n"/>
      <c r="E643" s="435" t="inlineStr">
        <is>
          <t>AFURA</t>
        </is>
      </c>
      <c r="F643" s="447" t="inlineStr">
        <is>
          <t>B1005</t>
        </is>
      </c>
      <c r="G643" s="450" t="inlineStr">
        <is>
          <t>be-10　インテンシブセラム　1.5ｍL×28　（店販用）</t>
        </is>
      </c>
      <c r="H643" s="451" t="inlineStr">
        <is>
          <t>《B-10》INTENSIVE SERUM</t>
        </is>
      </c>
      <c r="I643" s="451" t="inlineStr">
        <is>
          <t>Be-10 INTENSIVE SERUM</t>
        </is>
      </c>
      <c r="J643" s="591" t="inlineStr">
        <is>
          <t>Интенсивная сыворотка «Be-10»</t>
        </is>
      </c>
      <c r="K643" s="451" t="inlineStr">
        <is>
          <t>face serum</t>
        </is>
      </c>
      <c r="L643" s="451" t="n"/>
      <c r="M643" s="1442" t="n">
        <v>60</v>
      </c>
      <c r="N643" s="1442" t="n">
        <v>60</v>
      </c>
      <c r="O643" s="553" t="n"/>
      <c r="P643" s="1628" t="n">
        <v>5468</v>
      </c>
      <c r="Q643" s="1628">
        <f>O643*P643</f>
        <v/>
      </c>
      <c r="R643" s="724" t="n">
        <v>4375</v>
      </c>
      <c r="S643" s="1623">
        <f>O643*R643</f>
        <v/>
      </c>
      <c r="T643" s="1623">
        <f>Q643-S643</f>
        <v/>
      </c>
      <c r="U643" s="556">
        <f>T643/Q643</f>
        <v/>
      </c>
      <c r="V643" s="444">
        <f>ROUND(0.44*0.43*0.26,3)</f>
        <v/>
      </c>
      <c r="W643" s="444" t="n">
        <v>7.1</v>
      </c>
      <c r="X643" s="444">
        <f>O643/M643</f>
        <v/>
      </c>
      <c r="Y643" s="444">
        <f>V643*X643</f>
        <v/>
      </c>
      <c r="Z643" s="444">
        <f>W643*X643</f>
        <v/>
      </c>
      <c r="AA643" s="444" t="inlineStr">
        <is>
          <t>100*140*47 (mm)</t>
        </is>
      </c>
      <c r="AB643" s="1638" t="n">
        <v>0.118</v>
      </c>
      <c r="AC643" s="1627">
        <f>ROUND(O643*AB643,3)</f>
        <v/>
      </c>
      <c r="AD643" s="673" t="inlineStr">
        <is>
          <t>別添</t>
        </is>
      </c>
      <c r="AE643" s="663" t="inlineStr">
        <is>
          <t>ЕАЭС N RU Д-JP.РА09.В.11754/22 от 15.12.2022 действует до 14.12.2027</t>
        </is>
      </c>
      <c r="AF643" s="663" t="inlineStr">
        <is>
          <t>Be-10</t>
        </is>
      </c>
      <c r="AG643" s="663" t="inlineStr">
        <is>
          <t>AFURA co.,ltd</t>
        </is>
      </c>
    </row>
    <row r="644" hidden="1" ht="20.1" customFormat="1" customHeight="1" s="437" thickBot="1">
      <c r="A644" s="1442" t="n"/>
      <c r="B644" s="822" t="n"/>
      <c r="C644" s="448" t="inlineStr">
        <is>
          <t>4560393650214</t>
        </is>
      </c>
      <c r="D644" s="448" t="n"/>
      <c r="E644" s="435" t="inlineStr">
        <is>
          <t>AFURA</t>
        </is>
      </c>
      <c r="F644" s="447" t="inlineStr">
        <is>
          <t>B1004</t>
        </is>
      </c>
      <c r="G644" s="450" t="inlineStr">
        <is>
          <t>e-10　インテンシブクリーム　1ｍL×28入り</t>
        </is>
      </c>
      <c r="H644" s="404" t="inlineStr">
        <is>
          <t>《B-10》INTENSIVE CREAM</t>
        </is>
      </c>
      <c r="I644" s="404" t="inlineStr">
        <is>
          <t>Be-10 INTENSIVE CREAM</t>
        </is>
      </c>
      <c r="J644" s="488" t="inlineStr">
        <is>
          <t>Интенсивный крем для лица «Be-10»</t>
        </is>
      </c>
      <c r="K644" s="451" t="inlineStr">
        <is>
          <t>face cream</t>
        </is>
      </c>
      <c r="L644" s="451" t="n"/>
      <c r="M644" s="1442" t="n">
        <v>30</v>
      </c>
      <c r="N644" s="1442" t="n">
        <v>30</v>
      </c>
      <c r="O644" s="553" t="n"/>
      <c r="P644" s="1628" t="n">
        <v>4375</v>
      </c>
      <c r="Q644" s="1628">
        <f>O644*P644</f>
        <v/>
      </c>
      <c r="R644" s="724" t="n">
        <v>3500</v>
      </c>
      <c r="S644" s="1623">
        <f>O644*R644</f>
        <v/>
      </c>
      <c r="T644" s="1623">
        <f>Q644-S644</f>
        <v/>
      </c>
      <c r="U644" s="556">
        <f>T644/Q644</f>
        <v/>
      </c>
      <c r="V644" s="444">
        <f>ROUND(0.435*0.233*0.183,3)</f>
        <v/>
      </c>
      <c r="W644" s="444" t="n">
        <v>3.5</v>
      </c>
      <c r="X644" s="444">
        <f>O644/M644</f>
        <v/>
      </c>
      <c r="Y644" s="444">
        <f>V644*X644</f>
        <v/>
      </c>
      <c r="Z644" s="444">
        <f>W644*X644</f>
        <v/>
      </c>
      <c r="AA644" s="444" t="inlineStr">
        <is>
          <t>160*80*53 (mm)</t>
        </is>
      </c>
      <c r="AB644" s="1633" t="n">
        <v>0.098</v>
      </c>
      <c r="AC644" s="1627">
        <f>ROUND(O644*AB644,3)</f>
        <v/>
      </c>
      <c r="AD644" s="673" t="inlineStr">
        <is>
          <t>別添</t>
        </is>
      </c>
      <c r="AE644" s="663" t="inlineStr">
        <is>
          <t>ЕАЭС N RU Д-JP.РА09.В.11754/22 от 15.12.2022 действует до 14.12.2027</t>
        </is>
      </c>
      <c r="AF644" s="663" t="inlineStr">
        <is>
          <t>Be-10</t>
        </is>
      </c>
      <c r="AG644" s="663" t="inlineStr">
        <is>
          <t>AFURA co.,ltd</t>
        </is>
      </c>
    </row>
    <row r="645" hidden="1" ht="20.1" customFormat="1" customHeight="1" s="437" thickBot="1">
      <c r="A645" s="1442" t="n"/>
      <c r="B645" s="822" t="n"/>
      <c r="C645" s="448" t="inlineStr">
        <is>
          <t>4560393650313</t>
        </is>
      </c>
      <c r="D645" s="448" t="n"/>
      <c r="E645" s="435" t="inlineStr">
        <is>
          <t>AFURA</t>
        </is>
      </c>
      <c r="F645" s="1668" t="inlineStr">
        <is>
          <t>SK01</t>
        </is>
      </c>
      <c r="G645" s="450" t="n"/>
      <c r="H645" s="451" t="inlineStr">
        <is>
          <t>《SKINIMALIST》RADIANCE PEEL NEW!</t>
        </is>
      </c>
      <c r="I645" s="451" t="inlineStr">
        <is>
          <t>SKINIMALIST RADIANCE PEEL.</t>
        </is>
      </c>
      <c r="J645" s="591" t="inlineStr">
        <is>
          <t xml:space="preserve">SKINIMALIST RADIANCE PEEL. Пилинг-сияние Скинималист. </t>
        </is>
      </c>
      <c r="K645" s="451" t="inlineStr">
        <is>
          <t>face peeling lotion</t>
        </is>
      </c>
      <c r="L645" s="451" t="n"/>
      <c r="M645" s="1442" t="n">
        <v>60</v>
      </c>
      <c r="N645" s="1442" t="n">
        <v>60</v>
      </c>
      <c r="O645" s="553" t="n">
        <v>30</v>
      </c>
      <c r="P645" s="1628" t="n">
        <v>1976</v>
      </c>
      <c r="Q645" s="1628">
        <f>O645*P645</f>
        <v/>
      </c>
      <c r="R645" s="724" t="n">
        <v>1680</v>
      </c>
      <c r="S645" s="1623">
        <f>O645*R645</f>
        <v/>
      </c>
      <c r="T645" s="1623">
        <f>Q645-S645</f>
        <v/>
      </c>
      <c r="U645" s="556">
        <f>T645/Q645</f>
        <v/>
      </c>
      <c r="V645" s="444">
        <f>ROUND(0.376*0.225*0.125,3)</f>
        <v/>
      </c>
      <c r="W645" s="444" t="n"/>
      <c r="X645" s="444">
        <f>O645/M645</f>
        <v/>
      </c>
      <c r="Y645" s="444">
        <f>V645*X645</f>
        <v/>
      </c>
      <c r="Z645" s="444">
        <f>W645*X645</f>
        <v/>
      </c>
      <c r="AA645" s="444" t="inlineStr">
        <is>
          <t>35*35*100 (mm)</t>
        </is>
      </c>
      <c r="AB645" s="1633">
        <f>200/1000</f>
        <v/>
      </c>
      <c r="AC645" s="1627">
        <f>ROUND(O645*AB645,3)</f>
        <v/>
      </c>
      <c r="AD645" s="673" t="inlineStr">
        <is>
          <t>乳酸桿菌／加水分解ハトムギ胚／胚乳発酵液、ＢＧ、マンデル酸、ペンチレングリコール、水酸化Ｎａ、α－グルカンオリゴサッカリド、ヒアルロン酸
Ｎａ、セラミドＮＰ、セラミドＮＧ、セラミドＡＰ、グリチルリチン酸２Ｋ、パンテノール、アラントイン、フィトステロールズ、水添レシチン、
シクロヘキサン－１，４－ジカルボン酸ビスエトキシジグリコール、キサンタンガム、クエン酸、クエン酸Ｎａ、ＥＤＴＡ－２Ｎａ、ポリソルベート８０、
エチルヘキシルグリセリン、フェノキシエタノール</t>
        </is>
      </c>
      <c r="AE645" s="663" t="inlineStr">
        <is>
          <t>письмо 1070/24 от «19» декабря 2024 г.</t>
        </is>
      </c>
      <c r="AF645" s="663" t="inlineStr">
        <is>
          <t>SKINIMALOST</t>
        </is>
      </c>
      <c r="AG645" s="663" t="inlineStr">
        <is>
          <t>AFURA co.,ltd</t>
        </is>
      </c>
    </row>
    <row r="646" hidden="1" ht="20.1" customFormat="1" customHeight="1" s="437" thickBot="1">
      <c r="A646" s="1442" t="n"/>
      <c r="B646" s="822" t="n"/>
      <c r="C646" s="448" t="inlineStr">
        <is>
          <t>4560393650306</t>
        </is>
      </c>
      <c r="D646" s="448" t="n"/>
      <c r="E646" s="435" t="inlineStr">
        <is>
          <t>AFURA</t>
        </is>
      </c>
      <c r="F646" s="1668" t="inlineStr">
        <is>
          <t>SK02</t>
        </is>
      </c>
      <c r="G646" s="450" t="n"/>
      <c r="H646" s="451" t="inlineStr">
        <is>
          <t>《SKINIMALIST》ESSENCE RICH LOTION NEW!</t>
        </is>
      </c>
      <c r="I646" s="451" t="inlineStr">
        <is>
          <t xml:space="preserve">SKINIMALIST ESSENCE RICH LOTION. </t>
        </is>
      </c>
      <c r="J646" s="591" t="inlineStr">
        <is>
          <t>SKINIMALIST ESSENCE RICH LOTION. Питательный лосьон-эссенция на основе коллагена Скинималист.</t>
        </is>
      </c>
      <c r="K646" s="451" t="inlineStr">
        <is>
          <t>face lotion</t>
        </is>
      </c>
      <c r="L646" s="451" t="n"/>
      <c r="M646" s="1442" t="n">
        <v>40</v>
      </c>
      <c r="N646" s="1442" t="n">
        <v>40</v>
      </c>
      <c r="O646" s="553" t="n"/>
      <c r="P646" s="1628" t="n">
        <v>2259</v>
      </c>
      <c r="Q646" s="1628">
        <f>O646*P646</f>
        <v/>
      </c>
      <c r="R646" s="724" t="n">
        <v>1920</v>
      </c>
      <c r="S646" s="1623">
        <f>O646*R646</f>
        <v/>
      </c>
      <c r="T646" s="1623">
        <f>Q646-S646</f>
        <v/>
      </c>
      <c r="U646" s="556">
        <f>T646/Q646</f>
        <v/>
      </c>
      <c r="V646" s="444">
        <f>ROUND(0.345*0.216*0.178,3)</f>
        <v/>
      </c>
      <c r="W646" s="444" t="n"/>
      <c r="X646" s="444">
        <f>O646/M646</f>
        <v/>
      </c>
      <c r="Y646" s="444">
        <f>V646*X646</f>
        <v/>
      </c>
      <c r="Z646" s="444">
        <f>W646*X646</f>
        <v/>
      </c>
      <c r="AA646" s="444" t="inlineStr">
        <is>
          <t>40*40*160 (mm)</t>
        </is>
      </c>
      <c r="AB646" s="1633">
        <f>100/1000</f>
        <v/>
      </c>
      <c r="AC646" s="1627">
        <f>ROUND(O646*AB646,3)</f>
        <v/>
      </c>
      <c r="AD646" s="673" t="inlineStr">
        <is>
          <t>加水分解コラーゲンエキス、ＢＧ、グリセリン、ペンチレングリコール、ヒト脂肪間質細胞順化培養液、アセチルヒアルロン酸Ｎａ、ヒアルロン酸Ｎａ、
加水分解ヒアルロン酸Ｎａ、加水分解ヒアルロン酸、セラミドＮＰ、セラミドＮＧ、セラミドＡＰ、グリチルリチン酸２Ｋ、アセチルヒドロキシプロリン、
フィトステロールズ、水添レシチン、ニオイテンジクアオイ油、キサンタンガム、クエン酸、クエン酸Ｎａ、ＥＤＴＡ－２Ｎａ、ポリソルベート８０、
エチルヘキシルグリセリン、フェノキシエタノール</t>
        </is>
      </c>
      <c r="AE646" s="1174" t="inlineStr">
        <is>
          <t>ЕАЭС N RU Д-JP.РА03.В.40308/25 от 07.04.2025 действует до 03.04.2030</t>
        </is>
      </c>
      <c r="AF646" s="1182" t="inlineStr">
        <is>
          <t>SKINIMALOST</t>
        </is>
      </c>
      <c r="AG646" s="1201" t="inlineStr">
        <is>
          <t>AFURA Co.,Ltd.</t>
        </is>
      </c>
    </row>
    <row r="647" hidden="1" ht="20.1" customFormat="1" customHeight="1" s="437" thickBot="1">
      <c r="A647" s="1442" t="n"/>
      <c r="B647" s="822" t="n"/>
      <c r="C647" s="448" t="inlineStr">
        <is>
          <t>4560393650320</t>
        </is>
      </c>
      <c r="D647" s="448" t="n"/>
      <c r="E647" s="435" t="inlineStr">
        <is>
          <t>AFURA</t>
        </is>
      </c>
      <c r="F647" s="1668" t="inlineStr">
        <is>
          <t>SK03</t>
        </is>
      </c>
      <c r="G647" s="450" t="n"/>
      <c r="H647" s="451" t="inlineStr">
        <is>
          <t>《SKINIMALIST》SHIRATAMA AMPULE NEW!</t>
        </is>
      </c>
      <c r="I647" s="451" t="inlineStr">
        <is>
          <t xml:space="preserve">SKINIMALIST SHIRATAMA AMPULE. </t>
        </is>
      </c>
      <c r="J647" s="591" t="inlineStr">
        <is>
          <t xml:space="preserve">SKINIMALIST SHIRATAMA AMPULE. Ампула, выравнивающая цвет кожи лица Сиратама Скинималист. </t>
        </is>
      </c>
      <c r="K647" s="451" t="inlineStr">
        <is>
          <t>face serum</t>
        </is>
      </c>
      <c r="L647" s="451" t="n"/>
      <c r="M647" s="1442" t="n">
        <v>60</v>
      </c>
      <c r="N647" s="1442" t="n">
        <v>60</v>
      </c>
      <c r="O647" s="553" t="n">
        <v>30</v>
      </c>
      <c r="P647" s="1628" t="n">
        <v>2824</v>
      </c>
      <c r="Q647" s="1628">
        <f>O647*P647</f>
        <v/>
      </c>
      <c r="R647" s="724" t="n">
        <v>2400</v>
      </c>
      <c r="S647" s="1623">
        <f>O647*R647</f>
        <v/>
      </c>
      <c r="T647" s="1623">
        <f>Q647-S647</f>
        <v/>
      </c>
      <c r="U647" s="556">
        <f>T647/Q647</f>
        <v/>
      </c>
      <c r="V647" s="444">
        <f>ROUND(0.431*0.262*0.123,3)</f>
        <v/>
      </c>
      <c r="W647" s="444" t="n"/>
      <c r="X647" s="444">
        <f>O647/M647</f>
        <v/>
      </c>
      <c r="Y647" s="444">
        <f>V647*X647</f>
        <v/>
      </c>
      <c r="Z647" s="444">
        <f>W647*X647</f>
        <v/>
      </c>
      <c r="AA647" s="444" t="inlineStr">
        <is>
          <t>40*40*100 (mm)</t>
        </is>
      </c>
      <c r="AB647" s="1633">
        <f>100/1000</f>
        <v/>
      </c>
      <c r="AC647" s="1627">
        <f>ROUND(O647*AB647,3)</f>
        <v/>
      </c>
      <c r="AD647" s="673" t="inlineStr">
        <is>
          <t>乳酸桿菌／加水分解ハトムギ胚／胚乳発酵液、ＢＧ、水、グリセリン、ナイアシンアミド、ペンチレングリコール、パルミチン酸アスコルビル、
パルミチン酸、グルタチオン、アルブチン、α－グルカンオリゴサッカリド、セラミドＮＰ、セラミドＮＧ、セラミドＡＰ、ツボクサ葉エキス、
グリチルリチン酸２Ｋ、パンテノール、フィトステロールズ、レシチン、水添レシチン、ベタイン、リノール酸、リノレン酸、酢酸トコフェロール、
キサンタンガム、クエン酸、クエン酸Ｎａ、ＰＥＧ－６、ＰＥＧ－３２、ＥＤＴＡ－２Ｎａ、ポリソルベート８０、エチルヘキシルグリセリン、エタノール、</t>
        </is>
      </c>
      <c r="AE647" s="663" t="inlineStr">
        <is>
          <t>письмо 1070/24 от «19» декабря 2024 г.</t>
        </is>
      </c>
      <c r="AF647" s="663" t="inlineStr">
        <is>
          <t>SKINIMALOST</t>
        </is>
      </c>
      <c r="AG647" s="663" t="inlineStr">
        <is>
          <t>AFURA co.,ltd</t>
        </is>
      </c>
    </row>
    <row r="648" hidden="1" ht="20.1" customFormat="1" customHeight="1" s="437" thickBot="1">
      <c r="A648" s="1442" t="n"/>
      <c r="B648" s="822" t="n"/>
      <c r="C648" s="448" t="inlineStr">
        <is>
          <t>4560393650337</t>
        </is>
      </c>
      <c r="D648" s="448" t="n"/>
      <c r="E648" s="435" t="inlineStr">
        <is>
          <t>AFURA</t>
        </is>
      </c>
      <c r="F648" s="1668" t="inlineStr">
        <is>
          <t>SK04</t>
        </is>
      </c>
      <c r="G648" s="450" t="n"/>
      <c r="H648" s="451" t="inlineStr">
        <is>
          <t>《SKINIMALIST》GRANA AMPULE NEW!</t>
        </is>
      </c>
      <c r="I648" s="451" t="inlineStr">
        <is>
          <t xml:space="preserve">SKINIMALIST GRANA AMPULE. </t>
        </is>
      </c>
      <c r="J648" s="591" t="inlineStr">
        <is>
          <t>SKINIMALIST GRANA AMPULE. Омолаживающая ампула на основе ретинола Скинималист.</t>
        </is>
      </c>
      <c r="K648" s="451" t="inlineStr">
        <is>
          <t>fase serum</t>
        </is>
      </c>
      <c r="L648" s="451" t="n"/>
      <c r="M648" s="1442" t="n">
        <v>60</v>
      </c>
      <c r="N648" s="1442" t="n">
        <v>60</v>
      </c>
      <c r="O648" s="553" t="n"/>
      <c r="P648" s="1628" t="n">
        <v>3059</v>
      </c>
      <c r="Q648" s="1628">
        <f>O648*P648</f>
        <v/>
      </c>
      <c r="R648" s="724" t="n">
        <v>2600</v>
      </c>
      <c r="S648" s="1623">
        <f>O648*R648</f>
        <v/>
      </c>
      <c r="T648" s="1623">
        <f>Q648-S648</f>
        <v/>
      </c>
      <c r="U648" s="556">
        <f>T648/Q648</f>
        <v/>
      </c>
      <c r="V648" s="444">
        <f>ROUND(0.431*0.262*0.123,3)</f>
        <v/>
      </c>
      <c r="W648" s="444" t="n"/>
      <c r="X648" s="444">
        <f>O648/M648</f>
        <v/>
      </c>
      <c r="Y648" s="444">
        <f>V648*X648</f>
        <v/>
      </c>
      <c r="Z648" s="444">
        <f>W648*X648</f>
        <v/>
      </c>
      <c r="AA648" s="444" t="inlineStr">
        <is>
          <t>40*40*100 (mm)</t>
        </is>
      </c>
      <c r="AB648" s="1633">
        <f>100/1000</f>
        <v/>
      </c>
      <c r="AC648" s="1627">
        <f>ROUND(O648*AB648,3)</f>
        <v/>
      </c>
      <c r="AD648" s="673" t="inlineStr">
        <is>
          <t>乳酸桿菌／ブタプラセンタ発酵液、ＢＧ、グリセリン、トリエチルヘキサノイン、ペンチレングリコール、ジグリセリン、エチルヘキサン酸セチル、
ジメチルイソソルバイド、レチノイン酸ヒドロキシピナコロン、ヒアルロン酸Ｎａ、加水分解ヒアルロン酸、加水分解ヒアルロン酸Ｎａ、
アセチルヒアルロン酸Ｎａ、セラミドＮＰ、セラミドＮＧ、セラミドＡＰ、α－グルカンオリゴサッカリド、ツボクサ葉エキス、グリチルリチン酸２Ｋ、
パンテノール、アラントイン、水添レシチン、フィトステロールズ、ステアリン酸グリセリル（ＳＥ）、ステアリン酸ソルビタン、ポリソルベート２０、
ポリソルベート８０、ポリアクリレートクロスポリマー－６、クエン酸、クエン酸Ｎａ、ＥＤＴＡ－２Ｎａ、エチルヘキシルグリセリン、
フェノキシエタノール</t>
        </is>
      </c>
      <c r="AE648" s="663" t="inlineStr">
        <is>
          <t>письмо 1070/24 от «19» декабря 2024 г.</t>
        </is>
      </c>
      <c r="AF648" s="663" t="inlineStr">
        <is>
          <t>SKINIMALOST</t>
        </is>
      </c>
      <c r="AG648" s="663" t="inlineStr">
        <is>
          <t>AFURA co.,ltd</t>
        </is>
      </c>
    </row>
    <row r="649" hidden="1" ht="20.1" customFormat="1" customHeight="1" s="437" thickBot="1">
      <c r="A649" s="435" t="n"/>
      <c r="B649" s="829" t="n"/>
      <c r="C649" s="448" t="inlineStr">
        <is>
          <t>4573318610101</t>
        </is>
      </c>
      <c r="D649" s="448" t="inlineStr">
        <is>
          <t>vw001</t>
        </is>
      </c>
      <c r="E649" s="435" t="inlineStr">
        <is>
          <t>PECLIA</t>
        </is>
      </c>
      <c r="F649" s="1180" t="inlineStr">
        <is>
          <t>V01</t>
        </is>
      </c>
      <c r="G649" s="450" t="n"/>
      <c r="H649" s="451" t="inlineStr">
        <is>
          <t>VIONEE Sensitive Moisture Wash 150ml</t>
        </is>
      </c>
      <c r="I649" s="451" t="inlineStr">
        <is>
          <t>VIONEE Sensitive Moisture Wash</t>
        </is>
      </c>
      <c r="J649" s="591" t="inlineStr">
        <is>
          <t>Увлажняющая пенка для чувствительной кожи</t>
        </is>
      </c>
      <c r="K649" s="451" t="inlineStr">
        <is>
          <t>body wash</t>
        </is>
      </c>
      <c r="L649" s="451" t="n"/>
      <c r="M649" s="1442" t="n">
        <v>39</v>
      </c>
      <c r="N649" s="1442" t="n">
        <v>39</v>
      </c>
      <c r="O649" s="553" t="n"/>
      <c r="P649" s="1622" t="n">
        <v>1872</v>
      </c>
      <c r="Q649" s="1628">
        <f>O649*P649</f>
        <v/>
      </c>
      <c r="R649" s="724" t="n">
        <v>1592</v>
      </c>
      <c r="S649" s="1623">
        <f>O649*R649</f>
        <v/>
      </c>
      <c r="T649" s="1623">
        <f>Q649-S649</f>
        <v/>
      </c>
      <c r="U649" s="556">
        <f>T649/Q649</f>
        <v/>
      </c>
      <c r="V649" s="444" t="n"/>
      <c r="W649" s="444" t="n"/>
      <c r="X649" s="444">
        <f>O649/M649</f>
        <v/>
      </c>
      <c r="Y649" s="444" t="n"/>
      <c r="Z649" s="444" t="n"/>
      <c r="AA649" s="444" t="inlineStr">
        <is>
          <t>5.9x5.9x15</t>
        </is>
      </c>
      <c r="AB649" s="1638" t="n">
        <v>0.3</v>
      </c>
      <c r="AC649" s="1627">
        <f>ROUND(O649*AB649,3)</f>
        <v/>
      </c>
      <c r="AD649" s="673" t="inlineStr">
        <is>
          <t>水、ジグリセリン、グリセリン、ソルビトール、ラウロイルアスパラギン酸Ｎａ、ラウリルヒドロキシスルタイン、ココイルメチルタウリンＮａ、ペンチレングリ、コール、ローズ水、ダマスクバラカルス培養エキス、ダマスクバラ胎座培養エキス、サピンヅストリホリアツス果実エキス、サボンソウ葉エキス、チャ葉エキス、シャクヤク根エキス、ポリ−ε−リシン、グリチルリチン酸２Ｋ、キラヤ樹⽪エキス、ムクロジエキス、ローヤルゼリーエキス、ヨモギ葉エキス、カワラヨモギ花エキス、チョウジエキス、カプリル酸グリセリル、ラウリン酸ポリグリセリル−１０、ＢＧ、カプリン酸グリセリル、ラウリン酸ポリグリセリル−２、クエン酸、クエン酸Ｎａ、ＨＥＤＴＡ−３Ｎａ、ニオイテンジクアオイ油、クスノキ樹⽪油、ダマスクバラ花油</t>
        </is>
      </c>
      <c r="AE649" s="1198" t="inlineStr">
        <is>
          <t>письмо № 523/25 от 25.07.2025 г.</t>
        </is>
      </c>
      <c r="AF649" s="1202" t="inlineStr">
        <is>
          <t>VIONEE</t>
        </is>
      </c>
      <c r="AG649" s="1203" t="inlineStr">
        <is>
          <t>PECLIA</t>
        </is>
      </c>
    </row>
    <row r="650" hidden="1" ht="20.1" customFormat="1" customHeight="1" s="437" thickBot="1">
      <c r="A650" s="435" t="n"/>
      <c r="B650" s="829" t="n"/>
      <c r="C650" s="950" t="inlineStr">
        <is>
          <t>4573318610118</t>
        </is>
      </c>
      <c r="D650" s="950" t="inlineStr">
        <is>
          <t>vc001</t>
        </is>
      </c>
      <c r="E650" s="435" t="inlineStr">
        <is>
          <t>PECLIA</t>
        </is>
      </c>
      <c r="F650" s="1181" t="inlineStr">
        <is>
          <t>V02</t>
        </is>
      </c>
      <c r="G650" s="450" t="n"/>
      <c r="H650" s="451" t="inlineStr">
        <is>
          <t>VIONEE Sensitive Bright Cream 30g</t>
        </is>
      </c>
      <c r="I650" s="451" t="inlineStr">
        <is>
          <t xml:space="preserve">VIONEE Sensitive Bright Cream </t>
        </is>
      </c>
      <c r="J650" s="1737" t="inlineStr">
        <is>
          <t xml:space="preserve">Крем выравнивающий цвет кожи для чувствительных кожи; </t>
        </is>
      </c>
      <c r="K650" s="451" t="inlineStr">
        <is>
          <t>body cream</t>
        </is>
      </c>
      <c r="L650" s="451" t="n"/>
      <c r="M650" s="1442" t="n">
        <v>50</v>
      </c>
      <c r="N650" s="1442" t="n">
        <v>50</v>
      </c>
      <c r="O650" s="553" t="n"/>
      <c r="P650" s="1622" t="n">
        <v>2965</v>
      </c>
      <c r="Q650" s="1628">
        <f>O650*P650</f>
        <v/>
      </c>
      <c r="R650" s="724" t="n">
        <v>2520</v>
      </c>
      <c r="S650" s="1623">
        <f>O650*R650</f>
        <v/>
      </c>
      <c r="T650" s="1623">
        <f>Q650-S650</f>
        <v/>
      </c>
      <c r="U650" s="556">
        <f>T650/Q650</f>
        <v/>
      </c>
      <c r="V650" s="444" t="n"/>
      <c r="W650" s="444" t="n"/>
      <c r="X650" s="444">
        <f>O650/M650</f>
        <v/>
      </c>
      <c r="Y650" s="444" t="n"/>
      <c r="Z650" s="444" t="n"/>
      <c r="AA650" s="444" t="inlineStr">
        <is>
          <t>6.1x6.1x5.2</t>
        </is>
      </c>
      <c r="AB650" s="1638" t="n">
        <v>0.135</v>
      </c>
      <c r="AC650" s="1627">
        <f>ROUND(O650*AB650,3)</f>
        <v/>
      </c>
      <c r="AD650" s="673" t="inlineStr">
        <is>
          <t>水、ベタイン、馬油、トリ（カプリル酸／カプリン酸）グリセリル、シア脂、ペンチレングリコール、グリ
セリン、アストロカリウムムルムル脂、テオブロマグランジフロルム種子脂、マルチトール、ダマスクバラ
カルス培養エキス、ダマスクバラ胎座培養エキス、リンゴ果実培養細胞エキス、オリゴペプチド−６８、オ
リゴペプチド−３４、ノナペプチド−１、アルブチン、α−アルブチン、エラグ酸、アスタキサンチン、ア
スコルビン酸、アスコルビルグルコシド、パルミチン酸アスコルビルリン酸３Ｎａ、３−Ｏ−エチルアスコ
ルビン酸、トコフェロール、ナイアシンアミド、ビオチン、アルニカ花エキス、ルイボスエキス、プルーン
分解物、ユキノシタエキス、セイヨウトチノキ種子エキス、コメエキス、ザクロエキス、ヘマトコッカスプ
ルビアリスエキス、キハダ樹⽪エキス、ムラサキ根エキス、ホホバ種子油、ダイズステロール、オリザノー
ル、ヒアルロン酸Ｎａ、ミリスチン酸オクチルドデシル、オレイン酸ポリグリセリル−１０、キサンタンガ
ム、セタノール、ステアリン酸、バチルアルコール、カルボマー、水酸化Ｋ、カプリル酸グリセリル（アク
リレーツ／アクリル酸アルキル（Ｃ１０−３０））クロスポリマー、クエン酸、クエン酸Ｎａ、水添レシチ
ン、ダマスクバラ花油、ノバラ油、センチフォリアバラ花油</t>
        </is>
      </c>
      <c r="AE650" s="1198" t="inlineStr">
        <is>
          <t>письмо № 523/25 от 25.07.2025 г.</t>
        </is>
      </c>
      <c r="AF650" s="1202" t="inlineStr">
        <is>
          <t>VIONEE</t>
        </is>
      </c>
      <c r="AG650" s="1204" t="inlineStr">
        <is>
          <t>PECLIA</t>
        </is>
      </c>
    </row>
    <row r="651" hidden="1" ht="20.1" customFormat="1" customHeight="1" s="437" thickBot="1">
      <c r="A651" s="435" t="n"/>
      <c r="B651" s="829" t="n"/>
      <c r="C651" s="448" t="inlineStr">
        <is>
          <t>4573318610026</t>
        </is>
      </c>
      <c r="D651" s="448" t="inlineStr">
        <is>
          <t>vs001</t>
        </is>
      </c>
      <c r="E651" s="435" t="inlineStr">
        <is>
          <t>PECLIA</t>
        </is>
      </c>
      <c r="F651" s="1181" t="inlineStr">
        <is>
          <t>V03</t>
        </is>
      </c>
      <c r="G651" s="450" t="n"/>
      <c r="H651" s="451" t="inlineStr">
        <is>
          <t>VIONEE Sensitive Protect Serum 50g</t>
        </is>
      </c>
      <c r="I651" s="451" t="inlineStr">
        <is>
          <t>VIONEE Sensitive Protect Serum</t>
        </is>
      </c>
      <c r="J651" s="591" t="inlineStr">
        <is>
          <t>Увлажняющая сыворотка для упругости чувствительной кожи</t>
        </is>
      </c>
      <c r="K651" s="451" t="inlineStr">
        <is>
          <t>body serum</t>
        </is>
      </c>
      <c r="L651" s="451" t="n"/>
      <c r="M651" s="1442" t="n">
        <v>56</v>
      </c>
      <c r="N651" s="1442" t="n">
        <v>56</v>
      </c>
      <c r="O651" s="553" t="n"/>
      <c r="P651" s="1622" t="n">
        <v>3727</v>
      </c>
      <c r="Q651" s="1628">
        <f>O651*P651</f>
        <v/>
      </c>
      <c r="R651" s="724" t="n">
        <v>3168</v>
      </c>
      <c r="S651" s="1623">
        <f>O651*R651</f>
        <v/>
      </c>
      <c r="T651" s="1623">
        <f>Q651-S651</f>
        <v/>
      </c>
      <c r="U651" s="556">
        <f>T651/Q651</f>
        <v/>
      </c>
      <c r="V651" s="444" t="n"/>
      <c r="W651" s="444" t="n"/>
      <c r="X651" s="444">
        <f>O651/M651</f>
        <v/>
      </c>
      <c r="Y651" s="444" t="n"/>
      <c r="Z651" s="444" t="n"/>
      <c r="AA651" s="444" t="inlineStr">
        <is>
          <t>4.6x4.6x10.4</t>
        </is>
      </c>
      <c r="AB651" s="1638" t="n">
        <v>0.15</v>
      </c>
      <c r="AC651" s="1627">
        <f>ROUND(O651*AB651,3)</f>
        <v/>
      </c>
      <c r="AD651" s="673" t="inlineStr">
        <is>
          <t>水、イソペンチルジオール、グリセリン、温泉水、ペンチレングリコール、ダマスクバラカルス培養エキス、
ダマスクバラ胎座培養エキス、リンゴ果実培養細胞エキス、アルガニアスピノサカルス培養エキス、ブドウ
果実細胞エキス、アセチルデカペプチド−３、オリゴペプチド−２０、ヒトオリゴペプチド−１、パルミト
イルテトラペプチド−７、ヘキサペプチド−３３、セラミドＮＰ、セラミドＡＰ、セラミドＥＯＰ、コメヌ
カスフィンゴ糖脂質、グルコシルセラミド、カルボキシメチルフェニルアミノカルボキシプロピルホスホン
酸メチル、カラスムギ穀粒エキス、加水分解キャッサバ塊茎エキス、水溶性プロテオグリカン、加水分解卵
殻膜、アスコルビン酸、テトラヘキシルデカン酸アスコルビル、パルミチン酸アスコルビルリン酸３Ｎａ、
フラーレン、オタネニンジン根エキス、サトザクラ花エキス、ツボクサエキス、アーチチョーク葉エキス、
ソメイヨシノ葉エキス、シャクヤク根エキス、ウンシュウミカン果⽪エキス、アーモンド油、オリーブ果実
油、カニナバラ果実油、ゴマ油、ダマスクバラ花油、ニオイテンジクアオイ油、ホホバ種子油、マカデミア
種子油、月見草油、水溶性コラーゲン、加水分解エラスチン、ヒアルロン酸Ｎａ、グリチルリチン酸２Ｋ、
アラントイン、リンゴ酸、ポリグルタミン酸、α−グルカン、フィトスフィンゴシン、ＢＧ、１，２−ヘキ
サンジオール、レシチン、水添レシチン、セルロースガム、カラギーナン、キサンタンガム、エチルヘキシ
ルグリセリン、クエン酸、クエン酸Ｎａ、ＰＶＰ</t>
        </is>
      </c>
      <c r="AE651" s="1198" t="inlineStr">
        <is>
          <t>письмо № 523/25 от 25.07.2025 г.</t>
        </is>
      </c>
      <c r="AF651" s="1202" t="inlineStr">
        <is>
          <t>VIONEE</t>
        </is>
      </c>
      <c r="AG651" s="1204" t="inlineStr">
        <is>
          <t>PECLIA</t>
        </is>
      </c>
    </row>
    <row r="652" hidden="1" ht="20.1" customFormat="1" customHeight="1" s="437" thickBot="1">
      <c r="A652" s="435" t="n"/>
      <c r="B652" s="829" t="n"/>
      <c r="C652" s="448" t="inlineStr">
        <is>
          <t>4573318610187</t>
        </is>
      </c>
      <c r="D652" s="448" t="inlineStr">
        <is>
          <t>43</t>
        </is>
      </c>
      <c r="E652" s="435" t="inlineStr">
        <is>
          <t>PECLIA</t>
        </is>
      </c>
      <c r="F652" s="1181" t="inlineStr">
        <is>
          <t>V04</t>
        </is>
      </c>
      <c r="G652" s="450" t="n"/>
      <c r="H652" s="451" t="inlineStr">
        <is>
          <t>VIONEE Sensitive Niсo Plus</t>
        </is>
      </c>
      <c r="I652" s="451" t="inlineStr">
        <is>
          <t>VIONEE Sensitive Niсo Plus</t>
        </is>
      </c>
      <c r="J652" s="591" t="inlineStr">
        <is>
          <t>Эссенция–масло для чувствительной кожи Niсo Plus</t>
        </is>
      </c>
      <c r="K652" s="451" t="inlineStr">
        <is>
          <t>body essence</t>
        </is>
      </c>
      <c r="L652" s="451" t="n"/>
      <c r="M652" s="1442" t="n">
        <v>50</v>
      </c>
      <c r="N652" s="1442" t="n">
        <v>50</v>
      </c>
      <c r="O652" s="553" t="n"/>
      <c r="P652" s="1622" t="n">
        <v>4705</v>
      </c>
      <c r="Q652" s="1628">
        <f>O652*P652</f>
        <v/>
      </c>
      <c r="R652" s="724" t="n">
        <v>4000</v>
      </c>
      <c r="S652" s="1623">
        <f>O652*R652</f>
        <v/>
      </c>
      <c r="T652" s="1623">
        <f>Q652-S652</f>
        <v/>
      </c>
      <c r="U652" s="556">
        <f>T652/Q652</f>
        <v/>
      </c>
      <c r="V652" s="444" t="n"/>
      <c r="W652" s="444" t="n"/>
      <c r="X652" s="444">
        <f>O652/M652</f>
        <v/>
      </c>
      <c r="Y652" s="444" t="n"/>
      <c r="Z652" s="444" t="n"/>
      <c r="AA652" s="444" t="inlineStr">
        <is>
          <t>10.4x10.4x6.7</t>
        </is>
      </c>
      <c r="AB652" s="1638" t="n">
        <v>0.11</v>
      </c>
      <c r="AC652" s="1627">
        <f>ROUND(O652*AB652,3)</f>
        <v/>
      </c>
      <c r="AD652" s="673" t="inlineStr">
        <is>
          <t>スクワラン、マカデミアナッツ脂肪酸フィトステリル、アボカド油、月見草油、スクレロカリアビレア種子油、メドウフォーム油、ハナビラタケエキス、ハス花エキス、ニンジン根エキス、ロ-ヤルゼリ-エキス、フラーレン、テトラヘキシルデカン酸アスコルビル、(カプロイル/ラウロイル)ラクチレートNa、エンテロコッカスフェカリス、ダイズイソフラボン、トリプトファン、パール、葉酸、ビオチン、ナイアシンアミド、リボフラビンリン酸Na、ピリドキシンHCl、ブドウ果実エキス、カニナバラ果実油、アンズ核油、ダイズ油、ヒマワリ種子油、アルガニアスピノサ核油、ルリジサ種子油、マカデミア種子油、アサ種子油、アマニ油、ザクロ種子油、グリセリン、パルミチン酸デキストリン、クエン酸トリエチル、イソステアリン酸ソルビタン、水、グルコン酸亜鉛、BG、ナットウガム、フェノキシエタノール、トコフェロール、ニュウコウジュ油</t>
        </is>
      </c>
      <c r="AE652" s="1198" t="inlineStr">
        <is>
          <t>письмо № 523/25 от 25.07.2025 г.</t>
        </is>
      </c>
      <c r="AF652" s="1205" t="inlineStr">
        <is>
          <t>VIONEE</t>
        </is>
      </c>
      <c r="AG652" s="1206" t="inlineStr">
        <is>
          <t>PECLIA</t>
        </is>
      </c>
    </row>
    <row r="653" hidden="1" ht="20.1" customFormat="1" customHeight="1" s="437" thickBot="1">
      <c r="A653" s="435" t="n"/>
      <c r="B653" s="829" t="n"/>
      <c r="C653" s="448" t="n"/>
      <c r="D653" s="448" t="n"/>
      <c r="E653" s="435" t="inlineStr">
        <is>
          <t>OSATO</t>
        </is>
      </c>
      <c r="F653" s="435" t="n"/>
      <c r="G653" s="956" t="inlineStr">
        <is>
          <t xml:space="preserve">ImmunA’ge Classic イミュナージュ・クラシック (内容量90g: 3g x 30包)
</t>
        </is>
      </c>
      <c r="H653" s="451" t="inlineStr">
        <is>
          <t>ImmunA’ge Classic 90g</t>
        </is>
      </c>
      <c r="I653" s="451" t="n"/>
      <c r="J653" s="591" t="n"/>
      <c r="K653" s="451" t="inlineStr">
        <is>
          <t>supplement</t>
        </is>
      </c>
      <c r="L653" s="451" t="n"/>
      <c r="M653" s="1442" t="n"/>
      <c r="N653" s="1442" t="n">
        <v>1000</v>
      </c>
      <c r="O653" s="553" t="n"/>
      <c r="P653" s="1628" t="n">
        <v>2471</v>
      </c>
      <c r="Q653" s="1628">
        <f>O653*P653</f>
        <v/>
      </c>
      <c r="R653" s="724" t="n">
        <v>2100</v>
      </c>
      <c r="S653" s="1623">
        <f>O653*R653</f>
        <v/>
      </c>
      <c r="T653" s="1623">
        <f>Q653-S653</f>
        <v/>
      </c>
      <c r="U653" s="556">
        <f>T653/Q653</f>
        <v/>
      </c>
      <c r="V653" s="444" t="n"/>
      <c r="W653" s="444" t="n"/>
      <c r="X653" s="444" t="n"/>
      <c r="Y653" s="444" t="n"/>
      <c r="Z653" s="444" t="n"/>
      <c r="AA653" s="444" t="n"/>
      <c r="AB653" s="1647" t="n"/>
      <c r="AC653" s="1627">
        <f>ROUND(O653*AB653,3)</f>
        <v/>
      </c>
      <c r="AD653" s="673" t="n"/>
      <c r="AE653" s="337" t="n"/>
      <c r="AF653" s="337" t="n"/>
      <c r="AG653" s="337" t="n"/>
    </row>
    <row r="654" hidden="1" ht="20.1" customFormat="1" customHeight="1" s="437" thickBot="1">
      <c r="A654" s="435" t="n"/>
      <c r="B654" s="829" t="n"/>
      <c r="C654" s="448" t="n"/>
      <c r="D654" s="448" t="n"/>
      <c r="E654" s="435" t="inlineStr">
        <is>
          <t>OSATO</t>
        </is>
      </c>
      <c r="F654" s="435" t="n"/>
      <c r="G654" s="450" t="inlineStr">
        <is>
          <t>Immun’Age Starter イミュナージュ・スターター (内容量45g: 4.5 g x 10包)</t>
        </is>
      </c>
      <c r="H654" s="451" t="inlineStr">
        <is>
          <t>Immun’Age Starter 45g</t>
        </is>
      </c>
      <c r="I654" s="451" t="n"/>
      <c r="J654" s="591" t="n"/>
      <c r="K654" s="451" t="inlineStr">
        <is>
          <t>supplement</t>
        </is>
      </c>
      <c r="L654" s="451" t="n"/>
      <c r="M654" s="1442" t="n"/>
      <c r="N654" s="1442" t="n">
        <v>500</v>
      </c>
      <c r="O654" s="553" t="n"/>
      <c r="P654" s="1628" t="n">
        <v>1412</v>
      </c>
      <c r="Q654" s="1628">
        <f>O654*P654</f>
        <v/>
      </c>
      <c r="R654" s="724" t="n">
        <v>1200</v>
      </c>
      <c r="S654" s="1623">
        <f>O654*R654</f>
        <v/>
      </c>
      <c r="T654" s="1623">
        <f>Q654-S654</f>
        <v/>
      </c>
      <c r="U654" s="556">
        <f>T654/Q654</f>
        <v/>
      </c>
      <c r="V654" s="444" t="n"/>
      <c r="W654" s="444" t="n"/>
      <c r="X654" s="444" t="n"/>
      <c r="Y654" s="444" t="n"/>
      <c r="Z654" s="444" t="n"/>
      <c r="AA654" s="444" t="n"/>
      <c r="AB654" s="1647" t="n"/>
      <c r="AC654" s="1627">
        <f>ROUND(O654*AB654,3)</f>
        <v/>
      </c>
      <c r="AD654" s="673" t="n"/>
      <c r="AE654" s="337" t="n"/>
      <c r="AF654" s="337" t="n"/>
      <c r="AG654" s="337" t="n"/>
    </row>
    <row r="655" hidden="1" ht="20.1" customFormat="1" customHeight="1" s="437" thickBot="1">
      <c r="A655" s="435" t="n"/>
      <c r="B655" s="829" t="n"/>
      <c r="C655" s="448" t="n"/>
      <c r="D655" s="448" t="n"/>
      <c r="E655" s="435" t="inlineStr">
        <is>
          <t>OSATO</t>
        </is>
      </c>
      <c r="F655" s="435" t="n"/>
      <c r="G655" s="450" t="inlineStr">
        <is>
          <t>ImmunA’ge Forte イミュナージュ・フォルテ(内容量270g: 4.5g x 60包)</t>
        </is>
      </c>
      <c r="H655" s="451" t="inlineStr">
        <is>
          <t>ImmunA’ge Forte 270g</t>
        </is>
      </c>
      <c r="I655" s="451" t="n"/>
      <c r="J655" s="591" t="n"/>
      <c r="K655" s="451" t="inlineStr">
        <is>
          <t>supplement</t>
        </is>
      </c>
      <c r="L655" s="451" t="n"/>
      <c r="M655" s="1442" t="n"/>
      <c r="N655" s="1442" t="n">
        <v>360</v>
      </c>
      <c r="O655" s="553" t="n"/>
      <c r="P655" s="1628" t="n">
        <v>6176</v>
      </c>
      <c r="Q655" s="1628">
        <f>O655*P655</f>
        <v/>
      </c>
      <c r="R655" s="724" t="n">
        <v>5250</v>
      </c>
      <c r="S655" s="1623">
        <f>O655*R655</f>
        <v/>
      </c>
      <c r="T655" s="1623">
        <f>Q655-S655</f>
        <v/>
      </c>
      <c r="U655" s="556">
        <f>T655/Q655</f>
        <v/>
      </c>
      <c r="V655" s="444" t="n"/>
      <c r="W655" s="444" t="n"/>
      <c r="X655" s="444" t="n"/>
      <c r="Y655" s="444" t="n"/>
      <c r="Z655" s="444" t="n"/>
      <c r="AA655" s="444" t="n"/>
      <c r="AB655" s="1647" t="n"/>
      <c r="AC655" s="1627">
        <f>ROUND(O655*AB655,3)</f>
        <v/>
      </c>
      <c r="AD655" s="673" t="n"/>
      <c r="AE655" s="337" t="n"/>
      <c r="AF655" s="337" t="n"/>
      <c r="AG655" s="337" t="n"/>
    </row>
    <row r="656" hidden="1" ht="20.1" customFormat="1" customHeight="1" s="437" thickBot="1">
      <c r="A656" s="435" t="n"/>
      <c r="B656" s="829" t="n"/>
      <c r="C656" s="448" t="n"/>
      <c r="D656" s="448" t="n"/>
      <c r="E656" s="435" t="inlineStr">
        <is>
          <t>HANAKO</t>
        </is>
      </c>
      <c r="F656" s="435" t="inlineStr">
        <is>
          <t>HN0001</t>
        </is>
      </c>
      <c r="G656" s="450" t="n"/>
      <c r="H656" s="451" t="inlineStr">
        <is>
          <t xml:space="preserve">Delicate Zone Cosme Vagina wash　</t>
        </is>
      </c>
      <c r="I656" s="451" t="inlineStr">
        <is>
          <t>HANAKO Delicate Zone Cosme Vagina wash</t>
        </is>
      </c>
      <c r="J656" s="591" t="inlineStr">
        <is>
          <t>Пенка для очищения деликатной кожи тела HANAKO</t>
        </is>
      </c>
      <c r="K656" s="451" t="inlineStr">
        <is>
          <t>vagina wash</t>
        </is>
      </c>
      <c r="L656" s="451" t="n"/>
      <c r="M656" s="1442" t="n">
        <v>72</v>
      </c>
      <c r="N656" s="1442" t="inlineStr">
        <is>
          <t>1~12</t>
        </is>
      </c>
      <c r="O656" s="553" t="n"/>
      <c r="P656" s="1628" t="n">
        <v>2517</v>
      </c>
      <c r="Q656" s="1628">
        <f>O656*P656</f>
        <v/>
      </c>
      <c r="R656" s="724" t="n">
        <v>2139</v>
      </c>
      <c r="S656" s="1623">
        <f>O656*R656</f>
        <v/>
      </c>
      <c r="T656" s="1623">
        <f>Q656-S656</f>
        <v/>
      </c>
      <c r="U656" s="556">
        <f>T656/Q656</f>
        <v/>
      </c>
      <c r="V656" s="444">
        <f>ROUND(0.44*0.4*0.23,3)</f>
        <v/>
      </c>
      <c r="W656" s="444" t="n">
        <v>16.3</v>
      </c>
      <c r="X656" s="728">
        <f>O656/M656</f>
        <v/>
      </c>
      <c r="Y656" s="444">
        <f>V656*X656</f>
        <v/>
      </c>
      <c r="Z656" s="444">
        <f>W656*X656</f>
        <v/>
      </c>
      <c r="AA656" s="444" t="n"/>
      <c r="AB656" s="1647" t="n">
        <v>0.201</v>
      </c>
      <c r="AC656" s="1627">
        <f>ROUND(O656*AB656,3)</f>
        <v/>
      </c>
      <c r="AD656" s="673" t="inlineStr">
        <is>
          <t>別添資料</t>
        </is>
      </c>
      <c r="AE656" s="663" t="inlineStr">
        <is>
          <t>ЕАЭС N RU Д-JP.РА09.В.08784/22 от 14.12.2022 действует до 13.12.2027</t>
        </is>
      </c>
      <c r="AF656" s="663" t="inlineStr">
        <is>
          <t>HANAKO</t>
        </is>
      </c>
      <c r="AG656" s="663" t="inlineStr">
        <is>
          <t>Belle Coeur Laboratory Co. Ltd</t>
        </is>
      </c>
    </row>
    <row r="657" hidden="1" ht="20.1" customFormat="1" customHeight="1" s="437" thickBot="1">
      <c r="A657" s="435" t="n"/>
      <c r="B657" s="829" t="n"/>
      <c r="C657" s="448" t="n"/>
      <c r="D657" s="448" t="n"/>
      <c r="E657" s="435" t="inlineStr">
        <is>
          <t>HANAKO</t>
        </is>
      </c>
      <c r="F657" s="435" t="inlineStr">
        <is>
          <t>HN0001</t>
        </is>
      </c>
      <c r="G657" s="450" t="n"/>
      <c r="H657" s="451" t="inlineStr">
        <is>
          <t>Delicate Zone Cosme Vagina wash</t>
        </is>
      </c>
      <c r="I657" s="451" t="inlineStr">
        <is>
          <t>HANAKO Delicate Zone Cosme Vagina wash</t>
        </is>
      </c>
      <c r="J657" s="591" t="inlineStr">
        <is>
          <t>Пенка для очищения деликатной кожи тела HANAKO</t>
        </is>
      </c>
      <c r="K657" s="451" t="inlineStr">
        <is>
          <t>vagina wash</t>
        </is>
      </c>
      <c r="L657" s="451" t="n"/>
      <c r="M657" s="1442" t="n">
        <v>72</v>
      </c>
      <c r="N657" s="1442" t="inlineStr">
        <is>
          <t>13~36</t>
        </is>
      </c>
      <c r="O657" s="553" t="n"/>
      <c r="P657" s="1628" t="n">
        <v>2306</v>
      </c>
      <c r="Q657" s="1628">
        <f>O657*P657</f>
        <v/>
      </c>
      <c r="R657" s="724" t="n">
        <v>1960</v>
      </c>
      <c r="S657" s="1623">
        <f>O657*R657</f>
        <v/>
      </c>
      <c r="T657" s="1623">
        <f>Q657-S657</f>
        <v/>
      </c>
      <c r="U657" s="556">
        <f>T657/Q657</f>
        <v/>
      </c>
      <c r="V657" s="444">
        <f>ROUND(0.44*0.4*0.23,3)</f>
        <v/>
      </c>
      <c r="W657" s="444" t="n">
        <v>16.3</v>
      </c>
      <c r="X657" s="728">
        <f>O657/M657</f>
        <v/>
      </c>
      <c r="Y657" s="444">
        <f>V657*X657</f>
        <v/>
      </c>
      <c r="Z657" s="444">
        <f>W657*X657</f>
        <v/>
      </c>
      <c r="AA657" s="444" t="n"/>
      <c r="AB657" s="1647" t="n">
        <v>0.201</v>
      </c>
      <c r="AC657" s="1627">
        <f>ROUND(O657*AB657,3)</f>
        <v/>
      </c>
      <c r="AD657" s="673" t="inlineStr">
        <is>
          <t>別添資料</t>
        </is>
      </c>
      <c r="AE657" s="663" t="inlineStr">
        <is>
          <t>ЕАЭС N RU Д-JP.РА09.В.08784/22 от 14.12.2022 действует до 13.12.2027</t>
        </is>
      </c>
      <c r="AF657" s="663" t="inlineStr">
        <is>
          <t>HANAKO</t>
        </is>
      </c>
      <c r="AG657" s="663" t="inlineStr">
        <is>
          <t>Belle Coeur Laboratory Co. Ltd</t>
        </is>
      </c>
    </row>
    <row r="658" hidden="1" ht="20.1" customFormat="1" customHeight="1" s="437" thickBot="1">
      <c r="A658" s="1442" t="n"/>
      <c r="B658" s="822" t="n"/>
      <c r="C658" s="448" t="n"/>
      <c r="D658" s="448" t="n"/>
      <c r="E658" s="435" t="inlineStr">
        <is>
          <t>HANAKO</t>
        </is>
      </c>
      <c r="F658" s="435" t="inlineStr">
        <is>
          <t>HN0001</t>
        </is>
      </c>
      <c r="G658" s="450" t="inlineStr">
        <is>
          <t>さわやかデリケートウォッシュ</t>
        </is>
      </c>
      <c r="H658" s="451" t="inlineStr">
        <is>
          <t>《HANAKO》　Delicate Zone Cosme Vagina wash</t>
        </is>
      </c>
      <c r="I658" s="451" t="inlineStr">
        <is>
          <t>HANAKO Delicate Zone Cosme Vagina wash</t>
        </is>
      </c>
      <c r="J658" s="591" t="inlineStr">
        <is>
          <t>Пенка для очищения деликатной кожи тела HANAKO</t>
        </is>
      </c>
      <c r="K658" s="451" t="inlineStr">
        <is>
          <t>vagina wash</t>
        </is>
      </c>
      <c r="L658" s="451" t="n"/>
      <c r="M658" s="1442" t="n">
        <v>72</v>
      </c>
      <c r="N658" s="1442" t="inlineStr">
        <is>
          <t>37~72</t>
        </is>
      </c>
      <c r="O658" s="553" t="n"/>
      <c r="P658" s="1628" t="n">
        <v>2220</v>
      </c>
      <c r="Q658" s="1628">
        <f>O658*P658</f>
        <v/>
      </c>
      <c r="R658" s="724" t="n">
        <v>1620</v>
      </c>
      <c r="S658" s="1623">
        <f>O658*R658</f>
        <v/>
      </c>
      <c r="T658" s="1623">
        <f>Q658-S658</f>
        <v/>
      </c>
      <c r="U658" s="556">
        <f>T658/Q658</f>
        <v/>
      </c>
      <c r="V658" s="444">
        <f>ROUND(0.44*0.4*0.23,3)</f>
        <v/>
      </c>
      <c r="W658" s="444" t="n">
        <v>17.5</v>
      </c>
      <c r="X658" s="728">
        <f>O658/M658</f>
        <v/>
      </c>
      <c r="Y658" s="444">
        <f>V658*X658</f>
        <v/>
      </c>
      <c r="Z658" s="444">
        <f>W658*X658</f>
        <v/>
      </c>
      <c r="AA658" s="444" t="n"/>
      <c r="AB658" s="1647" t="n">
        <v>0.201</v>
      </c>
      <c r="AC658" s="1624">
        <f>ROUND(O658*AB658,3)</f>
        <v/>
      </c>
      <c r="AD658" s="673" t="inlineStr">
        <is>
          <t>別添資料</t>
        </is>
      </c>
      <c r="AE658" s="663" t="inlineStr">
        <is>
          <t>ЕАЭС N RU Д-JP.РА09.В.08784/22 от 14.12.2022 действует до 13.12.2027</t>
        </is>
      </c>
      <c r="AF658" s="663" t="inlineStr">
        <is>
          <t>HANAKO</t>
        </is>
      </c>
      <c r="AG658" s="663" t="inlineStr">
        <is>
          <t>Belle Coeur Laboratory Co. Ltd</t>
        </is>
      </c>
    </row>
    <row r="659" hidden="1" ht="20.1" customFormat="1" customHeight="1" s="437" thickBot="1">
      <c r="A659" s="435" t="n"/>
      <c r="B659" s="829" t="n"/>
      <c r="C659" s="448" t="n"/>
      <c r="D659" s="448" t="n"/>
      <c r="E659" s="435" t="inlineStr">
        <is>
          <t>HANAKO</t>
        </is>
      </c>
      <c r="F659" s="435" t="inlineStr">
        <is>
          <t>HN0004</t>
        </is>
      </c>
      <c r="G659" s="450" t="n"/>
      <c r="H659" s="451" t="inlineStr">
        <is>
          <t xml:space="preserve">Delicate Zone Cosme Essence Gel </t>
        </is>
      </c>
      <c r="I659" s="451" t="inlineStr">
        <is>
          <t>HANAKO Delicate Zone Cosme Essence Gel</t>
        </is>
      </c>
      <c r="J659" s="591" t="inlineStr">
        <is>
          <t>Эссенция-гель для деликатной кожи тела HANAKO</t>
        </is>
      </c>
      <c r="K659" s="451" t="inlineStr">
        <is>
          <t>essence gel</t>
        </is>
      </c>
      <c r="L659" s="451" t="n"/>
      <c r="M659" s="1442" t="n">
        <v>72</v>
      </c>
      <c r="N659" s="1442" t="inlineStr">
        <is>
          <t>1~12</t>
        </is>
      </c>
      <c r="O659" s="553" t="n"/>
      <c r="P659" s="1628" t="n">
        <v>2237</v>
      </c>
      <c r="Q659" s="1628">
        <f>O659*P659</f>
        <v/>
      </c>
      <c r="R659" s="724" t="n">
        <v>1901</v>
      </c>
      <c r="S659" s="1623">
        <f>O659*R659</f>
        <v/>
      </c>
      <c r="T659" s="1623">
        <f>Q659-S659</f>
        <v/>
      </c>
      <c r="U659" s="556">
        <f>T659/Q659</f>
        <v/>
      </c>
      <c r="V659" s="444">
        <f>ROUND(0.44*0.4*0.23,3)</f>
        <v/>
      </c>
      <c r="W659" s="444" t="n">
        <v>10.6</v>
      </c>
      <c r="X659" s="728">
        <f>O659/M659</f>
        <v/>
      </c>
      <c r="Y659" s="444">
        <f>V659*X659</f>
        <v/>
      </c>
      <c r="Z659" s="444">
        <f>W659*X659</f>
        <v/>
      </c>
      <c r="AA659" s="444" t="n"/>
      <c r="AB659" s="1647" t="n">
        <v>0.127</v>
      </c>
      <c r="AC659" s="1627">
        <f>ROUND(O659*AB659,3)</f>
        <v/>
      </c>
      <c r="AD659" s="673" t="inlineStr">
        <is>
          <t>別添資料</t>
        </is>
      </c>
      <c r="AE659" s="663" t="inlineStr">
        <is>
          <t>ЕАЭС N RU Д-JP.РА09.В.08785/22 от 14.12.2022 действует до 13.12.2027</t>
        </is>
      </c>
      <c r="AF659" s="663" t="inlineStr">
        <is>
          <t>HANAKO</t>
        </is>
      </c>
      <c r="AG659" s="663" t="inlineStr">
        <is>
          <t>Belle Coeur Laboratory Co. Ltd</t>
        </is>
      </c>
    </row>
    <row r="660" hidden="1" ht="20.1" customFormat="1" customHeight="1" s="437" thickBot="1">
      <c r="A660" s="435" t="n"/>
      <c r="B660" s="829" t="n"/>
      <c r="C660" s="448" t="n"/>
      <c r="D660" s="448" t="n"/>
      <c r="E660" s="435" t="inlineStr">
        <is>
          <t>HANAKO</t>
        </is>
      </c>
      <c r="F660" s="435" t="inlineStr">
        <is>
          <t>HN0004</t>
        </is>
      </c>
      <c r="G660" s="450" t="n"/>
      <c r="H660" s="451" t="inlineStr">
        <is>
          <t xml:space="preserve">Delicate Zone Cosme Essence Gel </t>
        </is>
      </c>
      <c r="I660" s="451" t="inlineStr">
        <is>
          <t>HANAKO Delicate Zone Cosme Essence Gel</t>
        </is>
      </c>
      <c r="J660" s="591" t="inlineStr">
        <is>
          <t>Эссенция-гель для деликатной кожи тела HANAKO</t>
        </is>
      </c>
      <c r="K660" s="451" t="inlineStr">
        <is>
          <t>essence gel</t>
        </is>
      </c>
      <c r="L660" s="451" t="n"/>
      <c r="M660" s="1442" t="n">
        <v>72</v>
      </c>
      <c r="N660" s="1442" t="inlineStr">
        <is>
          <t>13~36</t>
        </is>
      </c>
      <c r="O660" s="553" t="n">
        <v>18</v>
      </c>
      <c r="P660" s="1628" t="n">
        <v>2051</v>
      </c>
      <c r="Q660" s="1628">
        <f>O660*P660</f>
        <v/>
      </c>
      <c r="R660" s="724" t="n">
        <v>1743</v>
      </c>
      <c r="S660" s="1623">
        <f>O660*R660</f>
        <v/>
      </c>
      <c r="T660" s="1623">
        <f>Q660-S660</f>
        <v/>
      </c>
      <c r="U660" s="556">
        <f>T660/Q660</f>
        <v/>
      </c>
      <c r="V660" s="444">
        <f>ROUND(0.44*0.4*0.23,3)</f>
        <v/>
      </c>
      <c r="W660" s="444" t="n">
        <v>10.6</v>
      </c>
      <c r="X660" s="728">
        <f>O660/M660</f>
        <v/>
      </c>
      <c r="Y660" s="444">
        <f>V660*X660</f>
        <v/>
      </c>
      <c r="Z660" s="444">
        <f>W660*X660</f>
        <v/>
      </c>
      <c r="AA660" s="444" t="n"/>
      <c r="AB660" s="1647" t="n">
        <v>0.127</v>
      </c>
      <c r="AC660" s="1627">
        <f>ROUND(O660*AB660,3)</f>
        <v/>
      </c>
      <c r="AD660" s="673" t="inlineStr">
        <is>
          <t>別添資料</t>
        </is>
      </c>
      <c r="AE660" s="663" t="inlineStr">
        <is>
          <t>ЕАЭС N RU Д-JP.РА09.В.08785/22 от 14.12.2022 действует до 13.12.2027</t>
        </is>
      </c>
      <c r="AF660" s="663" t="inlineStr">
        <is>
          <t>HANAKO</t>
        </is>
      </c>
      <c r="AG660" s="663" t="inlineStr">
        <is>
          <t>Belle Coeur Laboratory Co. Ltd</t>
        </is>
      </c>
    </row>
    <row r="661" hidden="1" ht="20.1" customFormat="1" customHeight="1" s="437" thickBot="1">
      <c r="A661" s="435" t="n"/>
      <c r="B661" s="829" t="n"/>
      <c r="C661" s="448" t="n"/>
      <c r="D661" s="448" t="n"/>
      <c r="E661" s="435" t="inlineStr">
        <is>
          <t>HANAKO</t>
        </is>
      </c>
      <c r="F661" s="435" t="inlineStr">
        <is>
          <t>HN0004</t>
        </is>
      </c>
      <c r="G661" s="450" t="inlineStr">
        <is>
          <t>さわやかうるおいエッセンスジェル</t>
        </is>
      </c>
      <c r="H661" s="451" t="inlineStr">
        <is>
          <t xml:space="preserve">《HANAKO》　Delicate Zone Cosme Essence Gel </t>
        </is>
      </c>
      <c r="I661" s="451" t="inlineStr">
        <is>
          <t>HANAKO Delicate Zone Cosme Essence Gel</t>
        </is>
      </c>
      <c r="J661" s="591" t="inlineStr">
        <is>
          <t>Эссенция-гель для деликатной кожи тела HANAKO</t>
        </is>
      </c>
      <c r="K661" s="451" t="inlineStr">
        <is>
          <t>essence gel</t>
        </is>
      </c>
      <c r="L661" s="451" t="n"/>
      <c r="M661" s="1442" t="n">
        <v>72</v>
      </c>
      <c r="N661" s="1442" t="inlineStr">
        <is>
          <t>37~72</t>
        </is>
      </c>
      <c r="O661" s="553" t="n"/>
      <c r="P661" s="1628" t="n">
        <v>1864</v>
      </c>
      <c r="Q661" s="1628">
        <f>O661*P661</f>
        <v/>
      </c>
      <c r="R661" s="724" t="n">
        <v>1584</v>
      </c>
      <c r="S661" s="1623">
        <f>O661*R661</f>
        <v/>
      </c>
      <c r="T661" s="1623">
        <f>Q661-S661</f>
        <v/>
      </c>
      <c r="U661" s="556">
        <f>T661/Q661</f>
        <v/>
      </c>
      <c r="V661" s="444">
        <f>ROUND(0.44*0.4*0.23,3)</f>
        <v/>
      </c>
      <c r="W661" s="444" t="n">
        <v>10.6</v>
      </c>
      <c r="X661" s="728">
        <f>O661/M661</f>
        <v/>
      </c>
      <c r="Y661" s="444">
        <f>V661*X661</f>
        <v/>
      </c>
      <c r="Z661" s="444">
        <f>W661*X661</f>
        <v/>
      </c>
      <c r="AA661" s="444" t="n"/>
      <c r="AB661" s="1647" t="n">
        <v>0.127</v>
      </c>
      <c r="AC661" s="1627">
        <f>ROUND(O661*AB661,3)</f>
        <v/>
      </c>
      <c r="AD661" s="673" t="inlineStr">
        <is>
          <t>別添資料</t>
        </is>
      </c>
      <c r="AE661" s="663" t="inlineStr">
        <is>
          <t>ЕАЭС N RU Д-JP.РА09.В.08785/22 от 14.12.2022 действует до 13.12.2027</t>
        </is>
      </c>
      <c r="AF661" s="663" t="inlineStr">
        <is>
          <t>HANAKO</t>
        </is>
      </c>
      <c r="AG661" s="663" t="inlineStr">
        <is>
          <t>Belle Coeur Laboratory Co. Ltd</t>
        </is>
      </c>
    </row>
    <row r="662" hidden="1" ht="20.1" customFormat="1" customHeight="1" s="437" thickBot="1">
      <c r="A662" s="435" t="n"/>
      <c r="B662" s="829" t="n"/>
      <c r="C662" s="448" t="n"/>
      <c r="D662" s="448" t="n"/>
      <c r="E662" s="435" t="inlineStr">
        <is>
          <t>HANAKO</t>
        </is>
      </c>
      <c r="F662" s="435" t="inlineStr">
        <is>
          <t>HN0003</t>
        </is>
      </c>
      <c r="G662" s="450" t="n"/>
      <c r="H662" s="451" t="inlineStr">
        <is>
          <t>Delicate Zone Cosme Vagina Rash Cream</t>
        </is>
      </c>
      <c r="I662" s="451" t="inlineStr">
        <is>
          <t>HANAKO Delicate Zone Cosme Vagina Rash Cream</t>
        </is>
      </c>
      <c r="J662" s="591" t="inlineStr">
        <is>
          <t>Крем для деликатной кожи тела HANAKO</t>
        </is>
      </c>
      <c r="K662" s="451" t="inlineStr">
        <is>
          <t>rash cream</t>
        </is>
      </c>
      <c r="L662" s="451" t="n"/>
      <c r="M662" s="1442" t="n">
        <v>72</v>
      </c>
      <c r="N662" s="1442" t="inlineStr">
        <is>
          <t>1~12</t>
        </is>
      </c>
      <c r="O662" s="553" t="n"/>
      <c r="P662" s="1628" t="n">
        <v>2726</v>
      </c>
      <c r="Q662" s="1628">
        <f>O662*P662</f>
        <v/>
      </c>
      <c r="R662" s="724" t="n">
        <v>2317</v>
      </c>
      <c r="S662" s="1623">
        <f>O662*R662</f>
        <v/>
      </c>
      <c r="T662" s="1623">
        <f>Q662-S662</f>
        <v/>
      </c>
      <c r="U662" s="556">
        <f>T662/Q662</f>
        <v/>
      </c>
      <c r="V662" s="444">
        <f>ROUND(0.37*0.27*0.23,3)</f>
        <v/>
      </c>
      <c r="W662" s="444" t="n">
        <v>8.5</v>
      </c>
      <c r="X662" s="728">
        <f>O662/M662</f>
        <v/>
      </c>
      <c r="Y662" s="444">
        <f>V662*X662</f>
        <v/>
      </c>
      <c r="Z662" s="444">
        <f>W662*X662</f>
        <v/>
      </c>
      <c r="AA662" s="444" t="n"/>
      <c r="AB662" s="1647" t="n">
        <v>0.101</v>
      </c>
      <c r="AC662" s="1627">
        <f>ROUND(O662*AB662,3)</f>
        <v/>
      </c>
      <c r="AD662" s="673" t="inlineStr">
        <is>
          <t>別添資料</t>
        </is>
      </c>
      <c r="AE662" s="663" t="inlineStr">
        <is>
          <t>ЕАЭС N RU Д-JP.РА09.В.08699/22 от 14.12.2022 действует до 13.12.2027</t>
        </is>
      </c>
      <c r="AF662" s="663" t="inlineStr">
        <is>
          <t>HANAKO</t>
        </is>
      </c>
      <c r="AG662" s="663" t="inlineStr">
        <is>
          <t>Belle Coeur Laboratory Co. Ltd</t>
        </is>
      </c>
    </row>
    <row r="663" hidden="1" ht="20.1" customFormat="1" customHeight="1" s="437" thickBot="1">
      <c r="A663" s="435" t="n"/>
      <c r="B663" s="829" t="n"/>
      <c r="C663" s="448" t="n"/>
      <c r="D663" s="448" t="n"/>
      <c r="E663" s="435" t="inlineStr">
        <is>
          <t>HANAKO</t>
        </is>
      </c>
      <c r="F663" s="435" t="inlineStr">
        <is>
          <t>HN0003</t>
        </is>
      </c>
      <c r="G663" s="450" t="n"/>
      <c r="H663" s="451" t="inlineStr">
        <is>
          <t>Delicate Zone Cosme Vagina Rash Cream</t>
        </is>
      </c>
      <c r="I663" s="451" t="inlineStr">
        <is>
          <t>HANAKO Delicate Zone Cosme Vagina Rash Cream</t>
        </is>
      </c>
      <c r="J663" s="591" t="inlineStr">
        <is>
          <t>Крем для деликатной кожи тела HANAKO</t>
        </is>
      </c>
      <c r="K663" s="451" t="inlineStr">
        <is>
          <t>rash cream</t>
        </is>
      </c>
      <c r="L663" s="451" t="n"/>
      <c r="M663" s="1442" t="n">
        <v>72</v>
      </c>
      <c r="N663" s="1442" t="inlineStr">
        <is>
          <t>13~36</t>
        </is>
      </c>
      <c r="O663" s="553" t="n">
        <v>18</v>
      </c>
      <c r="P663" s="1628" t="n">
        <v>2499</v>
      </c>
      <c r="Q663" s="1628">
        <f>O663*P663</f>
        <v/>
      </c>
      <c r="R663" s="724" t="n">
        <v>2124</v>
      </c>
      <c r="S663" s="1623">
        <f>O663*R663</f>
        <v/>
      </c>
      <c r="T663" s="1623">
        <f>Q663-S663</f>
        <v/>
      </c>
      <c r="U663" s="556">
        <f>T663/Q663</f>
        <v/>
      </c>
      <c r="V663" s="444">
        <f>ROUND(0.37*0.27*0.23,3)</f>
        <v/>
      </c>
      <c r="W663" s="444" t="n">
        <v>8.5</v>
      </c>
      <c r="X663" s="728">
        <f>O663/M663</f>
        <v/>
      </c>
      <c r="Y663" s="444">
        <f>V663*X663</f>
        <v/>
      </c>
      <c r="Z663" s="444">
        <f>W663*X663</f>
        <v/>
      </c>
      <c r="AA663" s="444" t="n"/>
      <c r="AB663" s="1647" t="n">
        <v>0.101</v>
      </c>
      <c r="AC663" s="1627">
        <f>ROUND(O663*AB663,3)</f>
        <v/>
      </c>
      <c r="AD663" s="673" t="inlineStr">
        <is>
          <t>別添資料</t>
        </is>
      </c>
      <c r="AE663" s="663" t="inlineStr">
        <is>
          <t>ЕАЭС N RU Д-JP.РА09.В.08699/22 от 14.12.2022 действует до 13.12.2027</t>
        </is>
      </c>
      <c r="AF663" s="663" t="inlineStr">
        <is>
          <t>HANAKO</t>
        </is>
      </c>
      <c r="AG663" s="663" t="inlineStr">
        <is>
          <t>Belle Coeur Laboratory Co. Ltd</t>
        </is>
      </c>
    </row>
    <row r="664" hidden="1" ht="20.1" customFormat="1" customHeight="1" s="437" thickBot="1">
      <c r="A664" s="435" t="n"/>
      <c r="B664" s="829" t="n"/>
      <c r="C664" s="448" t="n"/>
      <c r="D664" s="448" t="n"/>
      <c r="E664" s="435" t="inlineStr">
        <is>
          <t>HANAKO</t>
        </is>
      </c>
      <c r="F664" s="435" t="inlineStr">
        <is>
          <t>HN0003</t>
        </is>
      </c>
      <c r="G664" s="450" t="inlineStr">
        <is>
          <t>デリケート爽快クリーム</t>
        </is>
      </c>
      <c r="H664" s="451" t="inlineStr">
        <is>
          <t>《HANAKO》　Delicate Zone Cosme Vagina Rash Cream</t>
        </is>
      </c>
      <c r="I664" s="451" t="inlineStr">
        <is>
          <t>HANAKO Delicate Zone Cosme Vagina Rash Cream</t>
        </is>
      </c>
      <c r="J664" s="591" t="inlineStr">
        <is>
          <t>Крем для деликатной кожи тела HANAKO</t>
        </is>
      </c>
      <c r="K664" s="451" t="inlineStr">
        <is>
          <t>rash cream</t>
        </is>
      </c>
      <c r="L664" s="451" t="n"/>
      <c r="M664" s="1442" t="n">
        <v>72</v>
      </c>
      <c r="N664" s="1442" t="inlineStr">
        <is>
          <t>37~72</t>
        </is>
      </c>
      <c r="O664" s="553" t="n"/>
      <c r="P664" s="1628" t="n">
        <v>2272</v>
      </c>
      <c r="Q664" s="1628">
        <f>O664*P664</f>
        <v/>
      </c>
      <c r="R664" s="724" t="n">
        <v>1931</v>
      </c>
      <c r="S664" s="1623">
        <f>O664*R664</f>
        <v/>
      </c>
      <c r="T664" s="1623">
        <f>Q664-S664</f>
        <v/>
      </c>
      <c r="U664" s="556">
        <f>T664/Q664</f>
        <v/>
      </c>
      <c r="V664" s="444">
        <f>ROUND(0.37*0.27*0.23,3)</f>
        <v/>
      </c>
      <c r="W664" s="444" t="n">
        <v>8.5</v>
      </c>
      <c r="X664" s="728">
        <f>O664/M664</f>
        <v/>
      </c>
      <c r="Y664" s="444">
        <f>V664*X664</f>
        <v/>
      </c>
      <c r="Z664" s="444">
        <f>W664*X664</f>
        <v/>
      </c>
      <c r="AA664" s="444" t="n"/>
      <c r="AB664" s="1647" t="n">
        <v>0.101</v>
      </c>
      <c r="AC664" s="1627">
        <f>ROUND(O664*AB664,3)</f>
        <v/>
      </c>
      <c r="AD664" s="673" t="inlineStr">
        <is>
          <t>別添資料</t>
        </is>
      </c>
      <c r="AE664" s="663" t="inlineStr">
        <is>
          <t>ЕАЭС N RU Д-JP.РА09.В.08699/22 от 14.12.2022 действует до 13.12.2027</t>
        </is>
      </c>
      <c r="AF664" s="663" t="inlineStr">
        <is>
          <t>HANAKO</t>
        </is>
      </c>
      <c r="AG664" s="663" t="inlineStr">
        <is>
          <t>Belle Coeur Laboratory Co. Ltd</t>
        </is>
      </c>
    </row>
    <row r="665" hidden="1" ht="20.1" customFormat="1" customHeight="1" s="437" thickBot="1">
      <c r="A665" s="435" t="n"/>
      <c r="B665" s="829" t="n"/>
      <c r="C665" s="448" t="n"/>
      <c r="D665" s="448" t="n"/>
      <c r="E665" s="435" t="inlineStr">
        <is>
          <t>HANAKO</t>
        </is>
      </c>
      <c r="F665" s="435" t="inlineStr">
        <is>
          <t>HN0002</t>
        </is>
      </c>
      <c r="G665" s="450" t="n"/>
      <c r="H665" s="451" t="inlineStr">
        <is>
          <t>Delicate Zone Cosme Black Bodycare Cream</t>
        </is>
      </c>
      <c r="I665" s="451" t="inlineStr">
        <is>
          <t>HANAKO Delicate Zone Cosme Black Bodycare Cream</t>
        </is>
      </c>
      <c r="J665" s="591" t="inlineStr">
        <is>
          <t>Крем выравнивающий цвет кожи тела HANAKO</t>
        </is>
      </c>
      <c r="K665" s="451" t="inlineStr">
        <is>
          <t xml:space="preserve">body cream </t>
        </is>
      </c>
      <c r="L665" s="451" t="n"/>
      <c r="M665" s="1442" t="n">
        <v>72</v>
      </c>
      <c r="N665" s="1442" t="inlineStr">
        <is>
          <t>1~12</t>
        </is>
      </c>
      <c r="O665" s="553" t="n"/>
      <c r="P665" s="1628" t="n">
        <v>2935</v>
      </c>
      <c r="Q665" s="1628">
        <f>O665*P665</f>
        <v/>
      </c>
      <c r="R665" s="724" t="n">
        <v>2495</v>
      </c>
      <c r="S665" s="1623">
        <f>O665*R665</f>
        <v/>
      </c>
      <c r="T665" s="1623">
        <f>Q665-S665</f>
        <v/>
      </c>
      <c r="U665" s="556">
        <f>T665/Q665</f>
        <v/>
      </c>
      <c r="V665" s="444">
        <f>ROUND(0.44*0.4*0.23,3)</f>
        <v/>
      </c>
      <c r="W665" s="444" t="n">
        <v>5.8</v>
      </c>
      <c r="X665" s="728">
        <f>O665/M665</f>
        <v/>
      </c>
      <c r="Y665" s="444">
        <f>V665*X665</f>
        <v/>
      </c>
      <c r="Z665" s="444">
        <f>W665*X665</f>
        <v/>
      </c>
      <c r="AA665" s="444" t="n"/>
      <c r="AB665" s="1647" t="n">
        <v>0.061</v>
      </c>
      <c r="AC665" s="1627">
        <f>ROUND(O665*AB665,3)</f>
        <v/>
      </c>
      <c r="AD665" s="673" t="inlineStr">
        <is>
          <t>別添資料</t>
        </is>
      </c>
      <c r="AE665" s="663" t="inlineStr">
        <is>
          <t>ЕАЭС N RU Д-JP.РА09.В.08712/22 от 14.12.2022 действует до 13.12.2027</t>
        </is>
      </c>
      <c r="AF665" s="663" t="inlineStr">
        <is>
          <t>HANAKO</t>
        </is>
      </c>
      <c r="AG665" s="663" t="inlineStr">
        <is>
          <t>Belle Coeur Laboratory Co. Ltd</t>
        </is>
      </c>
    </row>
    <row r="666" hidden="1" ht="20.1" customFormat="1" customHeight="1" s="437" thickBot="1">
      <c r="A666" s="435" t="n"/>
      <c r="B666" s="829" t="n"/>
      <c r="C666" s="448" t="n"/>
      <c r="D666" s="448" t="n"/>
      <c r="E666" s="435" t="inlineStr">
        <is>
          <t>HANAKO</t>
        </is>
      </c>
      <c r="F666" s="435" t="inlineStr">
        <is>
          <t>HN0002</t>
        </is>
      </c>
      <c r="G666" s="450" t="n"/>
      <c r="H666" s="451" t="inlineStr">
        <is>
          <t>Delicate Zone Cosme Black Bodycare Cream</t>
        </is>
      </c>
      <c r="I666" s="451" t="inlineStr">
        <is>
          <t>HANAKO Delicate Zone Cosme Black Bodycare Cream</t>
        </is>
      </c>
      <c r="J666" s="591" t="inlineStr">
        <is>
          <t>Крем выравнивающий цвет кожи тела HANAKO</t>
        </is>
      </c>
      <c r="K666" s="451" t="inlineStr">
        <is>
          <t xml:space="preserve">body cream </t>
        </is>
      </c>
      <c r="L666" s="451" t="n"/>
      <c r="M666" s="1442" t="n">
        <v>72</v>
      </c>
      <c r="N666" s="1442" t="inlineStr">
        <is>
          <t>13~36</t>
        </is>
      </c>
      <c r="O666" s="553" t="n"/>
      <c r="P666" s="1628" t="n">
        <v>2691</v>
      </c>
      <c r="Q666" s="1628">
        <f>O666*P666</f>
        <v/>
      </c>
      <c r="R666" s="724" t="n">
        <v>2287</v>
      </c>
      <c r="S666" s="1623">
        <f>O666*R666</f>
        <v/>
      </c>
      <c r="T666" s="1623">
        <f>Q666-S666</f>
        <v/>
      </c>
      <c r="U666" s="556">
        <f>T666/Q666</f>
        <v/>
      </c>
      <c r="V666" s="444">
        <f>ROUND(0.44*0.4*0.23,3)</f>
        <v/>
      </c>
      <c r="W666" s="444" t="n">
        <v>5.8</v>
      </c>
      <c r="X666" s="728">
        <f>O666/M666</f>
        <v/>
      </c>
      <c r="Y666" s="444">
        <f>V666*X666</f>
        <v/>
      </c>
      <c r="Z666" s="444">
        <f>W666*X666</f>
        <v/>
      </c>
      <c r="AA666" s="444" t="n"/>
      <c r="AB666" s="1647" t="n">
        <v>0.061</v>
      </c>
      <c r="AC666" s="1627">
        <f>ROUND(O666*AB666,3)</f>
        <v/>
      </c>
      <c r="AD666" s="673" t="inlineStr">
        <is>
          <t>別添資料</t>
        </is>
      </c>
      <c r="AE666" s="663" t="inlineStr">
        <is>
          <t>ЕАЭС N RU Д-JP.РА09.В.08712/22 от 14.12.2022 действует до 13.12.2027</t>
        </is>
      </c>
      <c r="AF666" s="663" t="inlineStr">
        <is>
          <t>HANAKO</t>
        </is>
      </c>
      <c r="AG666" s="663" t="inlineStr">
        <is>
          <t>Belle Coeur Laboratory Co. Ltd</t>
        </is>
      </c>
    </row>
    <row r="667" hidden="1" ht="20.1" customFormat="1" customHeight="1" s="437" thickBot="1">
      <c r="A667" s="435" t="n"/>
      <c r="B667" s="829" t="n"/>
      <c r="C667" s="448" t="n"/>
      <c r="D667" s="448" t="n"/>
      <c r="E667" s="435" t="inlineStr">
        <is>
          <t>HANAKO</t>
        </is>
      </c>
      <c r="F667" s="435" t="inlineStr">
        <is>
          <t>HN0002</t>
        </is>
      </c>
      <c r="G667" s="450" t="inlineStr">
        <is>
          <t>黒ずみ改善クリーム</t>
        </is>
      </c>
      <c r="H667" s="451" t="inlineStr">
        <is>
          <t>《HANAKO》　Delicate Zone Cosme Black Bodycare Cream</t>
        </is>
      </c>
      <c r="I667" s="451" t="inlineStr">
        <is>
          <t>HANAKO Delicate Zone Cosme Black Bodycare Cream</t>
        </is>
      </c>
      <c r="J667" s="591" t="inlineStr">
        <is>
          <t>Крем выравнивающий цвет кожи тела HANAKO</t>
        </is>
      </c>
      <c r="K667" s="451" t="inlineStr">
        <is>
          <t xml:space="preserve">body cream </t>
        </is>
      </c>
      <c r="L667" s="451" t="n"/>
      <c r="M667" s="1442" t="n">
        <v>72</v>
      </c>
      <c r="N667" s="1442" t="inlineStr">
        <is>
          <t>37~72</t>
        </is>
      </c>
      <c r="O667" s="872" t="n"/>
      <c r="P667" s="1628" t="n">
        <v>2446</v>
      </c>
      <c r="Q667" s="1628">
        <f>O667*P667</f>
        <v/>
      </c>
      <c r="R667" s="724" t="n">
        <v>2079</v>
      </c>
      <c r="S667" s="1623">
        <f>O667*R667</f>
        <v/>
      </c>
      <c r="T667" s="1623">
        <f>Q667-S667</f>
        <v/>
      </c>
      <c r="U667" s="556">
        <f>T667/Q667</f>
        <v/>
      </c>
      <c r="V667" s="444">
        <f>ROUND(0.44*0.4*0.23,3)</f>
        <v/>
      </c>
      <c r="W667" s="444" t="n">
        <v>5.8</v>
      </c>
      <c r="X667" s="728">
        <f>O667/M667</f>
        <v/>
      </c>
      <c r="Y667" s="444">
        <f>V667*X667</f>
        <v/>
      </c>
      <c r="Z667" s="444">
        <f>W667*X667</f>
        <v/>
      </c>
      <c r="AA667" s="444" t="n"/>
      <c r="AB667" s="1647" t="n">
        <v>0.061</v>
      </c>
      <c r="AC667" s="1627">
        <f>ROUND(O667*AB667,3)</f>
        <v/>
      </c>
      <c r="AD667" s="673" t="inlineStr">
        <is>
          <t>別添資料</t>
        </is>
      </c>
      <c r="AE667" s="663" t="inlineStr">
        <is>
          <t>ЕАЭС N RU Д-JP.РА09.В.08712/22 от 14.12.2022 действует до 13.12.2027</t>
        </is>
      </c>
      <c r="AF667" s="663" t="inlineStr">
        <is>
          <t>HANAKO</t>
        </is>
      </c>
      <c r="AG667" s="663" t="inlineStr">
        <is>
          <t>Belle Coeur Laboratory Co. Ltd</t>
        </is>
      </c>
    </row>
    <row r="668" hidden="1" ht="20.1" customFormat="1" customHeight="1" s="437" thickBot="1">
      <c r="A668" s="1442" t="n"/>
      <c r="B668" s="822" t="n"/>
      <c r="C668" s="448" t="inlineStr">
        <is>
          <t>4562441750327</t>
        </is>
      </c>
      <c r="D668" s="448" t="n"/>
      <c r="E668" s="435" t="inlineStr">
        <is>
          <t>LEJEU</t>
        </is>
      </c>
      <c r="F668" s="435" t="inlineStr">
        <is>
          <t>LJ01</t>
        </is>
      </c>
      <c r="G668" s="450" t="n"/>
      <c r="H668" s="451" t="inlineStr">
        <is>
          <t xml:space="preserve">《Lejeu》 EYE LASH SERUM </t>
        </is>
      </c>
      <c r="I668" s="451" t="inlineStr">
        <is>
          <t>Lejeu EYE LASH SERUM</t>
        </is>
      </c>
      <c r="J668" s="591" t="inlineStr">
        <is>
          <t>Серум для роста ресниц Lejeu</t>
        </is>
      </c>
      <c r="K668" s="451" t="inlineStr">
        <is>
          <t xml:space="preserve">EYE LASH SERUM </t>
        </is>
      </c>
      <c r="L668" s="451" t="n"/>
      <c r="M668" s="450" t="n"/>
      <c r="N668" s="1442" t="n">
        <v>60</v>
      </c>
      <c r="O668" s="553" t="n"/>
      <c r="P668" s="1628" t="n">
        <v>3530</v>
      </c>
      <c r="Q668" s="1628">
        <f>O668*P668</f>
        <v/>
      </c>
      <c r="R668" s="724" t="n">
        <v>3000</v>
      </c>
      <c r="S668" s="1623">
        <f>O668*R668</f>
        <v/>
      </c>
      <c r="T668" s="1623">
        <f>Q668-S668</f>
        <v/>
      </c>
      <c r="U668" s="556">
        <f>T668/Q668</f>
        <v/>
      </c>
      <c r="V668" s="444">
        <f>ROUND(0.34*0.24*0.28,3)</f>
        <v/>
      </c>
      <c r="W668" s="444" t="n">
        <v>1.6</v>
      </c>
      <c r="X668" s="728">
        <f>O668/N668</f>
        <v/>
      </c>
      <c r="Y668" s="444">
        <f>V668*X668</f>
        <v/>
      </c>
      <c r="Z668" s="444">
        <f>W668*X668</f>
        <v/>
      </c>
      <c r="AA668" s="444" t="n"/>
      <c r="AB668" s="1647" t="n">
        <v>0.014</v>
      </c>
      <c r="AC668" s="1624">
        <f>ROUND(O668*AB668,3)</f>
        <v/>
      </c>
      <c r="AD668"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668" s="663" t="inlineStr">
        <is>
          <t>ЕАЭС N RU Д-JP.РА02.В.76859/23 от 27.03.2023 действует до 26.03.2028</t>
        </is>
      </c>
      <c r="AF668" s="663" t="inlineStr">
        <is>
          <t>Lejeu</t>
        </is>
      </c>
      <c r="AG668" s="663" t="inlineStr">
        <is>
          <t>HOKKAIDO NATURAL BIO GROUP CO., LTD</t>
        </is>
      </c>
    </row>
    <row r="669" hidden="1" ht="20.1" customFormat="1" customHeight="1" s="437" thickBot="1">
      <c r="A669" s="1442" t="n"/>
      <c r="B669" s="822" t="n"/>
      <c r="C669" s="448" t="inlineStr">
        <is>
          <t>4562441750402</t>
        </is>
      </c>
      <c r="D669" s="448" t="n"/>
      <c r="E669" s="435" t="inlineStr">
        <is>
          <t>LEJEU</t>
        </is>
      </c>
      <c r="F669" s="435" t="inlineStr">
        <is>
          <t>LJ02</t>
        </is>
      </c>
      <c r="G669" s="450" t="n"/>
      <c r="H669" s="451" t="inlineStr">
        <is>
          <t>《Lejeu》 Vital Lift Eye Essence</t>
        </is>
      </c>
      <c r="I669" s="451" t="inlineStr">
        <is>
          <t>Lejeu Vital Lift Eye Essence</t>
        </is>
      </c>
      <c r="J669" s="591" t="inlineStr">
        <is>
          <t>Эссенция для ухода за кожей вокруг глаз Lejeu</t>
        </is>
      </c>
      <c r="K669" s="451" t="inlineStr">
        <is>
          <t>Eye essence</t>
        </is>
      </c>
      <c r="L669" s="451" t="n"/>
      <c r="M669" s="450" t="n"/>
      <c r="N669" s="1442" t="n">
        <v>60</v>
      </c>
      <c r="O669" s="553" t="n"/>
      <c r="P669" s="1628" t="n">
        <v>6215</v>
      </c>
      <c r="Q669" s="1628">
        <f>O669*P669</f>
        <v/>
      </c>
      <c r="R669" s="724" t="n">
        <v>5280</v>
      </c>
      <c r="S669" s="1623">
        <f>O669*R669</f>
        <v/>
      </c>
      <c r="T669" s="1623">
        <f>Q669-S669</f>
        <v/>
      </c>
      <c r="U669" s="556">
        <f>T669/Q669</f>
        <v/>
      </c>
      <c r="V669" s="444">
        <f>ROUND(0.31*0.4*0.18,3)</f>
        <v/>
      </c>
      <c r="W669" s="444" t="n">
        <v>7</v>
      </c>
      <c r="X669" s="728">
        <f>O669/N669</f>
        <v/>
      </c>
      <c r="Y669" s="444">
        <f>V669*X669</f>
        <v/>
      </c>
      <c r="Z669" s="444">
        <f>W669*X669</f>
        <v/>
      </c>
      <c r="AA669" s="444" t="n"/>
      <c r="AB669" s="1647" t="n">
        <v>0.1</v>
      </c>
      <c r="AC669" s="1624">
        <f>ROUND(O669*AB669,3)</f>
        <v/>
      </c>
      <c r="AD669"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669" s="663" t="inlineStr">
        <is>
          <t>ЕАЭС N RU Д-JP.РА02.В.77075/23 от 27.03.2023 действует до 26.03.2028</t>
        </is>
      </c>
      <c r="AF669" s="663" t="inlineStr">
        <is>
          <t>Lejeu</t>
        </is>
      </c>
      <c r="AG669" s="663" t="inlineStr">
        <is>
          <t>HOKKAIDO NATURAL BIO GROUP CO., LTD</t>
        </is>
      </c>
    </row>
    <row r="670" hidden="1" ht="20.1" customFormat="1" customHeight="1" s="437" thickBot="1">
      <c r="A670" s="1442" t="n"/>
      <c r="B670" s="822" t="n"/>
      <c r="C670" s="448" t="inlineStr">
        <is>
          <t>4562441750945</t>
        </is>
      </c>
      <c r="D670" s="448" t="n"/>
      <c r="E670" s="435" t="inlineStr">
        <is>
          <t>LEJEU</t>
        </is>
      </c>
      <c r="F670" s="435" t="inlineStr">
        <is>
          <t>LJ03</t>
        </is>
      </c>
      <c r="G670" s="450" t="n"/>
      <c r="H670" s="451" t="inlineStr">
        <is>
          <t>《Lejeu》 PLASIR CREAM</t>
        </is>
      </c>
      <c r="I670" s="451" t="inlineStr">
        <is>
          <t>Lejeu PLASIR CREAM</t>
        </is>
      </c>
      <c r="J670" s="591" t="inlineStr">
        <is>
          <t>Увлажняющий крем Lejeu</t>
        </is>
      </c>
      <c r="K670" s="451" t="inlineStr">
        <is>
          <t>face cream</t>
        </is>
      </c>
      <c r="L670" s="451" t="n"/>
      <c r="M670" s="450" t="n"/>
      <c r="N670" s="1442" t="n">
        <v>60</v>
      </c>
      <c r="O670" s="553" t="n">
        <v>24</v>
      </c>
      <c r="P670" s="1628" t="n">
        <v>5180</v>
      </c>
      <c r="Q670" s="1628">
        <f>O670*P670</f>
        <v/>
      </c>
      <c r="R670" s="724" t="n">
        <v>4400</v>
      </c>
      <c r="S670" s="1623">
        <f>O670*R670</f>
        <v/>
      </c>
      <c r="T670" s="1623">
        <f>Q670-S670</f>
        <v/>
      </c>
      <c r="U670" s="556">
        <f>T670/Q670</f>
        <v/>
      </c>
      <c r="V670" s="444">
        <f>ROUND(0.34*0.55*0.33,3)</f>
        <v/>
      </c>
      <c r="W670" s="444" t="n">
        <v>11.8</v>
      </c>
      <c r="X670" s="728">
        <f>O670/N670</f>
        <v/>
      </c>
      <c r="Y670" s="444">
        <f>V670*X670</f>
        <v/>
      </c>
      <c r="Z670" s="444">
        <f>W670*X670</f>
        <v/>
      </c>
      <c r="AA670" s="444" t="n"/>
      <c r="AB670" s="1647" t="n">
        <v>0.17</v>
      </c>
      <c r="AC670" s="1624">
        <f>ROUND(O670*AB670,3)</f>
        <v/>
      </c>
      <c r="AD670"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670" s="663" t="inlineStr">
        <is>
          <t>ЕАЭС N RU Д-JP.РА02.В.77412/23 от 27.03.2023 действует до 26.03.2028</t>
        </is>
      </c>
      <c r="AF670" s="663" t="inlineStr">
        <is>
          <t>Lejeu</t>
        </is>
      </c>
      <c r="AG670" s="663" t="inlineStr">
        <is>
          <t>HOKKAIDO NATURAL BIO GROUP CO., LTD</t>
        </is>
      </c>
    </row>
    <row r="671" hidden="1" ht="20.1" customFormat="1" customHeight="1" s="437" thickBot="1">
      <c r="A671" s="1442" t="n"/>
      <c r="B671" s="822" t="n"/>
      <c r="C671" s="448" t="inlineStr">
        <is>
          <t>4562441750938</t>
        </is>
      </c>
      <c r="D671" s="448" t="n"/>
      <c r="E671" s="435" t="inlineStr">
        <is>
          <t>LEJEU</t>
        </is>
      </c>
      <c r="F671" s="435" t="inlineStr">
        <is>
          <t>LJ04</t>
        </is>
      </c>
      <c r="G671" s="450" t="n"/>
      <c r="H671" s="451" t="inlineStr">
        <is>
          <t>《Lejeu》 LUMIELE LOTION</t>
        </is>
      </c>
      <c r="I671" s="451" t="inlineStr">
        <is>
          <t>Lejeu LUMIELE LOTION</t>
        </is>
      </c>
      <c r="J671" s="591" t="inlineStr">
        <is>
          <t>Освежающий лосьон Lejeu</t>
        </is>
      </c>
      <c r="K671" s="451" t="inlineStr">
        <is>
          <t>face lotion</t>
        </is>
      </c>
      <c r="L671" s="451" t="n"/>
      <c r="M671" s="450" t="n"/>
      <c r="N671" s="1442" t="n">
        <v>60</v>
      </c>
      <c r="O671" s="553" t="n">
        <v>24</v>
      </c>
      <c r="P671" s="1628" t="n">
        <v>2825</v>
      </c>
      <c r="Q671" s="1628">
        <f>O671*P671</f>
        <v/>
      </c>
      <c r="R671" s="724" t="n">
        <v>2400</v>
      </c>
      <c r="S671" s="1623">
        <f>O671*R671</f>
        <v/>
      </c>
      <c r="T671" s="1623">
        <f>Q671-S671</f>
        <v/>
      </c>
      <c r="U671" s="556">
        <f>T671/Q671</f>
        <v/>
      </c>
      <c r="V671" s="444">
        <f>ROUND(0.34*0.55*0.33,3)</f>
        <v/>
      </c>
      <c r="W671" s="444" t="n">
        <v>15.8</v>
      </c>
      <c r="X671" s="728">
        <f>O671/N671</f>
        <v/>
      </c>
      <c r="Y671" s="444">
        <f>V671*X671</f>
        <v/>
      </c>
      <c r="Z671" s="444">
        <f>W671*X671</f>
        <v/>
      </c>
      <c r="AA671" s="444" t="n"/>
      <c r="AB671" s="1647" t="n">
        <v>0.23</v>
      </c>
      <c r="AC671" s="1624">
        <f>ROUND(O671*AB671,3)</f>
        <v/>
      </c>
      <c r="AD671"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671" s="663" t="inlineStr">
        <is>
          <t>ЕАЭС N RU Д-JP.РА02.В.77035/23 от 27.03.2023 действует до 26.03.2028</t>
        </is>
      </c>
      <c r="AF671" s="663" t="n"/>
      <c r="AG671" s="663" t="inlineStr">
        <is>
          <t>HOKKAIDO NATURAL BIO GROUP CO., LTD</t>
        </is>
      </c>
    </row>
    <row r="672" hidden="1" ht="20.1" customFormat="1" customHeight="1" s="437" thickBot="1">
      <c r="A672" s="1442" t="n"/>
      <c r="B672" s="822" t="n"/>
      <c r="C672" s="448" t="inlineStr">
        <is>
          <t>4562441750341</t>
        </is>
      </c>
      <c r="D672" s="448" t="n"/>
      <c r="E672" s="435" t="inlineStr">
        <is>
          <t>LEJEU</t>
        </is>
      </c>
      <c r="F672" s="435" t="inlineStr">
        <is>
          <t>LJ05</t>
        </is>
      </c>
      <c r="G672" s="450" t="n"/>
      <c r="H672" s="451" t="inlineStr">
        <is>
          <t xml:space="preserve">《Lejeu》 FACE UP SERUM </t>
        </is>
      </c>
      <c r="I672" s="451" t="inlineStr">
        <is>
          <t>Lejeu FACE UP SERUM</t>
        </is>
      </c>
      <c r="J672" s="591" t="inlineStr">
        <is>
          <t>Лифтинговый серум для кожи лица Lejeu</t>
        </is>
      </c>
      <c r="K672" s="451" t="inlineStr">
        <is>
          <t>face serum</t>
        </is>
      </c>
      <c r="L672" s="451" t="n"/>
      <c r="M672" s="450" t="n"/>
      <c r="N672" s="1442" t="n">
        <v>60</v>
      </c>
      <c r="O672" s="553" t="n"/>
      <c r="P672" s="1628" t="n">
        <v>4145</v>
      </c>
      <c r="Q672" s="1628">
        <f>O672*P672</f>
        <v/>
      </c>
      <c r="R672" s="724" t="n">
        <v>3520</v>
      </c>
      <c r="S672" s="1623">
        <f>O672*R672</f>
        <v/>
      </c>
      <c r="T672" s="1623">
        <f>Q672-S672</f>
        <v/>
      </c>
      <c r="U672" s="556">
        <f>T672/Q672</f>
        <v/>
      </c>
      <c r="V672" s="444">
        <f>ROUND(0.31*0.4*0.28,3)</f>
        <v/>
      </c>
      <c r="W672" s="444" t="n">
        <v>7.5</v>
      </c>
      <c r="X672" s="728">
        <f>O672/N672</f>
        <v/>
      </c>
      <c r="Y672" s="444">
        <f>V672*X672</f>
        <v/>
      </c>
      <c r="Z672" s="444">
        <f>W672*X672</f>
        <v/>
      </c>
      <c r="AA672" s="444" t="n"/>
      <c r="AB672" s="1647" t="n">
        <v>0.1</v>
      </c>
      <c r="AC672" s="1624">
        <f>ROUND(O672*AB672,3)</f>
        <v/>
      </c>
      <c r="AD672"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672" s="663" t="inlineStr">
        <is>
          <t>ЕАЭС N RU Д-JP.РА02.В.76900/23 от 27.03.2023 действует до 26.03.2028</t>
        </is>
      </c>
      <c r="AF672" s="663" t="n"/>
      <c r="AG672" s="663" t="inlineStr">
        <is>
          <t>HOKKAIDO NATURAL BIO GROUP CO., LTD</t>
        </is>
      </c>
    </row>
    <row r="673" hidden="1" ht="20.1" customFormat="1" customHeight="1" s="437" thickBot="1">
      <c r="A673" s="1442" t="n"/>
      <c r="B673" s="822" t="n"/>
      <c r="C673" s="1738" t="n">
        <v>4560438578442</v>
      </c>
      <c r="D673" s="1738" t="n"/>
      <c r="E673" s="435" t="inlineStr">
        <is>
          <t>AISHODO</t>
        </is>
      </c>
      <c r="F673" s="435" t="inlineStr">
        <is>
          <t>AIS03</t>
        </is>
      </c>
      <c r="G673" s="450" t="n"/>
      <c r="H673" s="451" t="inlineStr">
        <is>
          <t>Sakura Moisture Lip Serum</t>
        </is>
      </c>
      <c r="I673" s="451" t="inlineStr">
        <is>
          <t>AISHODO Sakura Moisture Lip Serum</t>
        </is>
      </c>
      <c r="J673" s="591" t="inlineStr">
        <is>
          <t>Увлажняющий серум для губ Сакура AISHODO</t>
        </is>
      </c>
      <c r="K673" s="451" t="inlineStr">
        <is>
          <t>lip serum</t>
        </is>
      </c>
      <c r="L673" s="451" t="n"/>
      <c r="M673" s="1442" t="n">
        <v>180</v>
      </c>
      <c r="N673" s="1442" t="n"/>
      <c r="O673" s="553" t="n"/>
      <c r="P673" s="1628" t="n">
        <v>461</v>
      </c>
      <c r="Q673" s="1628">
        <f>O673*P673</f>
        <v/>
      </c>
      <c r="R673" s="724" t="n">
        <v>392</v>
      </c>
      <c r="S673" s="1623">
        <f>O673*R673</f>
        <v/>
      </c>
      <c r="T673" s="1623">
        <f>Q673-S673</f>
        <v/>
      </c>
      <c r="U673" s="556">
        <f>T673/Q673</f>
        <v/>
      </c>
      <c r="V673" s="444">
        <f>ROUND(0.31*0.41*0.175,3)</f>
        <v/>
      </c>
      <c r="W673" s="444" t="n">
        <v>5.15</v>
      </c>
      <c r="X673" s="728" t="n">
        <v>1</v>
      </c>
      <c r="Y673" s="444">
        <f>V673*X673</f>
        <v/>
      </c>
      <c r="Z673" s="444">
        <f>W673*X673</f>
        <v/>
      </c>
      <c r="AA673" s="444" t="n"/>
      <c r="AB673" s="1647" t="n">
        <v>0.022</v>
      </c>
      <c r="AC673" s="1624">
        <f>ROUND(O673*AB673,3)</f>
        <v/>
      </c>
      <c r="AD673" s="673" t="inlineStr">
        <is>
          <t>ミネラルオイル、水添ポリイソブテン、パルミチン酸デキストリン、ダイマージリノール
酸ジ（イソステアリル／フィトステリル）、メトキシケイヒ酸エチルヘキシル、
トリ（カプリル酸／カプリン酸）グリセリル、リンゴ酸ジイソステアリル、ヒアルロン酸Ｎａ、加水分解コラーゲン、サトザクラ花エキス、ソメイヨシノ葉エキス、スミノミザクラ果実
エキス、コメ発酵液、酒粕エキス、ジパルミトイルヒドロキシプロリン、テトラヘキシル
デカン酸アスコルビル、ＢＧ、水、トリエチルヘキサン酸トリメチロールプロパン、
ジメチコン、ジメチルシリル化シリカ、１，２－ヘキサンジオール、赤２１８</t>
        </is>
      </c>
      <c r="AE673" s="663" t="inlineStr">
        <is>
          <t>ЕАЭС N RU Д-JP.РА04.В.57911/23 от 09.06.2023 действует до 08.06.2028</t>
        </is>
      </c>
      <c r="AF673" s="663" t="inlineStr">
        <is>
          <t>AISHODO</t>
        </is>
      </c>
      <c r="AG673" s="663" t="inlineStr">
        <is>
          <t>Ands Corporation</t>
        </is>
      </c>
    </row>
    <row r="674" hidden="1" ht="20.1" customFormat="1" customHeight="1" s="437" thickBot="1">
      <c r="A674" s="1442" t="n"/>
      <c r="B674" s="822" t="n"/>
      <c r="C674" s="959" t="n">
        <v>4560438577919</v>
      </c>
      <c r="D674" s="959" t="n"/>
      <c r="E674" s="435" t="inlineStr">
        <is>
          <t>AISHODO</t>
        </is>
      </c>
      <c r="F674" s="435" t="inlineStr">
        <is>
          <t>AIS06</t>
        </is>
      </c>
      <c r="G674" s="450" t="n"/>
      <c r="H674" s="451" t="inlineStr">
        <is>
          <t>Sakura Face Lotion &amp; Essence TWO IN ONE</t>
        </is>
      </c>
      <c r="I674" s="451" t="inlineStr">
        <is>
          <t>AISHODO Sakura Face Lotion &amp; Essence TWO IN ONE</t>
        </is>
      </c>
      <c r="J674" s="591" t="inlineStr">
        <is>
          <t>Лосьон-эссенция «Сакура» для лица AISHODO</t>
        </is>
      </c>
      <c r="K674" s="451" t="inlineStr">
        <is>
          <t>face lotion</t>
        </is>
      </c>
      <c r="L674" s="451" t="n"/>
      <c r="M674" s="1442" t="n">
        <v>48</v>
      </c>
      <c r="N674" s="1442" t="n"/>
      <c r="O674" s="553" t="n"/>
      <c r="P674" s="1628" t="n">
        <v>1729</v>
      </c>
      <c r="Q674" s="1628">
        <f>O674*P674</f>
        <v/>
      </c>
      <c r="R674" s="724" t="n">
        <v>1470</v>
      </c>
      <c r="S674" s="1623">
        <f>O674*R674</f>
        <v/>
      </c>
      <c r="T674" s="1623">
        <f>Q674-S674</f>
        <v/>
      </c>
      <c r="U674" s="556">
        <f>T674/Q674</f>
        <v/>
      </c>
      <c r="V674" s="444">
        <f>ROUND(0.375*0.56*0.22,3)</f>
        <v/>
      </c>
      <c r="W674" s="444" t="n">
        <v>14.15</v>
      </c>
      <c r="X674" s="728" t="n">
        <v>1</v>
      </c>
      <c r="Y674" s="444">
        <f>V674*X674</f>
        <v/>
      </c>
      <c r="Z674" s="444">
        <f>W674*X674</f>
        <v/>
      </c>
      <c r="AA674" s="444" t="n"/>
      <c r="AB674" s="1647" t="n">
        <v>0.269</v>
      </c>
      <c r="AC674" s="1624">
        <f>ROUND(O674*AB674,3)</f>
        <v/>
      </c>
      <c r="AD674"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674" s="663" t="inlineStr">
        <is>
          <t>ЕАЭС N RU Д-JP.РА04.В.65514/23 от 14.06.2023 действует до 13.06.2028</t>
        </is>
      </c>
      <c r="AF674" s="663" t="n"/>
      <c r="AG674" s="663" t="inlineStr">
        <is>
          <t>Ripple Co., Ltd.</t>
        </is>
      </c>
    </row>
    <row r="675" hidden="1" ht="20.1" customFormat="1" customHeight="1" s="437" thickBot="1">
      <c r="A675" s="1442" t="n"/>
      <c r="B675" s="822" t="n"/>
      <c r="C675" s="959" t="n">
        <v>4560438577933</v>
      </c>
      <c r="D675" s="959" t="n"/>
      <c r="E675" s="435" t="inlineStr">
        <is>
          <t>AISHODO</t>
        </is>
      </c>
      <c r="F675" s="435" t="inlineStr">
        <is>
          <t>AIS02</t>
        </is>
      </c>
      <c r="G675" s="450" t="n"/>
      <c r="H675" s="451" t="inlineStr">
        <is>
          <t>Sakura Facial Jelly Mask</t>
        </is>
      </c>
      <c r="I675" s="451" t="inlineStr">
        <is>
          <t>AISHODO Sakura Facial Jelly Mask</t>
        </is>
      </c>
      <c r="J675" s="591" t="inlineStr">
        <is>
          <t>Маска-желе для лица «Сакура» AISHODO</t>
        </is>
      </c>
      <c r="K675" s="451" t="inlineStr">
        <is>
          <t>face mask</t>
        </is>
      </c>
      <c r="L675" s="451" t="n"/>
      <c r="M675" s="1442" t="n">
        <v>30</v>
      </c>
      <c r="N675" s="1442" t="n"/>
      <c r="O675" s="553" t="n"/>
      <c r="P675" s="1628" t="n">
        <v>1176</v>
      </c>
      <c r="Q675" s="1628">
        <f>O675*P675</f>
        <v/>
      </c>
      <c r="R675" s="724" t="n">
        <v>1000</v>
      </c>
      <c r="S675" s="1623">
        <f>O675*R675</f>
        <v/>
      </c>
      <c r="T675" s="1623">
        <f>Q675-S675</f>
        <v/>
      </c>
      <c r="U675" s="556">
        <f>T675/Q675</f>
        <v/>
      </c>
      <c r="V675" s="444">
        <f>ROUND(0.375*0.43*0.19,3)</f>
        <v/>
      </c>
      <c r="W675" s="444" t="n">
        <v>12.15</v>
      </c>
      <c r="X675" s="728">
        <f>O675/M675</f>
        <v/>
      </c>
      <c r="Y675" s="444">
        <f>V675*X675</f>
        <v/>
      </c>
      <c r="Z675" s="444">
        <f>W675*X675</f>
        <v/>
      </c>
      <c r="AA675" s="444" t="n"/>
      <c r="AB675" s="1647" t="n">
        <v>0.378</v>
      </c>
      <c r="AC675" s="1624">
        <f>ROUND(O675*AB675,3)</f>
        <v/>
      </c>
      <c r="AD675"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675" s="663" t="inlineStr">
        <is>
          <t>ЕАЭС N RU Д-JP.РА04.В.65269/23 от 14.06.2023 действует до 13.06.2028</t>
        </is>
      </c>
      <c r="AF675" s="663" t="inlineStr">
        <is>
          <t>AISHODO</t>
        </is>
      </c>
      <c r="AG675" s="663" t="inlineStr">
        <is>
          <t>Taisei Pharmaceutical Co., Ltd.</t>
        </is>
      </c>
    </row>
    <row r="676" hidden="1" ht="20.1" customFormat="1" customHeight="1" s="437" thickBot="1">
      <c r="A676" s="1442" t="n"/>
      <c r="B676" s="822" t="n"/>
      <c r="C676" s="959" t="n">
        <v>4560438577926</v>
      </c>
      <c r="D676" s="959" t="n"/>
      <c r="E676" s="435" t="inlineStr">
        <is>
          <t>AISHODO</t>
        </is>
      </c>
      <c r="F676" s="435" t="inlineStr">
        <is>
          <t>AIS04</t>
        </is>
      </c>
      <c r="G676" s="450" t="n"/>
      <c r="H676" s="451" t="inlineStr">
        <is>
          <t>Sakura Face Cream</t>
        </is>
      </c>
      <c r="I676" s="451" t="inlineStr">
        <is>
          <t>AISHODO Sakura Face Cream</t>
        </is>
      </c>
      <c r="J676" s="591" t="inlineStr">
        <is>
          <t>Крем для лица «Сакура» AISHODO</t>
        </is>
      </c>
      <c r="K676" s="451" t="inlineStr">
        <is>
          <t>face cream</t>
        </is>
      </c>
      <c r="L676" s="451" t="n"/>
      <c r="M676" s="1442" t="n">
        <v>48</v>
      </c>
      <c r="N676" s="1442" t="n"/>
      <c r="O676" s="553" t="n"/>
      <c r="P676" s="1628" t="n">
        <v>1976</v>
      </c>
      <c r="Q676" s="1628">
        <f>O676*P676</f>
        <v/>
      </c>
      <c r="R676" s="724" t="n">
        <v>1680</v>
      </c>
      <c r="S676" s="1623">
        <f>O676*R676</f>
        <v/>
      </c>
      <c r="T676" s="1623">
        <f>Q676-S676</f>
        <v/>
      </c>
      <c r="U676" s="556">
        <f>T676/Q676</f>
        <v/>
      </c>
      <c r="V676" s="444">
        <f>ROUND(0.39*0.505*0.15,3)</f>
        <v/>
      </c>
      <c r="W676" s="444" t="n">
        <v>10.45</v>
      </c>
      <c r="X676" s="728">
        <f>O676/M676</f>
        <v/>
      </c>
      <c r="Y676" s="444">
        <f>V676*X676</f>
        <v/>
      </c>
      <c r="Z676" s="444">
        <f>W676*X676</f>
        <v/>
      </c>
      <c r="AA676" s="444" t="n"/>
      <c r="AB676" s="1647" t="n">
        <v>0.198</v>
      </c>
      <c r="AC676" s="1624">
        <f>ROUND(O676*AB676,3)</f>
        <v/>
      </c>
      <c r="AD676"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676" s="663" t="inlineStr">
        <is>
          <t>ЕАЭС N RU Д-JP.РА04.В.65625/23 от 14.06.2023 действует до 13.06.2028</t>
        </is>
      </c>
      <c r="AF676" s="663" t="inlineStr">
        <is>
          <t>AISHODO</t>
        </is>
      </c>
      <c r="AG676" s="663" t="inlineStr">
        <is>
          <t>Ripple Co., Ltd.</t>
        </is>
      </c>
    </row>
    <row r="677" hidden="1" ht="18.75" customFormat="1" customHeight="1" s="437" thickBot="1">
      <c r="A677" s="1442" t="n"/>
      <c r="B677" s="822" t="n"/>
      <c r="C677" s="959" t="n">
        <v>4560438578275</v>
      </c>
      <c r="D677" s="959" t="n"/>
      <c r="E677" s="435" t="inlineStr">
        <is>
          <t>AISHODO</t>
        </is>
      </c>
      <c r="F677" s="435" t="inlineStr">
        <is>
          <t>AIS05</t>
        </is>
      </c>
      <c r="G677" s="450" t="n"/>
      <c r="H677" s="451" t="inlineStr">
        <is>
          <t>Sakura 3 set (Face Lotion &amp; Essence TWO IN ONE, Face Cream, Facial Jelly Mask</t>
        </is>
      </c>
      <c r="I677" s="451" t="inlineStr">
        <is>
          <t xml:space="preserve">Sakura 3 set/AISHODO Sakura Face Lotion &amp; Essence TWO IN ONE / AISHODO Sakura Face Cream /AISHODO Sakura Facial Jelly Mask </t>
        </is>
      </c>
      <c r="J677" s="591" t="inlineStr">
        <is>
          <t>AISHODO Sakura 3 Set.Подарочный набор «Сакура» (лосьон-эссенция, крем для лица и маска-желе)</t>
        </is>
      </c>
      <c r="K677" s="451" t="inlineStr">
        <is>
          <t>face lotion, cream,mask</t>
        </is>
      </c>
      <c r="L677" s="451" t="n"/>
      <c r="M677" s="1442" t="n">
        <v>10</v>
      </c>
      <c r="N677" s="1442" t="n"/>
      <c r="O677" s="553" t="n"/>
      <c r="P677" s="1628" t="n">
        <v>5270</v>
      </c>
      <c r="Q677" s="1628">
        <f>O677*P677</f>
        <v/>
      </c>
      <c r="R677" s="724" t="n">
        <v>4480</v>
      </c>
      <c r="S677" s="1623">
        <f>O677*R677</f>
        <v/>
      </c>
      <c r="T677" s="1623">
        <f>Q677-S677</f>
        <v/>
      </c>
      <c r="U677" s="556">
        <f>T677/Q677</f>
        <v/>
      </c>
      <c r="V677" s="444">
        <f>ROUND(0.455*0.455*0.265,3)</f>
        <v/>
      </c>
      <c r="W677" s="444" t="n">
        <v>13.05</v>
      </c>
      <c r="X677" s="728">
        <f>O677/M677</f>
        <v/>
      </c>
      <c r="Y677" s="444">
        <f>V677*X677</f>
        <v/>
      </c>
      <c r="Z677" s="444">
        <f>W677*X677</f>
        <v/>
      </c>
      <c r="AA677" s="444" t="n"/>
      <c r="AB677" s="1647" t="n">
        <v>1.2</v>
      </c>
      <c r="AC677" s="1624" t="n">
        <v>12.55</v>
      </c>
      <c r="AD677" s="673" t="n"/>
      <c r="AE677" s="663" t="inlineStr">
        <is>
          <t>ЕАЭС N RU Д-JP.РА04.В.65514/23 от 14.06.2023 действует до 13.06.2028
ЕАЭС N RU Д-JP.РА04.В.65625/23 от 14.06.2023 действует до 13.06.2028
ЕАЭС N RU Д-JP.РА04.В.65269/23 от 14.06.2023 действует до 13.06.2028</t>
        </is>
      </c>
      <c r="AF677" s="663" t="n"/>
      <c r="AG677" s="663" t="inlineStr">
        <is>
          <t>Ripple Co., Ltd. 
Taisei Pharmaceutical Co., Ltd.</t>
        </is>
      </c>
    </row>
    <row r="678" hidden="1" ht="20.1" customFormat="1" customHeight="1" s="437" thickBot="1">
      <c r="A678" s="1442" t="n"/>
      <c r="B678" s="822" t="n"/>
      <c r="C678" s="449" t="n">
        <v>4560438576547</v>
      </c>
      <c r="D678" s="449" t="n"/>
      <c r="E678" s="435" t="inlineStr">
        <is>
          <t>AISHODO</t>
        </is>
      </c>
      <c r="F678" s="435" t="inlineStr">
        <is>
          <t>AIM04</t>
        </is>
      </c>
      <c r="G678" s="450" t="n"/>
      <c r="H678" s="451" t="inlineStr">
        <is>
          <t>Maiko Moisture Facial Mask Hyaluronic acid</t>
        </is>
      </c>
      <c r="I678" s="451" t="inlineStr">
        <is>
          <t>AISHODO Maiko Moisture Facial Mask Hyaluronic acid</t>
        </is>
      </c>
      <c r="J678" s="591" t="inlineStr">
        <is>
          <t>Увлажняющая маска для лица на основе гиалуроновой кислоты «Майко» AISHODO</t>
        </is>
      </c>
      <c r="K678" s="451" t="inlineStr">
        <is>
          <t>face mask</t>
        </is>
      </c>
      <c r="L678" s="451" t="n"/>
      <c r="M678" s="1442" t="n">
        <v>24</v>
      </c>
      <c r="N678" s="1442" t="n"/>
      <c r="O678" s="553" t="n"/>
      <c r="P678" s="1628" t="n">
        <v>800</v>
      </c>
      <c r="Q678" s="1628">
        <f>O678*P678</f>
        <v/>
      </c>
      <c r="R678" s="724" t="n">
        <v>680</v>
      </c>
      <c r="S678" s="1623">
        <f>O678*R678</f>
        <v/>
      </c>
      <c r="T678" s="1623">
        <f>Q678-S678</f>
        <v/>
      </c>
      <c r="U678" s="556">
        <f>T678/Q678</f>
        <v/>
      </c>
      <c r="V678" s="444">
        <f>ROUND(0.255*0.5*0.17,3)</f>
        <v/>
      </c>
      <c r="W678" s="444" t="n">
        <v>8.6</v>
      </c>
      <c r="X678" s="728">
        <f>O678/M678</f>
        <v/>
      </c>
      <c r="Y678" s="444">
        <f>V678*X678</f>
        <v/>
      </c>
      <c r="Z678" s="444">
        <f>W678*X678</f>
        <v/>
      </c>
      <c r="AA678" s="444" t="n"/>
      <c r="AB678" s="1647" t="n">
        <v>0.32</v>
      </c>
      <c r="AC678" s="1624">
        <f>ROUND(O678*AB678,3)</f>
        <v/>
      </c>
      <c r="AD67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678" s="663" t="inlineStr">
        <is>
          <t>ЕАЭС N RU Д-JP.РА04.В.65271/23 от 14.06.2023 действует до 13.06.2028</t>
        </is>
      </c>
      <c r="AF678" s="663" t="n"/>
      <c r="AG678" s="663" t="inlineStr">
        <is>
          <t>Yunos Co., Ltd</t>
        </is>
      </c>
    </row>
    <row r="679" hidden="1" ht="20.1" customFormat="1" customHeight="1" s="437" thickBot="1">
      <c r="A679" s="1442" t="n"/>
      <c r="B679" s="822" t="n"/>
      <c r="C679" s="449" t="n">
        <v>4560438576639</v>
      </c>
      <c r="D679" s="449" t="n"/>
      <c r="E679" s="435" t="inlineStr">
        <is>
          <t>AISHODO</t>
        </is>
      </c>
      <c r="F679" s="435" t="inlineStr">
        <is>
          <t>AIM03</t>
        </is>
      </c>
      <c r="G679" s="450" t="n"/>
      <c r="H679" s="451" t="inlineStr">
        <is>
          <t>Maiko Moisture Facial Mask Green tea/Q10/Placenta</t>
        </is>
      </c>
      <c r="I679" s="451" t="inlineStr">
        <is>
          <t>AISHODO Maiko Moisture Facial Mask Green tea/Q10/Placenta</t>
        </is>
      </c>
      <c r="J679" s="591" t="inlineStr">
        <is>
          <t>Увлажняющая маска для лица на основе зеленого чая и коэнзимов Q10 «Майко» AISHODO</t>
        </is>
      </c>
      <c r="K679" s="451" t="inlineStr">
        <is>
          <t>face mask</t>
        </is>
      </c>
      <c r="L679" s="451" t="n"/>
      <c r="M679" s="1442" t="n">
        <v>24</v>
      </c>
      <c r="N679" s="1442" t="n"/>
      <c r="O679" s="553" t="n"/>
      <c r="P679" s="1628" t="n">
        <v>800</v>
      </c>
      <c r="Q679" s="1628">
        <f>O679*P679</f>
        <v/>
      </c>
      <c r="R679" s="724" t="n">
        <v>680</v>
      </c>
      <c r="S679" s="1623">
        <f>O679*R679</f>
        <v/>
      </c>
      <c r="T679" s="1623">
        <f>Q679-S679</f>
        <v/>
      </c>
      <c r="U679" s="556">
        <f>T679/Q679</f>
        <v/>
      </c>
      <c r="V679" s="444">
        <f>ROUND(0.255*0.5*0.17,3)</f>
        <v/>
      </c>
      <c r="W679" s="444" t="n">
        <v>8.6</v>
      </c>
      <c r="X679" s="728">
        <f>O679/M679</f>
        <v/>
      </c>
      <c r="Y679" s="444">
        <f>V679*X679</f>
        <v/>
      </c>
      <c r="Z679" s="444">
        <f>W679*X679</f>
        <v/>
      </c>
      <c r="AA679" s="444" t="n"/>
      <c r="AB679" s="1647" t="n">
        <v>0.32</v>
      </c>
      <c r="AC679" s="1624">
        <f>ROUND(O679*AB679,3)</f>
        <v/>
      </c>
      <c r="AD67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679" s="663" t="inlineStr">
        <is>
          <t>ЕАЭС N RU Д-JP.РА04.В.65271/23 от 14.06.2023 действует до 13.06.2028</t>
        </is>
      </c>
      <c r="AF679" s="663" t="n"/>
      <c r="AG679" s="663" t="inlineStr">
        <is>
          <t>Yunos Co., Ltd</t>
        </is>
      </c>
    </row>
    <row r="680" hidden="1" ht="20.1" customFormat="1" customHeight="1" s="437" thickBot="1">
      <c r="A680" s="1442" t="n"/>
      <c r="B680" s="822" t="n"/>
      <c r="C680" s="449" t="n">
        <v>4560438576554</v>
      </c>
      <c r="D680" s="449" t="n"/>
      <c r="E680" s="435" t="inlineStr">
        <is>
          <t>AISHODO</t>
        </is>
      </c>
      <c r="F680" s="435" t="inlineStr">
        <is>
          <t>AIM02</t>
        </is>
      </c>
      <c r="G680" s="450" t="n"/>
      <c r="H680" s="451" t="inlineStr">
        <is>
          <t>Maiko Moisture Facial Mask Collagen</t>
        </is>
      </c>
      <c r="I680" s="451" t="inlineStr">
        <is>
          <t>AISHODO Maiko Moisture Facial Mask Collagen</t>
        </is>
      </c>
      <c r="J680" s="591" t="inlineStr">
        <is>
          <t>Увлажняющая маска для лица на основе коллагена «Майко» AISHODO</t>
        </is>
      </c>
      <c r="K680" s="451" t="inlineStr">
        <is>
          <t>face mask</t>
        </is>
      </c>
      <c r="L680" s="451" t="n"/>
      <c r="M680" s="1442" t="n">
        <v>24</v>
      </c>
      <c r="N680" s="1442" t="n"/>
      <c r="O680" s="553" t="n">
        <v>96</v>
      </c>
      <c r="P680" s="1628" t="n">
        <v>800</v>
      </c>
      <c r="Q680" s="1628">
        <f>O680*P680</f>
        <v/>
      </c>
      <c r="R680" s="724" t="n">
        <v>680</v>
      </c>
      <c r="S680" s="1623">
        <f>O680*R680</f>
        <v/>
      </c>
      <c r="T680" s="1623">
        <f>Q680-S680</f>
        <v/>
      </c>
      <c r="U680" s="556">
        <f>T680/Q680</f>
        <v/>
      </c>
      <c r="V680" s="444">
        <f>ROUND(0.255*0.5*0.17,3)</f>
        <v/>
      </c>
      <c r="W680" s="444" t="n">
        <v>8.6</v>
      </c>
      <c r="X680" s="728">
        <f>O680/M680</f>
        <v/>
      </c>
      <c r="Y680" s="444">
        <f>V680*X680</f>
        <v/>
      </c>
      <c r="Z680" s="444">
        <f>W680*X680</f>
        <v/>
      </c>
      <c r="AA680" s="444" t="n"/>
      <c r="AB680" s="1647" t="n">
        <v>0.32</v>
      </c>
      <c r="AC680" s="1624">
        <f>ROUND(O680*AB680,3)</f>
        <v/>
      </c>
      <c r="AD68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680" s="663" t="inlineStr">
        <is>
          <t>ЕАЭС N RU Д-JP.РА04.В.65271/23 от 14.06.2023 действует до 13.06.2028</t>
        </is>
      </c>
      <c r="AF680" s="663" t="n"/>
      <c r="AG680" s="663" t="inlineStr">
        <is>
          <t>Yunos Co., Ltd</t>
        </is>
      </c>
    </row>
    <row r="681" hidden="1" ht="20.1" customFormat="1" customHeight="1" s="437" thickBot="1">
      <c r="A681" s="1442" t="n"/>
      <c r="B681" s="822" t="n"/>
      <c r="C681" s="449" t="n">
        <v>4560438576530</v>
      </c>
      <c r="D681" s="449" t="n"/>
      <c r="E681" s="435" t="inlineStr">
        <is>
          <t>AISHODO</t>
        </is>
      </c>
      <c r="F681" s="435" t="inlineStr">
        <is>
          <t>AIM01</t>
        </is>
      </c>
      <c r="G681" s="450" t="n"/>
      <c r="H681" s="451" t="inlineStr">
        <is>
          <t>Maiko Moisture Facial Mask 3GF (Hexapeptide-33/Oligopeptide-34/Acetyl Decapeptide-3)</t>
        </is>
      </c>
      <c r="I681" s="451" t="inlineStr">
        <is>
          <t>AISHODO Maiko Moisture Facial Mask 3GF (Hexapeptide-33/Oligopeptide-34/Acetyl Decapeptide-3)</t>
        </is>
      </c>
      <c r="J681" s="591" t="inlineStr">
        <is>
          <t>Увлажняющая маска для лица на основе пептидов гексапептид 33, олигопептид 34, ацетил декапептид 3 «Майко» AISHODO</t>
        </is>
      </c>
      <c r="K681" s="451" t="inlineStr">
        <is>
          <t>face mask</t>
        </is>
      </c>
      <c r="L681" s="451" t="n"/>
      <c r="M681" s="1442" t="n">
        <v>24</v>
      </c>
      <c r="N681" s="1442" t="n"/>
      <c r="O681" s="553" t="n">
        <v>96</v>
      </c>
      <c r="P681" s="1628" t="n">
        <v>800</v>
      </c>
      <c r="Q681" s="1628">
        <f>O681*P681</f>
        <v/>
      </c>
      <c r="R681" s="724" t="n">
        <v>680</v>
      </c>
      <c r="S681" s="1623">
        <f>O681*R681</f>
        <v/>
      </c>
      <c r="T681" s="1623">
        <f>Q681-S681</f>
        <v/>
      </c>
      <c r="U681" s="556">
        <f>T681/Q681</f>
        <v/>
      </c>
      <c r="V681" s="444">
        <f>ROUND(0.255*0.5*0.17,3)</f>
        <v/>
      </c>
      <c r="W681" s="444" t="n">
        <v>8.6</v>
      </c>
      <c r="X681" s="728">
        <f>O681/M681</f>
        <v/>
      </c>
      <c r="Y681" s="444">
        <f>V681*X681</f>
        <v/>
      </c>
      <c r="Z681" s="444">
        <f>W681*X681</f>
        <v/>
      </c>
      <c r="AA681" s="444" t="n"/>
      <c r="AB681" s="1647" t="n">
        <v>0.32</v>
      </c>
      <c r="AC681" s="1624">
        <f>ROUND(O681*AB681,3)</f>
        <v/>
      </c>
      <c r="AD68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681" s="663" t="inlineStr">
        <is>
          <t>ЕАЭС N RU Д-JP.РА04.В.65271/23 от 14.06.2023 действует до 13.06.2028</t>
        </is>
      </c>
      <c r="AF681" s="663" t="n"/>
      <c r="AG681" s="663" t="inlineStr">
        <is>
          <t>Yunos Co., Ltd</t>
        </is>
      </c>
    </row>
    <row r="682" hidden="1" ht="20.1" customFormat="1" customHeight="1" s="437" thickBot="1">
      <c r="A682" s="1442" t="n"/>
      <c r="B682" s="822" t="n"/>
      <c r="C682" s="449" t="n">
        <v>4560438576455</v>
      </c>
      <c r="D682" s="449" t="n"/>
      <c r="E682" s="435" t="inlineStr">
        <is>
          <t>AISHODO</t>
        </is>
      </c>
      <c r="F682" s="435" t="inlineStr">
        <is>
          <t>AIG01</t>
        </is>
      </c>
      <c r="G682" s="450" t="n"/>
      <c r="H682" s="451" t="inlineStr">
        <is>
          <t>LiLiCa GOLD SERUM Fullerene Moisturizing Face Lotion 130mL</t>
        </is>
      </c>
      <c r="I682" s="451" t="inlineStr">
        <is>
          <t>AISHODO LiLiCa GOLD SERUM Fullerene Moisturizing Face Lotion</t>
        </is>
      </c>
      <c r="J682" s="591" t="inlineStr">
        <is>
          <t>Увлажняющий лосьон для лица на основе фуллерена «Золотая сыворотка ЛиЛиКа» AISHODO</t>
        </is>
      </c>
      <c r="K682" s="451" t="inlineStr">
        <is>
          <t>face lotion</t>
        </is>
      </c>
      <c r="L682" s="451" t="n"/>
      <c r="M682" s="1442" t="n">
        <v>48</v>
      </c>
      <c r="N682" s="1442" t="n"/>
      <c r="O682" s="553" t="n"/>
      <c r="P682" s="1628" t="n">
        <v>6000</v>
      </c>
      <c r="Q682" s="1628">
        <f>O682*P682</f>
        <v/>
      </c>
      <c r="R682" s="724" t="n">
        <v>5100</v>
      </c>
      <c r="S682" s="1623">
        <f>O682*R682</f>
        <v/>
      </c>
      <c r="T682" s="1623">
        <f>Q682-S682</f>
        <v/>
      </c>
      <c r="U682" s="556">
        <f>T682/Q682</f>
        <v/>
      </c>
      <c r="V682" s="444" t="n"/>
      <c r="W682" s="444" t="n"/>
      <c r="X682" s="728" t="n"/>
      <c r="Y682" s="444">
        <f>V682*X682</f>
        <v/>
      </c>
      <c r="Z682" s="444">
        <f>W682*X682</f>
        <v/>
      </c>
      <c r="AA682" s="444" t="n"/>
      <c r="AB682" s="1647" t="n">
        <v>0.264</v>
      </c>
      <c r="AC682" s="1624">
        <f>ROUND(O682*AB682,3)</f>
        <v/>
      </c>
      <c r="AD68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682" s="663" t="inlineStr">
        <is>
          <t>ЕАЭС N RU Д-JP.РА04.В.65629/23 от 14.06.2023 действует до 13.06.2028</t>
        </is>
      </c>
      <c r="AF682" s="663" t="n"/>
      <c r="AG682" s="663" t="inlineStr">
        <is>
          <t>Ripple Co., Ltd.</t>
        </is>
      </c>
    </row>
    <row r="683" hidden="1" ht="20.1" customFormat="1" customHeight="1" s="437" thickBot="1">
      <c r="A683" s="1442" t="n"/>
      <c r="B683" s="822" t="n"/>
      <c r="C683" s="449" t="n">
        <v>4560438576462</v>
      </c>
      <c r="D683" s="449" t="n"/>
      <c r="E683" s="435" t="inlineStr">
        <is>
          <t>AISHODO</t>
        </is>
      </c>
      <c r="F683" s="435" t="inlineStr">
        <is>
          <t>AIG02</t>
        </is>
      </c>
      <c r="G683" s="450" t="n"/>
      <c r="H683" s="451" t="inlineStr">
        <is>
          <t>Lilica GOLD SERUM Fullerene Moisturizing Face Essence 40ml</t>
        </is>
      </c>
      <c r="I683" s="451" t="inlineStr">
        <is>
          <t>AISHODO LiLiCa GOLD SERUM Fullerene Moisturizing Face Essence</t>
        </is>
      </c>
      <c r="J683" s="591" t="inlineStr">
        <is>
          <t>Увлажняющая эссенция для лица на основе фуллерена «Золотая сыворотка ЛиЛиКа» AISHODO</t>
        </is>
      </c>
      <c r="K683" s="451" t="inlineStr">
        <is>
          <t>face essence</t>
        </is>
      </c>
      <c r="L683" s="451" t="n"/>
      <c r="M683" s="1442" t="n">
        <v>48</v>
      </c>
      <c r="N683" s="1442" t="n"/>
      <c r="O683" s="553" t="n"/>
      <c r="P683" s="1628" t="n">
        <v>7694</v>
      </c>
      <c r="Q683" s="1628">
        <f>O683*P683</f>
        <v/>
      </c>
      <c r="R683" s="724" t="n">
        <v>6540</v>
      </c>
      <c r="S683" s="1623">
        <f>O683*R683</f>
        <v/>
      </c>
      <c r="T683" s="1623">
        <f>Q683-S683</f>
        <v/>
      </c>
      <c r="U683" s="556">
        <f>T683/Q683</f>
        <v/>
      </c>
      <c r="V683" s="444" t="n"/>
      <c r="W683" s="444" t="n"/>
      <c r="X683" s="728" t="n"/>
      <c r="Y683" s="444">
        <f>V683*X683</f>
        <v/>
      </c>
      <c r="Z683" s="444">
        <f>W683*X683</f>
        <v/>
      </c>
      <c r="AA683" s="444" t="n"/>
      <c r="AB683" s="1647" t="n">
        <v>0.212</v>
      </c>
      <c r="AC683" s="1624">
        <f>ROUND(O683*AB683,3)</f>
        <v/>
      </c>
      <c r="AD68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683" s="663" t="inlineStr">
        <is>
          <t>ЕАЭС N RU Д-JP.РА04.В.65597/23 от 14.06.2023 действует до 13.06.2028</t>
        </is>
      </c>
      <c r="AF683" s="663" t="n"/>
      <c r="AG683" s="663" t="inlineStr">
        <is>
          <t>Ripple Co., Ltd.</t>
        </is>
      </c>
    </row>
    <row r="684" hidden="1" ht="20.1" customFormat="1" customHeight="1" s="437" thickBot="1">
      <c r="A684" s="1442" t="n"/>
      <c r="B684" s="822" t="n"/>
      <c r="C684" s="449" t="n">
        <v>4560438576479</v>
      </c>
      <c r="D684" s="449" t="n"/>
      <c r="E684" s="435" t="inlineStr">
        <is>
          <t>AISHODO</t>
        </is>
      </c>
      <c r="F684" s="435" t="inlineStr">
        <is>
          <t>AIG03</t>
        </is>
      </c>
      <c r="G684" s="450" t="n"/>
      <c r="H684" s="451" t="inlineStr">
        <is>
          <t>LiLiCa GOLD SERUM Fullerene Moisturizing Face Cream 45g</t>
        </is>
      </c>
      <c r="I684" s="451" t="inlineStr">
        <is>
          <t>AISHODO LiLiCa GOLD SERUM Fullerene Moisturizing Face Cream</t>
        </is>
      </c>
      <c r="J684" s="591" t="inlineStr">
        <is>
          <t>Увлажняющий крем для лица на основе фуллерена «Золотая сыворотка ЛиЛиКа» AISHODO</t>
        </is>
      </c>
      <c r="K684" s="451" t="inlineStr">
        <is>
          <t>face cream</t>
        </is>
      </c>
      <c r="L684" s="451" t="n"/>
      <c r="M684" s="1442" t="n">
        <v>48</v>
      </c>
      <c r="N684" s="1442" t="n"/>
      <c r="O684" s="553" t="n"/>
      <c r="P684" s="1628" t="n">
        <v>9811</v>
      </c>
      <c r="Q684" s="1628">
        <f>O684*P684</f>
        <v/>
      </c>
      <c r="R684" s="724" t="n">
        <v>8340</v>
      </c>
      <c r="S684" s="1623">
        <f>O684*R684</f>
        <v/>
      </c>
      <c r="T684" s="1623">
        <f>Q684-S684</f>
        <v/>
      </c>
      <c r="U684" s="556">
        <f>T684/Q684</f>
        <v/>
      </c>
      <c r="V684" s="444">
        <f>ROUND(0.27*0.355*0.255,3)</f>
        <v/>
      </c>
      <c r="W684" s="444" t="n">
        <v>4.25</v>
      </c>
      <c r="X684" s="728" t="n">
        <v>1</v>
      </c>
      <c r="Y684" s="444">
        <f>V684*X684</f>
        <v/>
      </c>
      <c r="Z684" s="444">
        <f>W684*X684</f>
        <v/>
      </c>
      <c r="AA684" s="444" t="n"/>
      <c r="AB684" s="1647" t="n">
        <v>0.206</v>
      </c>
      <c r="AC684" s="1624">
        <f>ROUND(O684*AB684,3)</f>
        <v/>
      </c>
      <c r="AD68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684" s="663" t="inlineStr">
        <is>
          <t>ЕАЭС N RU Д-JP.РА04.В.65625/23 от 14.06.2023 действует до 13.06.2028</t>
        </is>
      </c>
      <c r="AF684" s="663" t="inlineStr">
        <is>
          <t>AISHODO</t>
        </is>
      </c>
      <c r="AG684" s="663" t="inlineStr">
        <is>
          <t>Ripple Co., Ltd.</t>
        </is>
      </c>
    </row>
    <row r="685" hidden="1" ht="20.1" customFormat="1" customHeight="1" s="437" thickBot="1">
      <c r="A685" s="1442" t="n"/>
      <c r="B685" s="822" t="n"/>
      <c r="C685" s="449" t="n">
        <v>4560438578699</v>
      </c>
      <c r="D685" s="449" t="n"/>
      <c r="E685" s="435" t="inlineStr">
        <is>
          <t>AISHODO</t>
        </is>
      </c>
      <c r="F685" s="435" t="inlineStr">
        <is>
          <t>AIG04</t>
        </is>
      </c>
      <c r="G685" s="450" t="n"/>
      <c r="H685" s="451" t="inlineStr">
        <is>
          <t>GOLD SERUM FACE 3 SET</t>
        </is>
      </c>
      <c r="I685" s="451" t="inlineStr">
        <is>
          <t>AISHODO LiLiCa GOLD SERUM Fullerene Moisturizing Face Lotion/AISHODO LiLiCa GOLD SERUM Fullerene Moisturizing Face Essence./AISHODO LiLiCa GOLD SERUM Fullerene Moisturizing Face Cream</t>
        </is>
      </c>
      <c r="J685" s="591" t="inlineStr">
        <is>
          <t>Увлажняющий лосьон для лица на основе фуллерена «Золотая сыворотка ЛиЛиКа» AISHODO/Увлажняющая эссенция для лица на основе фуллерена «Золотая сыворотка ЛиЛиКа»/Увлажняющий крем для лица на основе фуллерена «Золотая сыворотка ЛиЛиКа» AISHODO</t>
        </is>
      </c>
      <c r="K685" s="451" t="inlineStr">
        <is>
          <t>face lotion,serum, cream</t>
        </is>
      </c>
      <c r="L685" s="451" t="n"/>
      <c r="M685" s="1442" t="n">
        <v>10</v>
      </c>
      <c r="N685" s="1442" t="n"/>
      <c r="O685" s="553" t="n"/>
      <c r="P685" s="1628" t="n">
        <v>21120</v>
      </c>
      <c r="Q685" s="1628">
        <f>O685*P685</f>
        <v/>
      </c>
      <c r="R685" s="724" t="n">
        <v>17940</v>
      </c>
      <c r="S685" s="1623">
        <f>O685*R685</f>
        <v/>
      </c>
      <c r="T685" s="1623">
        <f>Q685-S685</f>
        <v/>
      </c>
      <c r="U685" s="556">
        <f>T685/Q685</f>
        <v/>
      </c>
      <c r="V685" s="444">
        <f>ROUND(0.435*0.48*0.23,3)</f>
        <v/>
      </c>
      <c r="W685" s="444" t="n">
        <v>10.7</v>
      </c>
      <c r="X685" s="728" t="n">
        <v>1</v>
      </c>
      <c r="Y685" s="444">
        <f>V685*X685</f>
        <v/>
      </c>
      <c r="Z685" s="444">
        <f>W685*X685</f>
        <v/>
      </c>
      <c r="AA685" s="444" t="n"/>
      <c r="AB685" s="1647" t="n">
        <v>0.6820000000000001</v>
      </c>
      <c r="AC685" s="1624">
        <f>ROUND(O685*AB685,3)</f>
        <v/>
      </c>
      <c r="AD685" s="673" t="n"/>
      <c r="AE685" s="663" t="inlineStr">
        <is>
          <t>ЕАЭС N RU Д-JP.РА04.В.65629/23 от 14.06.2023 действует до 13.06.2028
ЕАЭС N RU Д-JP.РА04.В.65597/23 от 14.06.2023 действует до 13.06.2028
ЕАЭС N RU Д-JP.РА04.В.65625/23 от 14.06.2023 действует до 13.06.2028</t>
        </is>
      </c>
      <c r="AF685" s="663" t="n"/>
      <c r="AG685" s="663" t="inlineStr">
        <is>
          <t>Ripple Co., Ltd.</t>
        </is>
      </c>
    </row>
    <row r="686" hidden="1" ht="20.1" customFormat="1" customHeight="1" s="437" thickBot="1">
      <c r="A686" s="1442" t="n"/>
      <c r="B686" s="822" t="n"/>
      <c r="C686" s="449" t="n">
        <v>4560438579340</v>
      </c>
      <c r="D686" s="449" t="n"/>
      <c r="E686" s="435" t="inlineStr">
        <is>
          <t>AISHODO</t>
        </is>
      </c>
      <c r="F686" s="435" t="n"/>
      <c r="G686" s="450" t="n"/>
      <c r="H686" s="451" t="inlineStr">
        <is>
          <t>HM Nattokinase</t>
        </is>
      </c>
      <c r="I686" s="907" t="n"/>
      <c r="J686" s="945" t="n"/>
      <c r="K686" s="451" t="n"/>
      <c r="L686" s="451" t="n"/>
      <c r="M686" s="1442" t="n"/>
      <c r="N686" s="1442" t="n"/>
      <c r="O686" s="553" t="n"/>
      <c r="P686" s="1628" t="n">
        <v>2059</v>
      </c>
      <c r="Q686" s="1628">
        <f>O686*P686</f>
        <v/>
      </c>
      <c r="R686" s="724" t="n">
        <v>1750</v>
      </c>
      <c r="S686" s="1623">
        <f>O686*R686</f>
        <v/>
      </c>
      <c r="T686" s="1623">
        <f>Q686-S686</f>
        <v/>
      </c>
      <c r="U686" s="556">
        <f>T686/Q686</f>
        <v/>
      </c>
      <c r="V686" s="444" t="n"/>
      <c r="W686" s="444" t="n"/>
      <c r="X686" s="728" t="n"/>
      <c r="Y686" s="444" t="n"/>
      <c r="Z686" s="444" t="n"/>
      <c r="AA686" s="444" t="n"/>
      <c r="AB686" s="1647" t="n"/>
      <c r="AC686" s="1624">
        <f>ROUND(O686*AB686,3)</f>
        <v/>
      </c>
      <c r="AD686" s="673" t="n"/>
      <c r="AE686" s="663" t="n"/>
      <c r="AF686" s="663" t="n"/>
      <c r="AG686" s="663" t="n"/>
    </row>
    <row r="687" hidden="1" ht="20.1" customFormat="1" customHeight="1" s="437" thickBot="1">
      <c r="A687" s="1442" t="n"/>
      <c r="B687" s="822" t="n"/>
      <c r="C687" s="449" t="n"/>
      <c r="D687" s="449" t="n"/>
      <c r="E687" s="435" t="inlineStr">
        <is>
          <t>AISHODO</t>
        </is>
      </c>
      <c r="F687" s="447" t="n"/>
      <c r="G687" s="671" t="n"/>
      <c r="H687" s="404" t="inlineStr">
        <is>
          <t>NMN18000 PLUS</t>
        </is>
      </c>
      <c r="I687" s="404" t="n"/>
      <c r="J687" s="488" t="n"/>
      <c r="K687" s="451" t="n"/>
      <c r="L687" s="451" t="n"/>
      <c r="M687" s="1442" t="n"/>
      <c r="N687" s="1442" t="n"/>
      <c r="O687" s="553" t="n"/>
      <c r="P687" s="1628" t="n">
        <v>18588</v>
      </c>
      <c r="Q687" s="1628">
        <f>O687*P687</f>
        <v/>
      </c>
      <c r="R687" s="724" t="n">
        <v>15800</v>
      </c>
      <c r="S687" s="1623">
        <f>O687*R687</f>
        <v/>
      </c>
      <c r="T687" s="1623">
        <f>Q687-S687</f>
        <v/>
      </c>
      <c r="U687" s="556">
        <f>T687/Q687</f>
        <v/>
      </c>
      <c r="V687" s="444" t="n"/>
      <c r="W687" s="444" t="n"/>
      <c r="X687" s="728" t="n"/>
      <c r="Y687" s="444" t="n"/>
      <c r="Z687" s="444" t="n"/>
      <c r="AA687" s="444" t="n"/>
      <c r="AB687" s="1647" t="n"/>
      <c r="AC687" s="1624">
        <f>ROUND(O687*AB687,3)</f>
        <v/>
      </c>
      <c r="AD687" s="673" t="n"/>
      <c r="AE687" s="663" t="n"/>
      <c r="AF687" s="663" t="n"/>
      <c r="AG687" s="663" t="n"/>
    </row>
    <row r="688" hidden="1" ht="20.1" customFormat="1" customHeight="1" s="437" thickBot="1">
      <c r="A688" s="1442" t="n"/>
      <c r="B688" s="822" t="n"/>
      <c r="C688" s="449" t="n">
        <v>4560438579340</v>
      </c>
      <c r="D688" s="449" t="n"/>
      <c r="E688" s="435" t="inlineStr">
        <is>
          <t>AISHODO</t>
        </is>
      </c>
      <c r="F688" s="447" t="n"/>
      <c r="G688" s="671" t="n"/>
      <c r="H688" s="404" t="inlineStr">
        <is>
          <t xml:space="preserve">AISHODO Nattokinase. </t>
        </is>
      </c>
      <c r="I688" s="404" t="inlineStr">
        <is>
          <t xml:space="preserve">AISHODO Nattokinase. </t>
        </is>
      </c>
      <c r="J688" s="488" t="inlineStr">
        <is>
          <t>Наттокиназе Ферментированные соевые бобы Aishodo.</t>
        </is>
      </c>
      <c r="K688" s="451" t="inlineStr">
        <is>
          <t>supplement</t>
        </is>
      </c>
      <c r="L688" s="451" t="n"/>
      <c r="M688" s="1442" t="n">
        <v>48</v>
      </c>
      <c r="N688" s="1442" t="n"/>
      <c r="O688" s="553" t="n"/>
      <c r="P688" s="1628" t="n">
        <v>1824</v>
      </c>
      <c r="Q688" s="1628">
        <f>O688*P688</f>
        <v/>
      </c>
      <c r="R688" s="724" t="n">
        <v>1680</v>
      </c>
      <c r="S688" s="1623">
        <f>O688*R688</f>
        <v/>
      </c>
      <c r="T688" s="1623">
        <f>Q688-S688</f>
        <v/>
      </c>
      <c r="U688" s="556">
        <f>T688/Q688</f>
        <v/>
      </c>
      <c r="V688" s="444">
        <f>ROUND(0.409*0.264*0.277,3)</f>
        <v/>
      </c>
      <c r="W688" s="444" t="n">
        <v>4.25</v>
      </c>
      <c r="X688" s="728">
        <f>O688/M688</f>
        <v/>
      </c>
      <c r="Y688" s="444">
        <f>V688*X688</f>
        <v/>
      </c>
      <c r="Z688" s="444">
        <f>W688*X688</f>
        <v/>
      </c>
      <c r="AA688" s="444" t="n"/>
      <c r="AB688" s="1647" t="n">
        <v>0.07099999999999999</v>
      </c>
      <c r="AC688" s="1624">
        <f>ROUND(O688*AB688,3)</f>
        <v/>
      </c>
      <c r="AD688"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688" s="663" t="n"/>
      <c r="AF688" s="663" t="n"/>
      <c r="AG688" s="663" t="n"/>
    </row>
    <row r="689" hidden="1" ht="20.1" customFormat="1" customHeight="1" s="437" thickBot="1">
      <c r="A689" s="1442" t="n"/>
      <c r="B689" s="822" t="n"/>
      <c r="C689" s="449" t="n">
        <v>4560438579319</v>
      </c>
      <c r="D689" s="449" t="n"/>
      <c r="E689" s="435" t="inlineStr">
        <is>
          <t>AISHODO</t>
        </is>
      </c>
      <c r="F689" s="447" t="n"/>
      <c r="G689" s="671" t="n"/>
      <c r="H689" s="404" t="inlineStr">
        <is>
          <t xml:space="preserve">AISHODO Glucosamine＆Chondroitin. </t>
        </is>
      </c>
      <c r="I689" s="404" t="inlineStr">
        <is>
          <t xml:space="preserve">AISHODO Glucosamine＆Chondroitin. </t>
        </is>
      </c>
      <c r="J689" s="488" t="inlineStr">
        <is>
          <t>Глюкозамин и хондроитин Aishodo.</t>
        </is>
      </c>
      <c r="K689" s="451" t="inlineStr">
        <is>
          <t>supplement</t>
        </is>
      </c>
      <c r="L689" s="451" t="n"/>
      <c r="M689" s="1442" t="n">
        <v>48</v>
      </c>
      <c r="N689" s="1442" t="n"/>
      <c r="O689" s="553" t="n"/>
      <c r="P689" s="1628" t="n">
        <v>1976</v>
      </c>
      <c r="Q689" s="1628">
        <f>O689*P689</f>
        <v/>
      </c>
      <c r="R689" s="724" t="n">
        <v>1550</v>
      </c>
      <c r="S689" s="1623">
        <f>O689*R689</f>
        <v/>
      </c>
      <c r="T689" s="1623">
        <f>Q689-S689</f>
        <v/>
      </c>
      <c r="U689" s="556">
        <f>T689/Q689</f>
        <v/>
      </c>
      <c r="V689" s="444">
        <f>ROUND(0.431*0.255*0.285,3)</f>
        <v/>
      </c>
      <c r="W689" s="444" t="n">
        <v>7.6</v>
      </c>
      <c r="X689" s="728">
        <f>O689/M689</f>
        <v/>
      </c>
      <c r="Y689" s="444">
        <f>V689*X689</f>
        <v/>
      </c>
      <c r="Z689" s="444">
        <f>W689*X689</f>
        <v/>
      </c>
      <c r="AA689" s="444" t="n"/>
      <c r="AB689" s="1647" t="n">
        <v>0.078</v>
      </c>
      <c r="AC689" s="1624">
        <f>ROUND(O689*AB689,3)</f>
        <v/>
      </c>
      <c r="AD689" s="673" t="inlineStr">
        <is>
          <t>メチルサルフォニルメタン（アメリカ製造）、麦芽糖、イカ軟骨抽出物/グルコサミン（えび・かに由来）、セルロース、HPC、ステアリン酸カルシウム、二酸化ケイ素</t>
        </is>
      </c>
      <c r="AE689" s="663" t="n"/>
      <c r="AF689" s="663" t="n"/>
      <c r="AG689" s="663" t="n"/>
    </row>
    <row r="690" hidden="1" ht="20.1" customFormat="1" customHeight="1" s="437" thickBot="1">
      <c r="A690" s="1442" t="n"/>
      <c r="B690" s="822" t="n"/>
      <c r="C690" s="449" t="n">
        <v>4560438573454</v>
      </c>
      <c r="D690" s="449" t="n"/>
      <c r="E690" s="435" t="inlineStr">
        <is>
          <t>AISHODO</t>
        </is>
      </c>
      <c r="F690" s="447" t="inlineStr">
        <is>
          <t>AIG07</t>
        </is>
      </c>
      <c r="G690" s="671" t="n"/>
      <c r="H690" s="404" t="inlineStr">
        <is>
          <t xml:space="preserve">AISHODO Japanese barley grass green juice. </t>
        </is>
      </c>
      <c r="I690" s="404" t="inlineStr">
        <is>
          <t>AISHODO Japanese barley grass green juice</t>
        </is>
      </c>
      <c r="J690" s="488" t="inlineStr">
        <is>
          <t>Смесь сухая для приготовления безалкогольного напитка Аодзиру из ростков ячменя и пшеницы</t>
        </is>
      </c>
      <c r="K690" s="451" t="inlineStr">
        <is>
          <t>supplement</t>
        </is>
      </c>
      <c r="L690" s="451" t="n"/>
      <c r="M690" s="1442" t="n">
        <v>44</v>
      </c>
      <c r="N690" s="1442" t="n"/>
      <c r="O690" s="553" t="n">
        <v>88</v>
      </c>
      <c r="P690" s="1628" t="n">
        <v>565</v>
      </c>
      <c r="Q690" s="1628">
        <f>O690*P690</f>
        <v/>
      </c>
      <c r="R690" s="724" t="n">
        <v>480</v>
      </c>
      <c r="S690" s="1623">
        <f>O690*R690</f>
        <v/>
      </c>
      <c r="T690" s="1623">
        <f>Q690-S690</f>
        <v/>
      </c>
      <c r="U690" s="556">
        <f>T690/Q690</f>
        <v/>
      </c>
      <c r="V690" s="444">
        <f>ROUND(0.48*0.39*0.47,3)</f>
        <v/>
      </c>
      <c r="W690" s="444" t="n">
        <v>11.25</v>
      </c>
      <c r="X690" s="728">
        <f>O690/M690</f>
        <v/>
      </c>
      <c r="Y690" s="444">
        <f>V690*X690</f>
        <v/>
      </c>
      <c r="Z690" s="444">
        <f>W690*X690</f>
        <v/>
      </c>
      <c r="AA690" s="444" t="n"/>
      <c r="AB690" s="1647" t="n">
        <v>0.234</v>
      </c>
      <c r="AC690" s="1627">
        <f>ROUND(O690*AB690,3)</f>
        <v/>
      </c>
      <c r="AD690" s="673" t="inlineStr">
        <is>
          <t>マルトデキストリン(インドネシア製造）、大麦若葉末、難消化性デキストリン（小麦を含む）</t>
        </is>
      </c>
      <c r="AE690" s="663" t="inlineStr">
        <is>
          <t xml:space="preserve">ЕАЭС N RU Д-JP.РА04.В.12285/24  от 06.05.2024  действует до 05.05.2029 </t>
        </is>
      </c>
      <c r="AF690" s="663" t="inlineStr">
        <is>
          <t>AISHODO</t>
        </is>
      </c>
      <c r="AG690" s="663" t="inlineStr">
        <is>
          <t>Aishodo Co.,Ltd</t>
        </is>
      </c>
    </row>
    <row r="691" hidden="1" ht="20.1" customFormat="1" customHeight="1" s="437" thickBot="1">
      <c r="A691" s="1442" t="n"/>
      <c r="B691" s="822" t="n"/>
      <c r="C691" s="1738" t="n">
        <v>4580224360549</v>
      </c>
      <c r="D691" s="1738" t="n"/>
      <c r="E691" s="435" t="inlineStr">
        <is>
          <t>RUHAKU</t>
        </is>
      </c>
      <c r="F691" s="447" t="inlineStr">
        <is>
          <t>RU02</t>
        </is>
      </c>
      <c r="G691" s="671" t="n"/>
      <c r="H691" s="404" t="inlineStr">
        <is>
          <t>《RUHAKU》 Reset Cleansing Oil</t>
        </is>
      </c>
      <c r="I691" s="404" t="inlineStr">
        <is>
          <t>RUHAKU Reset Cleansing Oil</t>
        </is>
      </c>
      <c r="J691" s="488" t="inlineStr">
        <is>
          <t>Восстанавливающее демакияжное масло Рухаку</t>
        </is>
      </c>
      <c r="K691" s="451" t="inlineStr">
        <is>
          <t>face cleansing</t>
        </is>
      </c>
      <c r="L691" s="451" t="n"/>
      <c r="M691" s="1442" t="n">
        <v>48</v>
      </c>
      <c r="N691" s="1442">
        <f>M691*10</f>
        <v/>
      </c>
      <c r="O691" s="553" t="n"/>
      <c r="P691" s="1628" t="n">
        <v>2370</v>
      </c>
      <c r="Q691" s="1628">
        <f>O691*P691</f>
        <v/>
      </c>
      <c r="R691" s="724" t="n">
        <v>2014</v>
      </c>
      <c r="S691" s="1623">
        <f>O691*R691</f>
        <v/>
      </c>
      <c r="T691" s="1623">
        <f>Q691-S691</f>
        <v/>
      </c>
      <c r="U691" s="556">
        <f>T691/Q691</f>
        <v/>
      </c>
      <c r="V691" s="444">
        <f>ROUND(0.5*0.64*0.25,3)</f>
        <v/>
      </c>
      <c r="W691" s="444" t="n">
        <v>12.9</v>
      </c>
      <c r="X691" s="728">
        <f>O691/M691</f>
        <v/>
      </c>
      <c r="Y691" s="444">
        <f>V691*X691</f>
        <v/>
      </c>
      <c r="Z691" s="444">
        <f>W691*X691</f>
        <v/>
      </c>
      <c r="AA691" s="444" t="n"/>
      <c r="AB691" s="1647" t="n">
        <v>0.182</v>
      </c>
      <c r="AC691" s="1627">
        <f>ROUND(O691*AB691,3)</f>
        <v/>
      </c>
      <c r="AD691" s="960"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691" s="663" t="inlineStr">
        <is>
          <t>ЕАЭС N RU Д-JP.РА04.В.58163/23 от 09.06.2023 действует до 08.06.2028</t>
        </is>
      </c>
      <c r="AF691" s="663" t="inlineStr">
        <is>
          <t>Ruhaku</t>
        </is>
      </c>
      <c r="AG691" s="663" t="inlineStr">
        <is>
          <t>CARING JAPAN Inc</t>
        </is>
      </c>
    </row>
    <row r="692" hidden="1" ht="20.1" customFormat="1" customHeight="1" s="437" thickBot="1">
      <c r="A692" s="1442" t="n"/>
      <c r="B692" s="822" t="n"/>
      <c r="C692" s="959" t="n">
        <v>4580224360556</v>
      </c>
      <c r="D692" s="959" t="n"/>
      <c r="E692" s="435" t="inlineStr">
        <is>
          <t>RUHAKU</t>
        </is>
      </c>
      <c r="F692" s="447" t="n"/>
      <c r="G692" s="671" t="n"/>
      <c r="H692" s="404" t="inlineStr">
        <is>
          <t>《RUHAKU》 Clear soap</t>
        </is>
      </c>
      <c r="I692" s="404" t="inlineStr">
        <is>
          <t>RUHAKU Clear soap</t>
        </is>
      </c>
      <c r="J692" s="488" t="inlineStr">
        <is>
          <t>Очищающее мыло РУХАКУ</t>
        </is>
      </c>
      <c r="K692" s="451" t="inlineStr">
        <is>
          <t>face soap</t>
        </is>
      </c>
      <c r="L692" s="451" t="n"/>
      <c r="M692" s="1442" t="n">
        <v>48</v>
      </c>
      <c r="N692" s="1442">
        <f>M692*10</f>
        <v/>
      </c>
      <c r="O692" s="553" t="n"/>
      <c r="P692" s="1628" t="n">
        <v>1375</v>
      </c>
      <c r="Q692" s="1628">
        <f>O692*P692</f>
        <v/>
      </c>
      <c r="R692" s="724" t="n">
        <v>1166</v>
      </c>
      <c r="S692" s="1623">
        <f>O692*R692</f>
        <v/>
      </c>
      <c r="T692" s="1623">
        <f>Q692-S692</f>
        <v/>
      </c>
      <c r="U692" s="556">
        <f>T692/Q692</f>
        <v/>
      </c>
      <c r="V692" s="444" t="n"/>
      <c r="W692" s="444" t="n"/>
      <c r="X692" s="728" t="n"/>
      <c r="Y692" s="444">
        <f>V692*X692</f>
        <v/>
      </c>
      <c r="Z692" s="444">
        <f>W692*X692</f>
        <v/>
      </c>
      <c r="AA692" s="444" t="n"/>
      <c r="AB692" s="1647" t="n">
        <v>0.08400000000000001</v>
      </c>
      <c r="AC692" s="1624">
        <f>ROUND(O692*AB692,3)</f>
        <v/>
      </c>
      <c r="AD692" s="676"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692" s="663" t="inlineStr">
        <is>
          <t>ЕАЭС N RU Д-JP.РА04.В.67275/23 от 15.06.2023 действует до 14.06.2028</t>
        </is>
      </c>
      <c r="AF692" s="663" t="inlineStr">
        <is>
          <t>Ruhaku</t>
        </is>
      </c>
      <c r="AG692" s="663" t="inlineStr">
        <is>
          <t>CARING JAPAN Inc</t>
        </is>
      </c>
    </row>
    <row r="693" hidden="1" ht="20.1" customFormat="1" customHeight="1" s="437" thickBot="1">
      <c r="A693" s="1442" t="n"/>
      <c r="B693" s="822" t="n"/>
      <c r="C693" s="449" t="n">
        <v>4580224360563</v>
      </c>
      <c r="D693" s="449" t="n"/>
      <c r="E693" s="435" t="inlineStr">
        <is>
          <t>RUHAKU</t>
        </is>
      </c>
      <c r="F693" s="447" t="inlineStr">
        <is>
          <t>RU03</t>
        </is>
      </c>
      <c r="G693" s="671" t="n"/>
      <c r="H693" s="404" t="inlineStr">
        <is>
          <t>《RUHAKU》　Balance Lotion</t>
        </is>
      </c>
      <c r="I693" s="404" t="inlineStr">
        <is>
          <t>RUHAKU Balance Lotion</t>
        </is>
      </c>
      <c r="J693" s="488" t="inlineStr">
        <is>
          <t>Балансирующий лосьон для лица РУХАКУ</t>
        </is>
      </c>
      <c r="K693" s="451" t="inlineStr">
        <is>
          <t>face lotion</t>
        </is>
      </c>
      <c r="L693" s="451" t="n"/>
      <c r="M693" s="1442" t="n">
        <v>48</v>
      </c>
      <c r="N693" s="1442">
        <f>M693*10</f>
        <v/>
      </c>
      <c r="O693" s="553" t="n"/>
      <c r="P693" s="1628" t="n">
        <v>2370</v>
      </c>
      <c r="Q693" s="1628">
        <f>O693*P693</f>
        <v/>
      </c>
      <c r="R693" s="724" t="n">
        <v>2014</v>
      </c>
      <c r="S693" s="1623">
        <f>O693*R693</f>
        <v/>
      </c>
      <c r="T693" s="1623">
        <f>Q693-S693</f>
        <v/>
      </c>
      <c r="U693" s="556">
        <f>T693/Q693</f>
        <v/>
      </c>
      <c r="V693" s="444" t="n"/>
      <c r="W693" s="444" t="n"/>
      <c r="X693" s="728" t="n"/>
      <c r="Y693" s="444">
        <f>V693*X693</f>
        <v/>
      </c>
      <c r="Z693" s="444">
        <f>W693*X693</f>
        <v/>
      </c>
      <c r="AA693" s="444" t="n"/>
      <c r="AB693" s="1647" t="n">
        <v>0.162</v>
      </c>
      <c r="AC693" s="1627">
        <f>ROUND(O693*AB693,3)</f>
        <v/>
      </c>
      <c r="AD693" s="676"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693" s="663" t="inlineStr">
        <is>
          <t>ЕАЭС N RU Д-JP.РА04.В.57923/23 от 09.06.2023 действует до 08.06.2028</t>
        </is>
      </c>
      <c r="AF693" s="663" t="inlineStr">
        <is>
          <t>Ruhaku</t>
        </is>
      </c>
      <c r="AG693" s="663" t="inlineStr">
        <is>
          <t>CARING JAPAN Inc</t>
        </is>
      </c>
    </row>
    <row r="694" hidden="1" ht="20.1" customFormat="1" customHeight="1" s="437" thickBot="1">
      <c r="A694" s="1442" t="n"/>
      <c r="B694" s="822" t="n"/>
      <c r="C694" s="449" t="n">
        <v>4580224360570</v>
      </c>
      <c r="D694" s="449" t="n"/>
      <c r="E694" s="435" t="inlineStr">
        <is>
          <t>RUHAKU</t>
        </is>
      </c>
      <c r="F694" s="447" t="inlineStr">
        <is>
          <t>RU07</t>
        </is>
      </c>
      <c r="G694" s="671" t="n"/>
      <c r="H694" s="404" t="inlineStr">
        <is>
          <t>《RUHAKU》 Night Repair Oil</t>
        </is>
      </c>
      <c r="I694" s="404" t="inlineStr">
        <is>
          <t>RUHAKU Night Repair Oil</t>
        </is>
      </c>
      <c r="J694" s="488" t="inlineStr">
        <is>
          <t>Ночное восстанавливающее масло для лица РУХАКУ</t>
        </is>
      </c>
      <c r="K694" s="451" t="inlineStr">
        <is>
          <t>face oil</t>
        </is>
      </c>
      <c r="L694" s="451" t="n"/>
      <c r="M694" s="1442" t="n">
        <v>48</v>
      </c>
      <c r="N694" s="1442">
        <f>M694*10</f>
        <v/>
      </c>
      <c r="O694" s="553" t="n"/>
      <c r="P694" s="1628" t="n">
        <v>2370</v>
      </c>
      <c r="Q694" s="1628">
        <f>O694*P694</f>
        <v/>
      </c>
      <c r="R694" s="724" t="n">
        <v>2014</v>
      </c>
      <c r="S694" s="1623">
        <f>O694*R694</f>
        <v/>
      </c>
      <c r="T694" s="1623">
        <f>Q694-S694</f>
        <v/>
      </c>
      <c r="U694" s="556">
        <f>T694/Q694</f>
        <v/>
      </c>
      <c r="V694" s="444" t="n"/>
      <c r="W694" s="444" t="n"/>
      <c r="X694" s="728" t="n"/>
      <c r="Y694" s="444">
        <f>V694*X694</f>
        <v/>
      </c>
      <c r="Z694" s="444">
        <f>W694*X694</f>
        <v/>
      </c>
      <c r="AA694" s="444" t="n"/>
      <c r="AB694" s="1647" t="n">
        <v>0.028</v>
      </c>
      <c r="AC694" s="1627">
        <f>ROUND(O694*AB694,3)</f>
        <v/>
      </c>
      <c r="AD694" s="676"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694" s="663" t="inlineStr">
        <is>
          <t>ЕАЭС N RU Д-JP.РА04.В.58163/23 от 09.06.2023 действует до 08.06.2028</t>
        </is>
      </c>
      <c r="AF694" s="663" t="inlineStr">
        <is>
          <t>Ruhaku</t>
        </is>
      </c>
      <c r="AG694" s="663" t="inlineStr">
        <is>
          <t>CARING JAPAN Inc</t>
        </is>
      </c>
    </row>
    <row r="695" hidden="1" ht="20.1" customFormat="1" customHeight="1" s="437" thickBot="1">
      <c r="A695" s="1442" t="n"/>
      <c r="B695" s="822" t="n"/>
      <c r="C695" s="449" t="n">
        <v>4580224360587</v>
      </c>
      <c r="D695" s="449" t="n"/>
      <c r="E695" s="435" t="inlineStr">
        <is>
          <t>RUHAKU</t>
        </is>
      </c>
      <c r="F695" s="447" t="inlineStr">
        <is>
          <t>RU06</t>
        </is>
      </c>
      <c r="G695" s="671" t="n"/>
      <c r="H695" s="404" t="inlineStr">
        <is>
          <t>《RUHAKU》 Moist Cream</t>
        </is>
      </c>
      <c r="I695" s="404" t="inlineStr">
        <is>
          <t>RUHAKU Moist Cream</t>
        </is>
      </c>
      <c r="J695" s="488" t="inlineStr">
        <is>
          <t>Увлажняющий крем для лица РУХАКУ</t>
        </is>
      </c>
      <c r="K695" s="451" t="inlineStr">
        <is>
          <t>face cream</t>
        </is>
      </c>
      <c r="L695" s="451" t="n"/>
      <c r="M695" s="1442" t="n">
        <v>48</v>
      </c>
      <c r="N695" s="1442">
        <f>M695*10</f>
        <v/>
      </c>
      <c r="O695" s="553" t="n"/>
      <c r="P695" s="1628" t="n">
        <v>2370</v>
      </c>
      <c r="Q695" s="1628">
        <f>O695*P695</f>
        <v/>
      </c>
      <c r="R695" s="724" t="n">
        <v>2014</v>
      </c>
      <c r="S695" s="1623">
        <f>O695*R695</f>
        <v/>
      </c>
      <c r="T695" s="1623">
        <f>Q695-S695</f>
        <v/>
      </c>
      <c r="U695" s="556">
        <f>T695/Q695</f>
        <v/>
      </c>
      <c r="V695" s="444" t="n"/>
      <c r="W695" s="444" t="n"/>
      <c r="X695" s="728" t="n"/>
      <c r="Y695" s="444">
        <f>V695*X695</f>
        <v/>
      </c>
      <c r="Z695" s="444">
        <f>W695*X695</f>
        <v/>
      </c>
      <c r="AA695" s="444" t="n"/>
      <c r="AB695" s="1647" t="n">
        <v>0.04</v>
      </c>
      <c r="AC695" s="1627">
        <f>ROUND(O695*AB695,3)</f>
        <v/>
      </c>
      <c r="AD695" s="676"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695" s="663" t="inlineStr">
        <is>
          <t>ЕАЭС N RU Д-JP.РА04.В.57950/23 от 09.06.2023 действует до 08.06.2028</t>
        </is>
      </c>
      <c r="AF695" s="663" t="inlineStr">
        <is>
          <t>Ruhaku</t>
        </is>
      </c>
      <c r="AG695" s="663" t="inlineStr">
        <is>
          <t>CARING JAPAN Inc</t>
        </is>
      </c>
    </row>
    <row r="696" hidden="1" ht="20.1" customFormat="1" customHeight="1" s="437" thickBot="1">
      <c r="A696" s="1442" t="n"/>
      <c r="B696" s="822" t="n"/>
      <c r="C696" s="449" t="n">
        <v>4580224360365</v>
      </c>
      <c r="D696" s="449" t="n"/>
      <c r="E696" s="435" t="inlineStr">
        <is>
          <t>RUHAKU</t>
        </is>
      </c>
      <c r="F696" s="447" t="inlineStr">
        <is>
          <t>RU05</t>
        </is>
      </c>
      <c r="G696" s="671" t="n"/>
      <c r="H696" s="404" t="inlineStr">
        <is>
          <t>《RUHAKU》 Enriched Creamy Sheet Mask 23ml*5</t>
        </is>
      </c>
      <c r="I696" s="404" t="inlineStr">
        <is>
          <t>RUHAKU Enriched Creamy Sheet Mask</t>
        </is>
      </c>
      <c r="J696" s="488" t="inlineStr">
        <is>
          <t>Тканевые питательные кремовые маски для лица РУХАКУ</t>
        </is>
      </c>
      <c r="K696" s="451" t="inlineStr">
        <is>
          <t>face mask</t>
        </is>
      </c>
      <c r="L696" s="451" t="n"/>
      <c r="M696" s="1442" t="n">
        <v>48</v>
      </c>
      <c r="N696" s="1442">
        <f>M696*10</f>
        <v/>
      </c>
      <c r="O696" s="553" t="n"/>
      <c r="P696" s="1628" t="n">
        <v>2620</v>
      </c>
      <c r="Q696" s="1628">
        <f>O696*P696</f>
        <v/>
      </c>
      <c r="R696" s="724" t="n">
        <v>2226</v>
      </c>
      <c r="S696" s="1623">
        <f>O696*R696</f>
        <v/>
      </c>
      <c r="T696" s="1623">
        <f>Q696-S696</f>
        <v/>
      </c>
      <c r="U696" s="556">
        <f>T696/Q696</f>
        <v/>
      </c>
      <c r="V696" s="444" t="n"/>
      <c r="W696" s="444" t="n"/>
      <c r="X696" s="728" t="n"/>
      <c r="Y696" s="444">
        <f>V696*X696</f>
        <v/>
      </c>
      <c r="Z696" s="444">
        <f>W696*X696</f>
        <v/>
      </c>
      <c r="AA696" s="444" t="n"/>
      <c r="AB696" s="1647" t="n">
        <v>0.175</v>
      </c>
      <c r="AC696" s="1624">
        <f>ROUND(O696*AB696,3)</f>
        <v/>
      </c>
      <c r="AD696"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6" s="663" t="inlineStr">
        <is>
          <t>ЕАЭС N RU Д-JP.РА04.В.58130/23 от 09.06.2023 действует до 08.06.2028</t>
        </is>
      </c>
      <c r="AF696" s="663" t="inlineStr">
        <is>
          <t>Ruhaku</t>
        </is>
      </c>
      <c r="AG696" s="663" t="inlineStr">
        <is>
          <t>CARING JAPAN Inc</t>
        </is>
      </c>
    </row>
    <row r="697" hidden="1" ht="20.1" customFormat="1" customHeight="1" s="437" thickBot="1">
      <c r="A697" s="1442" t="n"/>
      <c r="B697" s="822" t="n"/>
      <c r="C697" s="449" t="n">
        <v>4580224360372</v>
      </c>
      <c r="D697" s="449" t="n"/>
      <c r="E697" s="447" t="inlineStr">
        <is>
          <t>RUHAKU</t>
        </is>
      </c>
      <c r="F697" s="447" t="n"/>
      <c r="G697" s="671" t="n"/>
      <c r="H697" s="404" t="inlineStr">
        <is>
          <t>《RUHAKU》 Enriched Creamy Sheet Mask 23ml*1</t>
        </is>
      </c>
      <c r="I697" s="404" t="inlineStr">
        <is>
          <t>RUHAKU Enriched Creamy Sheet Mask</t>
        </is>
      </c>
      <c r="J697" s="488" t="inlineStr">
        <is>
          <t>Тканевые питательные кремовые маски для лица РУХАКУ</t>
        </is>
      </c>
      <c r="K697" s="451" t="inlineStr">
        <is>
          <t>face mask</t>
        </is>
      </c>
      <c r="L697" s="451" t="n"/>
      <c r="M697" s="1442" t="n">
        <v>144</v>
      </c>
      <c r="N697" s="1442">
        <f>M697*10</f>
        <v/>
      </c>
      <c r="O697" s="553" t="n"/>
      <c r="P697" s="1628" t="n">
        <v>561</v>
      </c>
      <c r="Q697" s="1628">
        <f>O697*P697</f>
        <v/>
      </c>
      <c r="R697" s="724" t="n">
        <v>477</v>
      </c>
      <c r="S697" s="1623">
        <f>O697*R697</f>
        <v/>
      </c>
      <c r="T697" s="1623">
        <f>Q697-S697</f>
        <v/>
      </c>
      <c r="U697" s="556">
        <f>T697/Q697</f>
        <v/>
      </c>
      <c r="V697" s="444" t="n"/>
      <c r="W697" s="444" t="n"/>
      <c r="X697" s="728" t="n"/>
      <c r="Y697" s="444">
        <f>V697*X697</f>
        <v/>
      </c>
      <c r="Z697" s="444">
        <f>W697*X697</f>
        <v/>
      </c>
      <c r="AA697" s="444" t="n"/>
      <c r="AB697" s="1638" t="n">
        <v>0.035</v>
      </c>
      <c r="AC697" s="1624">
        <f>ROUND(O697*AB697,3)</f>
        <v/>
      </c>
      <c r="AD697" s="676"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697" s="663" t="inlineStr">
        <is>
          <t>ЕАЭС N RU Д-JP.РА04.В.58130/23 от 09.06.2023 действует до 08.06.2028</t>
        </is>
      </c>
      <c r="AF697" s="663" t="inlineStr">
        <is>
          <t>Ruhaku</t>
        </is>
      </c>
      <c r="AG697" s="663" t="inlineStr">
        <is>
          <t>CARING JAPAN Inc</t>
        </is>
      </c>
    </row>
    <row r="698" hidden="1" ht="20.1" customFormat="1" customHeight="1" s="437" thickBot="1">
      <c r="A698" s="1442" t="n"/>
      <c r="B698" s="822" t="n"/>
      <c r="C698" s="449" t="n">
        <v>4580224360877</v>
      </c>
      <c r="D698" s="449" t="n"/>
      <c r="E698" s="447" t="inlineStr">
        <is>
          <t>RUHAKU</t>
        </is>
      </c>
      <c r="F698" s="447" t="n"/>
      <c r="G698" s="671" t="n"/>
      <c r="H698" s="404" t="inlineStr">
        <is>
          <t>《RUHAKU》 GETTOU UV Body Veil 50ml</t>
        </is>
      </c>
      <c r="I698" s="404" t="inlineStr">
        <is>
          <t>RUHAKU UV Body Veil</t>
        </is>
      </c>
      <c r="J698" s="488" t="inlineStr">
        <is>
          <t>Солнцезащитный крем для лица и тела РУХАКУ</t>
        </is>
      </c>
      <c r="K698" s="451" t="inlineStr">
        <is>
          <t>sunscreen</t>
        </is>
      </c>
      <c r="L698" s="451" t="n"/>
      <c r="M698" s="1442" t="n">
        <v>48</v>
      </c>
      <c r="N698" s="1442">
        <f>M698*10</f>
        <v/>
      </c>
      <c r="O698" s="553" t="n"/>
      <c r="P698" s="1628" t="n">
        <v>2245</v>
      </c>
      <c r="Q698" s="1628">
        <f>O698*P698</f>
        <v/>
      </c>
      <c r="R698" s="724" t="n">
        <v>1908</v>
      </c>
      <c r="S698" s="1623">
        <f>O698*R698</f>
        <v/>
      </c>
      <c r="T698" s="1623">
        <f>Q698-S698</f>
        <v/>
      </c>
      <c r="U698" s="556">
        <f>T698/Q698</f>
        <v/>
      </c>
      <c r="V698" s="444" t="n"/>
      <c r="W698" s="444" t="n"/>
      <c r="X698" s="728" t="n"/>
      <c r="Y698" s="444">
        <f>V698*X698</f>
        <v/>
      </c>
      <c r="Z698" s="444">
        <f>W698*X698</f>
        <v/>
      </c>
      <c r="AA698" s="444" t="n"/>
      <c r="AB698" s="1647" t="n">
        <v>0.092</v>
      </c>
      <c r="AC698" s="1624">
        <f>ROUND(O698*AB698,3)</f>
        <v/>
      </c>
      <c r="AD698" s="676"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698" s="663" t="inlineStr">
        <is>
          <t>ЕАЭС N RU Д-JP.РА04.В.57950/23 от 09.06.2023 действует до 08.06.2028</t>
        </is>
      </c>
      <c r="AF698" s="663" t="inlineStr">
        <is>
          <t>Ruhaku</t>
        </is>
      </c>
      <c r="AG698" s="663" t="inlineStr">
        <is>
          <t>CARING JAPAN Inc</t>
        </is>
      </c>
    </row>
    <row r="699" hidden="1" ht="20.1" customFormat="1" customHeight="1" s="437" thickBot="1">
      <c r="A699" s="1442" t="n"/>
      <c r="B699" s="822" t="n"/>
      <c r="C699" s="449" t="n">
        <v>4580224360594</v>
      </c>
      <c r="D699" s="449" t="n"/>
      <c r="E699" s="447" t="inlineStr">
        <is>
          <t>RUHAKU</t>
        </is>
      </c>
      <c r="F699" s="447" t="inlineStr">
        <is>
          <t>RU08</t>
        </is>
      </c>
      <c r="G699" s="671" t="n"/>
      <c r="H699" s="404" t="inlineStr">
        <is>
          <t>《RUHAKU》 Trial Set S</t>
        </is>
      </c>
      <c r="I699" s="404" t="inlineStr">
        <is>
          <t>RUHAKU Trial Set S</t>
        </is>
      </c>
      <c r="J699" s="488" t="inlineStr">
        <is>
          <t>Пробный сет РУХАКУ (восстанавливающее демакияжное масло Рухаку, увлажняющий крем для лица РУХАКУ, очищающее мыло РУХАКУ твердое, балансирующий лосьон для лица РУХАКУ)</t>
        </is>
      </c>
      <c r="K699" s="451" t="inlineStr">
        <is>
          <t>Cleansing oil,
Soap,
Lotion,
Cream</t>
        </is>
      </c>
      <c r="L699" s="451" t="n"/>
      <c r="M699" s="1442" t="n">
        <v>48</v>
      </c>
      <c r="N699" s="1442">
        <f>M699*10</f>
        <v/>
      </c>
      <c r="O699" s="553" t="n"/>
      <c r="P699" s="1628" t="n">
        <v>1497</v>
      </c>
      <c r="Q699" s="1628">
        <f>O699*P699</f>
        <v/>
      </c>
      <c r="R699" s="724" t="n">
        <v>1272</v>
      </c>
      <c r="S699" s="1623">
        <f>O699*R699</f>
        <v/>
      </c>
      <c r="T699" s="1623">
        <f>Q699-S699</f>
        <v/>
      </c>
      <c r="U699" s="556">
        <f>T699/Q699</f>
        <v/>
      </c>
      <c r="V699" s="444" t="n"/>
      <c r="W699" s="444" t="n"/>
      <c r="X699" s="728" t="n"/>
      <c r="Y699" s="444">
        <f>V699*X699</f>
        <v/>
      </c>
      <c r="Z699" s="444">
        <f>W699*X699</f>
        <v/>
      </c>
      <c r="AA699" s="444" t="n"/>
      <c r="AB699" s="1638" t="n">
        <v>0.01</v>
      </c>
      <c r="AC699" s="1624">
        <f>ROUND(O699*AB699,3)</f>
        <v/>
      </c>
      <c r="AD699" s="673" t="n"/>
      <c r="AE699"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699" s="663" t="inlineStr">
        <is>
          <t>Ruhaku</t>
        </is>
      </c>
      <c r="AG699" s="663" t="inlineStr">
        <is>
          <t>CARING JAPAN Inc</t>
        </is>
      </c>
    </row>
    <row r="700" hidden="1" ht="20.1" customFormat="1" customHeight="1" s="437" thickBot="1">
      <c r="A700" s="1442" t="n"/>
      <c r="B700" s="822" t="n"/>
      <c r="C700" s="449" t="n"/>
      <c r="D700" s="449" t="n"/>
      <c r="E700" s="447" t="inlineStr">
        <is>
          <t>RUHAKU</t>
        </is>
      </c>
      <c r="F700" s="447" t="inlineStr">
        <is>
          <t>RU010</t>
        </is>
      </c>
      <c r="G700" s="671" t="n"/>
      <c r="H700" s="404" t="inlineStr">
        <is>
          <t>《RUHAKU》 Face wash net</t>
        </is>
      </c>
      <c r="I700" s="404" t="inlineStr">
        <is>
          <t>Face wash net</t>
        </is>
      </c>
      <c r="J700" s="488" t="inlineStr">
        <is>
          <t>Сеточка для мыла Рухаку</t>
        </is>
      </c>
      <c r="K700" s="451" t="inlineStr">
        <is>
          <t>wash net</t>
        </is>
      </c>
      <c r="L700" s="451" t="n"/>
      <c r="M700" s="1442" t="n">
        <v>24</v>
      </c>
      <c r="N700" s="1442" t="n">
        <v>24</v>
      </c>
      <c r="O700" s="553" t="n"/>
      <c r="P700" s="1628" t="n">
        <v>412</v>
      </c>
      <c r="Q700" s="1628">
        <f>O700*P700</f>
        <v/>
      </c>
      <c r="R700" s="724" t="n">
        <v>350</v>
      </c>
      <c r="S700" s="1623">
        <f>O700*R700</f>
        <v/>
      </c>
      <c r="T700" s="1623">
        <f>Q700-S700</f>
        <v/>
      </c>
      <c r="U700" s="556">
        <f>T700/Q700</f>
        <v/>
      </c>
      <c r="V700" s="444" t="n"/>
      <c r="W700" s="444" t="n"/>
      <c r="X700" s="728" t="n"/>
      <c r="Y700" s="444" t="n"/>
      <c r="Z700" s="444" t="n"/>
      <c r="AA700" s="444" t="n"/>
      <c r="AB700" s="1647" t="n">
        <v>0.008999999999999999</v>
      </c>
      <c r="AC700" s="1624">
        <f>ROUND(O700*AB700,3)</f>
        <v/>
      </c>
      <c r="AD700" s="673" t="n"/>
      <c r="AE700" s="663" t="n"/>
      <c r="AF700" s="663" t="inlineStr">
        <is>
          <t>Ruhaku</t>
        </is>
      </c>
      <c r="AG700" s="663" t="n"/>
    </row>
    <row r="701" hidden="1" ht="20.1" customFormat="1" customHeight="1" s="437" thickBot="1">
      <c r="A701" s="1442" t="n"/>
      <c r="B701" s="822" t="n"/>
      <c r="C701" s="449" t="n">
        <v>4560164475176</v>
      </c>
      <c r="D701" s="449" t="inlineStr">
        <is>
          <t>AIG02T</t>
        </is>
      </c>
      <c r="E701" s="447" t="inlineStr">
        <is>
          <t>MEDION</t>
        </is>
      </c>
      <c r="F701" s="447" t="n"/>
      <c r="G701" s="671" t="n"/>
      <c r="H701" s="404" t="inlineStr">
        <is>
          <t>《MEDION》Dr.Medion HEAD SPA SCALP PACK 150ml</t>
        </is>
      </c>
      <c r="I701" s="404" t="inlineStr">
        <is>
          <t>Dr.Medion HEAD SPA SCALP PACK</t>
        </is>
      </c>
      <c r="J701" s="488" t="inlineStr">
        <is>
          <t>Спа-маска для кожи головы и волос Dr.Medion</t>
        </is>
      </c>
      <c r="K701" s="451" t="inlineStr">
        <is>
          <t>hair pack</t>
        </is>
      </c>
      <c r="L701" s="451" t="n"/>
      <c r="M701" s="1442" t="n">
        <v>24</v>
      </c>
      <c r="N701" s="1442" t="n">
        <v>24</v>
      </c>
      <c r="O701" s="553" t="n"/>
      <c r="P701" s="1628" t="n">
        <v>1853</v>
      </c>
      <c r="Q701" s="1628">
        <f>O701*P701</f>
        <v/>
      </c>
      <c r="R701" s="724" t="n">
        <v>1575</v>
      </c>
      <c r="S701" s="1623">
        <f>O701*R701</f>
        <v/>
      </c>
      <c r="T701" s="1623">
        <f>Q701-S701</f>
        <v/>
      </c>
      <c r="U701" s="556">
        <f>T701/Q701</f>
        <v/>
      </c>
      <c r="V701" s="444">
        <f>ROUND(0.34*0.23*0.215,3)</f>
        <v/>
      </c>
      <c r="W701" s="444" t="n">
        <v>5.5</v>
      </c>
      <c r="X701" s="728">
        <f>O701/M701</f>
        <v/>
      </c>
      <c r="Y701" s="444">
        <f>V701*X701</f>
        <v/>
      </c>
      <c r="Z701" s="444">
        <f>W701*X701</f>
        <v/>
      </c>
      <c r="AA701" s="444" t="n"/>
      <c r="AB701" s="1647" t="n">
        <v>0.206</v>
      </c>
      <c r="AC701" s="1624">
        <f>ROUND(O701*AB701,3)</f>
        <v/>
      </c>
      <c r="AD701"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701" s="663" t="inlineStr">
        <is>
          <t>ЕАЭС N RU Д-JP.РА04.В.65667/23 от 14.06.2023 действует до 13.06.2028</t>
        </is>
      </c>
      <c r="AF701" s="663" t="n"/>
      <c r="AG701" s="663" t="inlineStr">
        <is>
          <t>Medion Research Laboratories Inc.</t>
        </is>
      </c>
    </row>
    <row r="702" hidden="1" ht="20.1" customFormat="1" customHeight="1" s="437" thickBot="1">
      <c r="A702" s="1442" t="n"/>
      <c r="B702" s="822" t="n"/>
      <c r="C702" s="449" t="n">
        <v>4560164475152</v>
      </c>
      <c r="D702" s="449" t="inlineStr">
        <is>
          <t>AIG03T</t>
        </is>
      </c>
      <c r="E702" s="447" t="inlineStr">
        <is>
          <t>MEDION</t>
        </is>
      </c>
      <c r="F702" s="447" t="n"/>
      <c r="G702" s="671" t="n"/>
      <c r="H702" s="404" t="inlineStr">
        <is>
          <t>《MEDION》Dr.Medion HEAD SPA SHAMPOO 200ml</t>
        </is>
      </c>
      <c r="I702" s="404" t="inlineStr">
        <is>
          <t>Dr.Medion HEAD SPA SHAMPOO</t>
        </is>
      </c>
      <c r="J702" s="488" t="inlineStr">
        <is>
          <t>Спа-шампунь для волос Dr.Medion</t>
        </is>
      </c>
      <c r="K702" s="451" t="inlineStr">
        <is>
          <t>hair shampoo</t>
        </is>
      </c>
      <c r="L702" s="451" t="n"/>
      <c r="M702" s="1442" t="n">
        <v>24</v>
      </c>
      <c r="N702" s="1442" t="n">
        <v>24</v>
      </c>
      <c r="O702" s="553" t="n"/>
      <c r="P702" s="1628" t="n">
        <v>2012</v>
      </c>
      <c r="Q702" s="1628">
        <f>O702*P702</f>
        <v/>
      </c>
      <c r="R702" s="724" t="n">
        <v>1710</v>
      </c>
      <c r="S702" s="1623">
        <f>O702*R702</f>
        <v/>
      </c>
      <c r="T702" s="1623">
        <f>Q702-S702</f>
        <v/>
      </c>
      <c r="U702" s="556">
        <f>T702/Q702</f>
        <v/>
      </c>
      <c r="V702" s="444">
        <f>ROUND(0.36*0.245*0.25,3)</f>
        <v/>
      </c>
      <c r="W702" s="444" t="n">
        <v>7.1</v>
      </c>
      <c r="X702" s="728">
        <f>O702/M702</f>
        <v/>
      </c>
      <c r="Y702" s="444">
        <f>V702*X702</f>
        <v/>
      </c>
      <c r="Z702" s="444">
        <f>W702*X702</f>
        <v/>
      </c>
      <c r="AA702" s="444" t="n"/>
      <c r="AB702" s="1638" t="n">
        <v>0.27</v>
      </c>
      <c r="AC702" s="1624">
        <f>ROUND(O702*AB702,3)</f>
        <v/>
      </c>
      <c r="AD702"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702" s="663" t="inlineStr">
        <is>
          <t>ЕАЭС N RU Д-JP.РА04.В.65676/23 от 14.06.2023 действует до 13.06.2028</t>
        </is>
      </c>
      <c r="AF702" s="663" t="n"/>
      <c r="AG702" s="663" t="inlineStr">
        <is>
          <t>Medion Research Laboratories Inc.</t>
        </is>
      </c>
    </row>
    <row r="703" hidden="1" ht="20.1" customFormat="1" customHeight="1" s="437" thickBot="1">
      <c r="A703" s="1442" t="n"/>
      <c r="B703" s="822" t="n"/>
      <c r="C703" s="449" t="n">
        <v>4560164475169</v>
      </c>
      <c r="D703" s="449" t="inlineStr">
        <is>
          <t>DM03</t>
        </is>
      </c>
      <c r="E703" s="447" t="inlineStr">
        <is>
          <t>MEDION</t>
        </is>
      </c>
      <c r="F703" s="447" t="inlineStr">
        <is>
          <t>DM03</t>
        </is>
      </c>
      <c r="G703" s="671" t="n"/>
      <c r="H703" s="404" t="inlineStr">
        <is>
          <t>《MEDION》Dr.Medion HEAD SPA TREATMENT 230g</t>
        </is>
      </c>
      <c r="I703" s="404" t="inlineStr">
        <is>
          <t>Dr.Medion HEAD SPA TREATMENT</t>
        </is>
      </c>
      <c r="J703" s="488" t="inlineStr">
        <is>
          <t>Спа-тритмент-кондиционер для кожи головы и волос Dr.Medion</t>
        </is>
      </c>
      <c r="K703" s="451" t="inlineStr">
        <is>
          <t>hair treatment</t>
        </is>
      </c>
      <c r="L703" s="451" t="n"/>
      <c r="M703" s="1442" t="n">
        <v>24</v>
      </c>
      <c r="N703" s="1442" t="n">
        <v>24</v>
      </c>
      <c r="O703" s="553" t="n"/>
      <c r="P703" s="1628" t="n">
        <v>2012</v>
      </c>
      <c r="Q703" s="1628">
        <f>O703*P703</f>
        <v/>
      </c>
      <c r="R703" s="724" t="n">
        <v>1710</v>
      </c>
      <c r="S703" s="1623">
        <f>O703*R703</f>
        <v/>
      </c>
      <c r="T703" s="1623">
        <f>Q703-S703</f>
        <v/>
      </c>
      <c r="U703" s="556">
        <f>T703/Q703</f>
        <v/>
      </c>
      <c r="V703" s="444">
        <f>ROUND(0.34*0.34*0.23,3)</f>
        <v/>
      </c>
      <c r="W703" s="444" t="n">
        <v>7</v>
      </c>
      <c r="X703" s="728">
        <f>O703/M703</f>
        <v/>
      </c>
      <c r="Y703" s="444">
        <f>V703*X703</f>
        <v/>
      </c>
      <c r="Z703" s="444">
        <f>W703*X703</f>
        <v/>
      </c>
      <c r="AA703" s="444" t="n"/>
      <c r="AB703" s="1638" t="n">
        <v>0.255</v>
      </c>
      <c r="AC703" s="1624">
        <f>ROUND(O703*AB703,3)</f>
        <v/>
      </c>
      <c r="AD703"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703" s="663" t="inlineStr">
        <is>
          <t>ЕАЭС N RU Д-JP.РА04.В.65673/23 от 14.06.2023 действует до 13.06.2028</t>
        </is>
      </c>
      <c r="AF703" s="663" t="n"/>
      <c r="AG703" s="663" t="inlineStr">
        <is>
          <t>Medion Research Laboratories Inc.</t>
        </is>
      </c>
    </row>
    <row r="704" hidden="1" ht="20.1" customFormat="1" customHeight="1" s="437" thickBot="1">
      <c r="A704" s="1442" t="n"/>
      <c r="B704" s="822" t="n"/>
      <c r="C704" s="449" t="n">
        <v>4560164470669</v>
      </c>
      <c r="D704" s="449" t="n"/>
      <c r="E704" s="447" t="inlineStr">
        <is>
          <t>MEDION PRO</t>
        </is>
      </c>
      <c r="F704" s="447" t="inlineStr">
        <is>
          <t>MEDI08Р</t>
        </is>
      </c>
      <c r="G704" s="671" t="n"/>
      <c r="H704" s="404" t="inlineStr">
        <is>
          <t>《MEDION》Mediplorer Moist Clear Gel (500g)</t>
        </is>
      </c>
      <c r="I704" s="404" t="inlineStr">
        <is>
          <t>Mediplorer Moist Clear Gel Professional</t>
        </is>
      </c>
      <c r="J704" s="488" t="inlineStr">
        <is>
          <t xml:space="preserve">Увлажняющий массажный гель для профессионального применения Mediplorer </t>
        </is>
      </c>
      <c r="K704" s="451" t="inlineStr">
        <is>
          <t>face gel</t>
        </is>
      </c>
      <c r="L704" s="451" t="n"/>
      <c r="M704" s="1442" t="n">
        <v>8</v>
      </c>
      <c r="N704" s="1442" t="n">
        <v>8</v>
      </c>
      <c r="O704" s="553" t="n"/>
      <c r="P704" s="1628" t="n">
        <v>3294</v>
      </c>
      <c r="Q704" s="1628">
        <f>O704*P704</f>
        <v/>
      </c>
      <c r="R704" s="724" t="n">
        <v>2800</v>
      </c>
      <c r="S704" s="1623">
        <f>O704*R704</f>
        <v/>
      </c>
      <c r="T704" s="1623">
        <f>Q704-S704</f>
        <v/>
      </c>
      <c r="U704" s="556">
        <f>T704/Q704</f>
        <v/>
      </c>
      <c r="V704" s="444" t="n"/>
      <c r="W704" s="444" t="n"/>
      <c r="X704" s="728" t="n"/>
      <c r="Y704" s="444" t="n"/>
      <c r="Z704" s="444" t="n"/>
      <c r="AA704" s="444" t="n"/>
      <c r="AB704" s="1638" t="n">
        <v>0.572</v>
      </c>
      <c r="AC704" s="1624">
        <f>ROUND(O704*AB704,3)</f>
        <v/>
      </c>
      <c r="AD704" s="673" t="inlineStr">
        <is>
          <t>水、BG、メチルグルセス－１０、異性化糖、クラドシホンノバエカレドニアエ多糖体、カルボマー、グリチルリチン酸２Ｋ、ヒアルロン酸Ｎａ、カリオデンドロンオリノセンセ種子油、ヒドロキシエチルセルロース、アロエベラ葉エキス、ノバラ油、ＰＰＧ－６デシルテトラデセス－３０、ペンチレングリコール、水酸化Ｎａ、メチルパラベン、フェノキシエタノール、エタノール</t>
        </is>
      </c>
      <c r="AE704" s="663" t="inlineStr">
        <is>
          <t>ЕАЭС N RU Д-JP.РА01.В.66010/24 от 01.02.2024 действует до 31.01.2029</t>
        </is>
      </c>
      <c r="AF704" s="663" t="inlineStr">
        <is>
          <t>Medion</t>
        </is>
      </c>
      <c r="AG704" s="663" t="inlineStr">
        <is>
          <t>Medion Research Laboratories Inc</t>
        </is>
      </c>
    </row>
    <row r="705" hidden="1" ht="36.75" customFormat="1" customHeight="1" s="437" thickBot="1">
      <c r="A705" s="1442" t="n"/>
      <c r="B705" s="822" t="n"/>
      <c r="C705" s="449" t="n">
        <v>4560164470454</v>
      </c>
      <c r="D705" s="449" t="inlineStr">
        <is>
          <t>MEDI02</t>
        </is>
      </c>
      <c r="E705" s="447" t="inlineStr">
        <is>
          <t>MEDION</t>
        </is>
      </c>
      <c r="F705" s="447" t="inlineStr">
        <is>
          <t>MEDI02</t>
        </is>
      </c>
      <c r="G705" s="671" t="n"/>
      <c r="H705" s="404" t="inlineStr">
        <is>
          <t>《MEDION》Mediplorer CO2 gel mask (6 times)</t>
        </is>
      </c>
      <c r="I705" s="404" t="inlineStr">
        <is>
          <t>Mediplorer CO2 gel mask</t>
        </is>
      </c>
      <c r="J705" s="488" t="inlineStr">
        <is>
          <t>Гелевая маска СО2 для лица Mediplorer</t>
        </is>
      </c>
      <c r="K705" s="451" t="inlineStr">
        <is>
          <t>face mask</t>
        </is>
      </c>
      <c r="L705" s="451" t="n"/>
      <c r="M705" s="1442" t="n">
        <v>24</v>
      </c>
      <c r="N705" s="1442" t="n">
        <v>24</v>
      </c>
      <c r="O705" s="553" t="n"/>
      <c r="P705" s="1628" t="n">
        <v>4882</v>
      </c>
      <c r="Q705" s="1628">
        <f>O705*P705</f>
        <v/>
      </c>
      <c r="R705" s="724" t="n">
        <v>4150</v>
      </c>
      <c r="S705" s="1623">
        <f>O705*R705</f>
        <v/>
      </c>
      <c r="T705" s="1623">
        <f>Q705-S705</f>
        <v/>
      </c>
      <c r="U705" s="556">
        <f>T705/Q705</f>
        <v/>
      </c>
      <c r="V705" s="444">
        <f>ROUND(0.37*0.27*0.27,3)</f>
        <v/>
      </c>
      <c r="W705" s="444" t="n">
        <v>6.7</v>
      </c>
      <c r="X705" s="728">
        <f>O705/M705</f>
        <v/>
      </c>
      <c r="Y705" s="444">
        <f>V705*X705</f>
        <v/>
      </c>
      <c r="Z705" s="444">
        <f>W705*X705</f>
        <v/>
      </c>
      <c r="AA705" s="444" t="n"/>
      <c r="AB705" s="1638" t="n">
        <v>0.256</v>
      </c>
      <c r="AC705" s="1624">
        <f>ROUND(O705*AB705,3)</f>
        <v/>
      </c>
      <c r="AD705"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705" s="663" t="inlineStr">
        <is>
          <t>ЕАЭС N RU Д-JP.РА04.В.65636/23 от 14.06.2023 действует до 13.06.2028</t>
        </is>
      </c>
      <c r="AF705" s="663" t="inlineStr">
        <is>
          <t>Mediplorer</t>
        </is>
      </c>
      <c r="AG705" s="663" t="inlineStr">
        <is>
          <t>Medion Research Laboratories Inc.</t>
        </is>
      </c>
    </row>
    <row r="706" hidden="1" ht="36.75" customFormat="1" customHeight="1" s="437" thickBot="1">
      <c r="A706" s="1442" t="n"/>
      <c r="B706" s="822" t="n"/>
      <c r="C706" s="449" t="n"/>
      <c r="D706" s="449" t="n"/>
      <c r="E706" s="447" t="inlineStr">
        <is>
          <t>MEDION PRO</t>
        </is>
      </c>
      <c r="F706" s="447" t="inlineStr">
        <is>
          <t>MEDI02P</t>
        </is>
      </c>
      <c r="G706" s="671" t="n"/>
      <c r="H706" s="404" t="inlineStr">
        <is>
          <t>《MEDION》Mediplorer CO2 GEL MASK FOR PROFESSIONAL (30 times)</t>
        </is>
      </c>
      <c r="I706" s="404" t="inlineStr">
        <is>
          <t xml:space="preserve">Mediplorer CO2 gel mask </t>
        </is>
      </c>
      <c r="J706" s="488" t="inlineStr">
        <is>
          <t>Гелевая маска СО2 для лица Mediplorer</t>
        </is>
      </c>
      <c r="K706" s="451" t="inlineStr">
        <is>
          <t>face mask</t>
        </is>
      </c>
      <c r="L706" s="451" t="n"/>
      <c r="M706" s="1442" t="n">
        <v>6</v>
      </c>
      <c r="N706" s="1442" t="n">
        <v>6</v>
      </c>
      <c r="O706" s="553" t="n"/>
      <c r="P706" s="1628" t="n">
        <v>13176</v>
      </c>
      <c r="Q706" s="1628">
        <f>O706*P706</f>
        <v/>
      </c>
      <c r="R706" s="724" t="n">
        <v>11200</v>
      </c>
      <c r="S706" s="1623">
        <f>O706*R706</f>
        <v/>
      </c>
      <c r="T706" s="1623">
        <f>Q706-S706</f>
        <v/>
      </c>
      <c r="U706" s="556">
        <f>T706/Q706</f>
        <v/>
      </c>
      <c r="V706" s="444" t="n"/>
      <c r="W706" s="444" t="n"/>
      <c r="X706" s="728">
        <f>O706/M706</f>
        <v/>
      </c>
      <c r="Y706" s="444" t="n"/>
      <c r="Z706" s="444" t="n"/>
      <c r="AA706" s="444" t="n"/>
      <c r="AB706" s="1638" t="n">
        <v>1</v>
      </c>
      <c r="AC706" s="1624">
        <f>ROUND(O706*AB706,3)</f>
        <v/>
      </c>
      <c r="AD706" s="673">
        <f>AD705</f>
        <v/>
      </c>
      <c r="AE706" s="663" t="inlineStr">
        <is>
          <t>ЕАЭС N RU Д-JP.РА04.В.65636/23 от 14.06.2023 действует до 13.06.2028</t>
        </is>
      </c>
      <c r="AF706" s="663" t="n"/>
      <c r="AG706" s="663" t="inlineStr">
        <is>
          <t>Medion Research Laboratories Inc.</t>
        </is>
      </c>
    </row>
    <row r="707" hidden="1" ht="42" customFormat="1" customHeight="1" s="437" thickBot="1">
      <c r="A707" s="1442" t="n"/>
      <c r="B707" s="822" t="n"/>
      <c r="C707" s="449" t="n">
        <v>4560164470478</v>
      </c>
      <c r="D707" s="449" t="inlineStr">
        <is>
          <t>MEDI03P</t>
        </is>
      </c>
      <c r="E707" s="447" t="inlineStr">
        <is>
          <t>MEDION PRO</t>
        </is>
      </c>
      <c r="F707" s="447" t="inlineStr">
        <is>
          <t>MEDI03P</t>
        </is>
      </c>
      <c r="G707" s="671" t="n"/>
      <c r="H707" s="404" t="inlineStr">
        <is>
          <t>《MEDION　PRO》Mediplorer CO2 GEL MASK PREMIUM PRO (30 times)</t>
        </is>
      </c>
      <c r="I707" s="404" t="inlineStr">
        <is>
          <t>Mediplorer CO2 gel mask premium</t>
        </is>
      </c>
      <c r="J707" s="488" t="inlineStr">
        <is>
          <t>Премиальная гелевая маска СО2 для лица Mediplorer</t>
        </is>
      </c>
      <c r="K707" s="451" t="inlineStr">
        <is>
          <t>face mask</t>
        </is>
      </c>
      <c r="L707" s="451" t="n"/>
      <c r="M707" s="1442" t="n">
        <v>6</v>
      </c>
      <c r="N707" s="1442" t="n">
        <v>6</v>
      </c>
      <c r="O707" s="553" t="n"/>
      <c r="P707" s="1628" t="n">
        <v>14824</v>
      </c>
      <c r="Q707" s="1628">
        <f>O707*P707</f>
        <v/>
      </c>
      <c r="R707" s="724" t="n">
        <v>12600</v>
      </c>
      <c r="S707" s="1623">
        <f>O707*R707</f>
        <v/>
      </c>
      <c r="T707" s="1623">
        <f>Q707-S707</f>
        <v/>
      </c>
      <c r="U707" s="556">
        <f>T707/Q707</f>
        <v/>
      </c>
      <c r="V707" s="444">
        <f>ROUND(0.35*0.24*0.18,3)</f>
        <v/>
      </c>
      <c r="W707" s="444" t="n">
        <v>6.4</v>
      </c>
      <c r="X707" s="728">
        <f>O707/M707</f>
        <v/>
      </c>
      <c r="Y707" s="444">
        <f>V707*X707</f>
        <v/>
      </c>
      <c r="Z707" s="444">
        <f>W707*X707</f>
        <v/>
      </c>
      <c r="AA707" s="444" t="n"/>
      <c r="AB707" s="1638" t="n">
        <v>1</v>
      </c>
      <c r="AC707" s="1627">
        <f>ROUND(O707*AB707,3)</f>
        <v/>
      </c>
      <c r="AD707"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707" s="663" t="inlineStr">
        <is>
          <t>ЕАЭС N RU Д-JP.РА04.В.65636/23 от 14.06.2023 действует до 13.06.2028</t>
        </is>
      </c>
      <c r="AF707" s="663" t="inlineStr">
        <is>
          <t>MEDION</t>
        </is>
      </c>
      <c r="AG707" s="663" t="inlineStr">
        <is>
          <t>Medion Research Laboratories Inc.</t>
        </is>
      </c>
    </row>
    <row r="708" hidden="1" ht="35.25" customFormat="1" customHeight="1" s="437" thickBot="1">
      <c r="A708" s="1442" t="n"/>
      <c r="B708" s="822" t="n"/>
      <c r="C708" s="449" t="n">
        <v>4560164470645</v>
      </c>
      <c r="D708" s="449" t="inlineStr">
        <is>
          <t>MEDI03</t>
        </is>
      </c>
      <c r="E708" s="447" t="inlineStr">
        <is>
          <t>MEDION</t>
        </is>
      </c>
      <c r="F708" s="447" t="inlineStr">
        <is>
          <t>MEDI03</t>
        </is>
      </c>
      <c r="G708" s="671" t="n"/>
      <c r="H708" s="404" t="inlineStr">
        <is>
          <t>《MEDION》Mediplorer CO2 gel mask
premium (6 times)</t>
        </is>
      </c>
      <c r="I708" s="404" t="inlineStr">
        <is>
          <t>Mediplorer CO2 gel mask premium</t>
        </is>
      </c>
      <c r="J708" s="488" t="inlineStr">
        <is>
          <t>Премиальная гелевая маска СО2 для лица Mediplorer</t>
        </is>
      </c>
      <c r="K708" s="451" t="inlineStr">
        <is>
          <t>face mask</t>
        </is>
      </c>
      <c r="L708" s="451" t="n"/>
      <c r="M708" s="1442" t="n">
        <v>24</v>
      </c>
      <c r="N708" s="1442" t="n">
        <v>24</v>
      </c>
      <c r="O708" s="553" t="n">
        <v>24</v>
      </c>
      <c r="P708" s="1628" t="n">
        <v>5882</v>
      </c>
      <c r="Q708" s="1628">
        <f>O708*P708</f>
        <v/>
      </c>
      <c r="R708" s="724" t="n">
        <v>5000</v>
      </c>
      <c r="S708" s="1623">
        <f>O708*R708</f>
        <v/>
      </c>
      <c r="T708" s="1623">
        <f>Q708-S708</f>
        <v/>
      </c>
      <c r="U708" s="556">
        <f>T708/Q708</f>
        <v/>
      </c>
      <c r="V708" s="444">
        <f>ROUND(0.36*0.26*0.27,3)</f>
        <v/>
      </c>
      <c r="W708" s="444" t="n">
        <v>6.3</v>
      </c>
      <c r="X708" s="728">
        <f>O708/M708</f>
        <v/>
      </c>
      <c r="Y708" s="444">
        <f>V708*X708</f>
        <v/>
      </c>
      <c r="Z708" s="444">
        <f>W708*X708</f>
        <v/>
      </c>
      <c r="AA708" s="444" t="n"/>
      <c r="AB708" s="1638" t="n">
        <v>0.236</v>
      </c>
      <c r="AC708" s="1627">
        <f>ROUND(O708*AB708,3)</f>
        <v/>
      </c>
      <c r="AD708"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708" s="663" t="inlineStr">
        <is>
          <t>ЕАЭС N RU Д-JP.РА04.В.65636/23 от 14.06.2023 действует до 13.06.2028</t>
        </is>
      </c>
      <c r="AF708" s="663" t="inlineStr">
        <is>
          <t>MEDION</t>
        </is>
      </c>
      <c r="AG708" s="663" t="inlineStr">
        <is>
          <t>Medion Research Laboratories Inc.</t>
        </is>
      </c>
    </row>
    <row r="709" hidden="1" ht="32.25" customFormat="1" customHeight="1" s="437" thickBot="1">
      <c r="A709" s="435" t="n"/>
      <c r="B709" s="829" t="n"/>
      <c r="C709" s="449" t="n">
        <v>4560164470461</v>
      </c>
      <c r="D709" s="449" t="inlineStr">
        <is>
          <t>MEDI07</t>
        </is>
      </c>
      <c r="E709" s="435" t="inlineStr">
        <is>
          <t>MEDION</t>
        </is>
      </c>
      <c r="F709" s="435" t="inlineStr">
        <is>
          <t>MEDI07</t>
        </is>
      </c>
      <c r="G709" s="450" t="n"/>
      <c r="H709" s="451" t="inlineStr">
        <is>
          <t>《MEDION》Mediplorer CO2 sheet mask
(5 sheets)</t>
        </is>
      </c>
      <c r="I709" s="451" t="inlineStr">
        <is>
          <t>Mediplorer CO2 sheet mask</t>
        </is>
      </c>
      <c r="J709" s="591" t="inlineStr">
        <is>
          <t>Тканевая маска для лица СО2 Mediplorer</t>
        </is>
      </c>
      <c r="K709" s="451" t="inlineStr">
        <is>
          <t>face mask</t>
        </is>
      </c>
      <c r="L709" s="451" t="n"/>
      <c r="M709" s="1442" t="n">
        <v>48</v>
      </c>
      <c r="N709" s="1442" t="n">
        <v>48</v>
      </c>
      <c r="O709" s="553" t="n"/>
      <c r="P709" s="1628" t="n">
        <v>2447</v>
      </c>
      <c r="Q709" s="1628">
        <f>O709*P709</f>
        <v/>
      </c>
      <c r="R709" s="724" t="n">
        <v>2080</v>
      </c>
      <c r="S709" s="1623">
        <f>O709*R709</f>
        <v/>
      </c>
      <c r="T709" s="1623">
        <f>Q709-S709</f>
        <v/>
      </c>
      <c r="U709" s="556">
        <f>T709/Q709</f>
        <v/>
      </c>
      <c r="V709" s="444" t="n"/>
      <c r="W709" s="444" t="n"/>
      <c r="X709" s="728" t="n"/>
      <c r="Y709" s="444" t="n"/>
      <c r="Z709" s="444" t="n"/>
      <c r="AA709" s="444" t="n"/>
      <c r="AB709" s="1638" t="n">
        <v>0.175</v>
      </c>
      <c r="AC709" s="1624">
        <f>ROUND(O709*AB709,3)</f>
        <v/>
      </c>
      <c r="AD709"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709" s="663" t="inlineStr">
        <is>
          <t>ЕАЭС N RU Д-JP.РА04.В.65672/23 от 14.06.2023 действует до 13.06.2028</t>
        </is>
      </c>
      <c r="AF709" s="663" t="inlineStr">
        <is>
          <t>Mediplorer</t>
        </is>
      </c>
      <c r="AG709" s="663" t="inlineStr">
        <is>
          <t>Medion Research Laboratories Inc.</t>
        </is>
      </c>
    </row>
    <row r="710" hidden="1" ht="20.1" customFormat="1" customHeight="1" s="437" thickBot="1">
      <c r="A710" s="1442" t="n"/>
      <c r="B710" s="822" t="n"/>
      <c r="C710" s="449" t="n">
        <v>4560164470522</v>
      </c>
      <c r="D710" s="449" t="inlineStr">
        <is>
          <t>MEDI04</t>
        </is>
      </c>
      <c r="E710" s="435" t="inlineStr">
        <is>
          <t>MEDION</t>
        </is>
      </c>
      <c r="F710" s="435" t="inlineStr">
        <is>
          <t>MEDI04</t>
        </is>
      </c>
      <c r="G710" s="450" t="n"/>
      <c r="H710" s="451" t="inlineStr">
        <is>
          <t>《MEDION》Mediplorer Radiance Lift lotion
(120mL)</t>
        </is>
      </c>
      <c r="I710" s="451" t="inlineStr">
        <is>
          <t>Mediplorer Radiance Lift lotion</t>
        </is>
      </c>
      <c r="J710" s="591" t="inlineStr">
        <is>
          <t>Лифтинговый лосьон для лица «Сияние» Mediplorer</t>
        </is>
      </c>
      <c r="K710" s="451" t="inlineStr">
        <is>
          <t>face lotion</t>
        </is>
      </c>
      <c r="L710" s="451" t="n"/>
      <c r="M710" s="1442" t="n">
        <v>24</v>
      </c>
      <c r="N710" s="1442" t="n">
        <v>24</v>
      </c>
      <c r="O710" s="872" t="n">
        <v>24</v>
      </c>
      <c r="P710" s="1628" t="n">
        <v>5294</v>
      </c>
      <c r="Q710" s="1628">
        <f>O710*P710</f>
        <v/>
      </c>
      <c r="R710" s="724" t="n">
        <v>4500</v>
      </c>
      <c r="S710" s="1623">
        <f>O710*R710</f>
        <v/>
      </c>
      <c r="T710" s="1623">
        <f>Q710-S710</f>
        <v/>
      </c>
      <c r="U710" s="556">
        <f>T710/Q710</f>
        <v/>
      </c>
      <c r="V710" s="1739">
        <f>ROUND(0.34*0.225*0.26,3)</f>
        <v/>
      </c>
      <c r="W710" s="444" t="n">
        <v>7.2</v>
      </c>
      <c r="X710" s="728">
        <f>O710/M710</f>
        <v/>
      </c>
      <c r="Y710" s="444">
        <f>V710*X710</f>
        <v/>
      </c>
      <c r="Z710" s="444">
        <f>W710*X710</f>
        <v/>
      </c>
      <c r="AA710" s="444" t="n"/>
      <c r="AB710" s="1633" t="n">
        <v>0.268</v>
      </c>
      <c r="AC710" s="1624">
        <f>ROUND(O710*AB710,3)</f>
        <v/>
      </c>
      <c r="AD710"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710" s="663" t="inlineStr">
        <is>
          <t>ЕАЭС N RU Д-JP.РА04.В.65654/23 от 14.06.2023 действует до 13.06.2028</t>
        </is>
      </c>
      <c r="AF710" s="663" t="inlineStr">
        <is>
          <t>Mediplorer</t>
        </is>
      </c>
      <c r="AG710" s="663" t="inlineStr">
        <is>
          <t>Medion Research Laboratories Inc.</t>
        </is>
      </c>
    </row>
    <row r="711" hidden="1" ht="20.1" customFormat="1" customHeight="1" s="437" thickBot="1">
      <c r="A711" s="1442" t="n"/>
      <c r="B711" s="822" t="n"/>
      <c r="C711" s="449" t="n">
        <v>4560164470539</v>
      </c>
      <c r="D711" s="449" t="inlineStr">
        <is>
          <t>MEDI06</t>
        </is>
      </c>
      <c r="E711" s="435" t="inlineStr">
        <is>
          <t>MEDION</t>
        </is>
      </c>
      <c r="F711" s="435" t="inlineStr">
        <is>
          <t>MEDI06</t>
        </is>
      </c>
      <c r="G711" s="450" t="n"/>
      <c r="H711" s="451" t="inlineStr">
        <is>
          <t>《MEDION》Mediplorer Radiance Lift serum (30mL)</t>
        </is>
      </c>
      <c r="I711" s="451" t="inlineStr">
        <is>
          <t>Mediplorer Radiance Lift serum</t>
        </is>
      </c>
      <c r="J711" s="591" t="inlineStr">
        <is>
          <t>Лифтинговая сыворотка для лица «Сияние» Mediplorer</t>
        </is>
      </c>
      <c r="K711" s="451" t="inlineStr">
        <is>
          <t>face serum</t>
        </is>
      </c>
      <c r="L711" s="451" t="n"/>
      <c r="M711" s="1442" t="n">
        <v>48</v>
      </c>
      <c r="N711" s="1442" t="n">
        <v>48</v>
      </c>
      <c r="O711" s="553" t="n"/>
      <c r="P711" s="1628" t="n">
        <v>6353</v>
      </c>
      <c r="Q711" s="1628">
        <f>O711*P711</f>
        <v/>
      </c>
      <c r="R711" s="724" t="n">
        <v>5400</v>
      </c>
      <c r="S711" s="1623">
        <f>O711*R711</f>
        <v/>
      </c>
      <c r="T711" s="1623">
        <f>Q711-S711</f>
        <v/>
      </c>
      <c r="U711" s="556">
        <f>T711/Q711</f>
        <v/>
      </c>
      <c r="V711" s="444">
        <f>ROUND(0.38*0.3*0.16,3)</f>
        <v/>
      </c>
      <c r="W711" s="444" t="n">
        <v>7.6</v>
      </c>
      <c r="X711" s="728">
        <f>O711/M711</f>
        <v/>
      </c>
      <c r="Y711" s="444">
        <f>V711*X711</f>
        <v/>
      </c>
      <c r="Z711" s="444">
        <f>W711*X711</f>
        <v/>
      </c>
      <c r="AA711" s="444" t="n"/>
      <c r="AB711" s="1633" t="n">
        <v>0.14</v>
      </c>
      <c r="AC711" s="1624">
        <f>ROUND(O711*AB711,3)</f>
        <v/>
      </c>
      <c r="AD711"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711" s="663" t="inlineStr">
        <is>
          <t>ЕАЭС N RU Д-JP.РА04.В.65640/23 от 14.06.2023 действует до 13.06.2028</t>
        </is>
      </c>
      <c r="AF711" s="663" t="inlineStr">
        <is>
          <t>Mediplorer</t>
        </is>
      </c>
      <c r="AG711" s="663" t="inlineStr">
        <is>
          <t>Medion Research Laboratories Inc.</t>
        </is>
      </c>
    </row>
    <row r="712" hidden="1" ht="20.1" customFormat="1" customHeight="1" s="437" thickBot="1">
      <c r="A712" s="1442" t="n"/>
      <c r="B712" s="822" t="n"/>
      <c r="C712" s="449" t="n">
        <v>4560164470546</v>
      </c>
      <c r="D712" s="449" t="inlineStr">
        <is>
          <t>MEDI05</t>
        </is>
      </c>
      <c r="E712" s="447" t="inlineStr">
        <is>
          <t>MEDION</t>
        </is>
      </c>
      <c r="F712" s="447" t="inlineStr">
        <is>
          <t>MEDI05</t>
        </is>
      </c>
      <c r="G712" s="671" t="n"/>
      <c r="H712" s="404" t="inlineStr">
        <is>
          <t>《MEDION》Mediplorer Radiance Lift cream
(50g)</t>
        </is>
      </c>
      <c r="I712" s="404" t="inlineStr">
        <is>
          <t>Mediplorer Radiance Lift cream</t>
        </is>
      </c>
      <c r="J712" s="488" t="inlineStr">
        <is>
          <t>Лифтинговый крем для лица «Сияние» Mediplorer</t>
        </is>
      </c>
      <c r="K712" s="451" t="inlineStr">
        <is>
          <t>face cream</t>
        </is>
      </c>
      <c r="L712" s="451" t="n"/>
      <c r="M712" s="1442" t="n">
        <v>48</v>
      </c>
      <c r="N712" s="1442" t="n">
        <v>48</v>
      </c>
      <c r="O712" s="872" t="n"/>
      <c r="P712" s="1628" t="n">
        <v>7412</v>
      </c>
      <c r="Q712" s="1628">
        <f>O712*P712</f>
        <v/>
      </c>
      <c r="R712" s="724" t="n">
        <v>6300</v>
      </c>
      <c r="S712" s="1623">
        <f>O712*R712</f>
        <v/>
      </c>
      <c r="T712" s="1623">
        <f>Q712-S712</f>
        <v/>
      </c>
      <c r="U712" s="556">
        <f>T712/Q712</f>
        <v/>
      </c>
      <c r="V712" s="444">
        <f>ROUND(0.48*0.33*0.14,3)</f>
        <v/>
      </c>
      <c r="W712" s="444" t="n">
        <v>11.3</v>
      </c>
      <c r="X712" s="728">
        <f>O712/M712</f>
        <v/>
      </c>
      <c r="Y712" s="444">
        <f>V712*X712</f>
        <v/>
      </c>
      <c r="Z712" s="444">
        <f>W712*X712</f>
        <v/>
      </c>
      <c r="AA712" s="444" t="n"/>
      <c r="AB712" s="1633" t="n">
        <v>0.212</v>
      </c>
      <c r="AC712" s="1624">
        <f>ROUND(O712*AB712,3)</f>
        <v/>
      </c>
      <c r="AD712"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712" s="663" t="inlineStr">
        <is>
          <t>ЕАЭС N RU Д-JP.РА04.В.65650/23 от 14.06.2023 действует до 13.06.2028</t>
        </is>
      </c>
      <c r="AF712" s="663" t="inlineStr">
        <is>
          <t>Mediplorer</t>
        </is>
      </c>
      <c r="AG712" s="663" t="inlineStr">
        <is>
          <t>Medion Research Laboratories Inc.</t>
        </is>
      </c>
    </row>
    <row r="713" hidden="1" ht="20.1" customFormat="1" customHeight="1" s="437" thickBot="1">
      <c r="A713" s="1442" t="n"/>
      <c r="B713" s="822" t="n"/>
      <c r="C713" s="449" t="n">
        <v>4560164470515</v>
      </c>
      <c r="D713" s="449" t="inlineStr">
        <is>
          <t>MEDI01</t>
        </is>
      </c>
      <c r="E713" s="447" t="inlineStr">
        <is>
          <t>MEDION</t>
        </is>
      </c>
      <c r="F713" s="447" t="inlineStr">
        <is>
          <t>MEDI01</t>
        </is>
      </c>
      <c r="G713" s="671" t="n"/>
      <c r="H713" s="404" t="inlineStr">
        <is>
          <t>《MEDION》Mediplorer Cleansing balm
(90g)</t>
        </is>
      </c>
      <c r="I713" s="404" t="inlineStr">
        <is>
          <t>Mediplorer Cleansing balm</t>
        </is>
      </c>
      <c r="J713" s="488" t="inlineStr">
        <is>
          <t>Очищающий бальзам для лица Mediplorer</t>
        </is>
      </c>
      <c r="K713" s="451" t="inlineStr">
        <is>
          <t>face cleansing</t>
        </is>
      </c>
      <c r="L713" s="451" t="n"/>
      <c r="M713" s="1442" t="n">
        <v>24</v>
      </c>
      <c r="N713" s="1442" t="n">
        <v>24</v>
      </c>
      <c r="O713" s="553" t="n">
        <v>24</v>
      </c>
      <c r="P713" s="1628" t="n">
        <v>2718</v>
      </c>
      <c r="Q713" s="1628">
        <f>O713*P713</f>
        <v/>
      </c>
      <c r="R713" s="724" t="n">
        <v>2310</v>
      </c>
      <c r="S713" s="1623">
        <f>O713*R713</f>
        <v/>
      </c>
      <c r="T713" s="1623">
        <f>Q713-S713</f>
        <v/>
      </c>
      <c r="U713" s="556">
        <f>T713/Q713</f>
        <v/>
      </c>
      <c r="V713" s="444">
        <f>ROUND(0.46*0.33*0.9,3)</f>
        <v/>
      </c>
      <c r="W713" s="444" t="n">
        <v>4.9</v>
      </c>
      <c r="X713" s="728">
        <f>O713/M713</f>
        <v/>
      </c>
      <c r="Y713" s="444">
        <f>V713*X713</f>
        <v/>
      </c>
      <c r="Z713" s="444">
        <f>W713*X713</f>
        <v/>
      </c>
      <c r="AA713" s="444" t="n"/>
      <c r="AB713" s="1647" t="n">
        <v>0.176</v>
      </c>
      <c r="AC713" s="1624">
        <f>ROUND(O713*AB713,3)</f>
        <v/>
      </c>
      <c r="AD713"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713" s="663" t="inlineStr">
        <is>
          <t>ЕАЭС N RU Д-JP.РА04.В.65633/23 от 14.06.2023 действует до 13.06.2028</t>
        </is>
      </c>
      <c r="AF713" s="663" t="n"/>
      <c r="AG713" s="663" t="inlineStr">
        <is>
          <t>Medion Research Laboratories Inc.</t>
        </is>
      </c>
    </row>
    <row r="714" hidden="1" ht="20.1" customFormat="1" customHeight="1" s="437" thickBot="1">
      <c r="A714" s="435" t="n"/>
      <c r="B714" s="829" t="n"/>
      <c r="C714" s="449" t="n"/>
      <c r="D714" s="449" t="n"/>
      <c r="E714" s="447" t="inlineStr">
        <is>
          <t>MEDION</t>
        </is>
      </c>
      <c r="F714" s="447" t="inlineStr">
        <is>
          <t>MEDI08</t>
        </is>
      </c>
      <c r="G714" s="671" t="n"/>
      <c r="H714" s="404" t="inlineStr">
        <is>
          <t>《MEDION》Mediplorer series: 4 items
(mediplorer gel mask 6 time,
Radiance Lift lotion/serum/cream)</t>
        </is>
      </c>
      <c r="I714" s="404" t="n"/>
      <c r="J714" s="488" t="inlineStr">
        <is>
          <t>Набор из 4-х продуктов: гелевая маска СО2 на 6 применений, лифтинговый лосьон, сыворотка, крем.</t>
        </is>
      </c>
      <c r="K714" s="451" t="inlineStr">
        <is>
          <t>face care</t>
        </is>
      </c>
      <c r="L714" s="451" t="n"/>
      <c r="M714" s="1442" t="n">
        <v>48</v>
      </c>
      <c r="N714" s="1442" t="n">
        <v>48</v>
      </c>
      <c r="O714" s="553" t="n"/>
      <c r="P714" s="1628" t="n">
        <v>21270</v>
      </c>
      <c r="Q714" s="1628">
        <f>O714*P714</f>
        <v/>
      </c>
      <c r="R714" s="724" t="n">
        <v>18080</v>
      </c>
      <c r="S714" s="1623">
        <f>O714*R714</f>
        <v/>
      </c>
      <c r="T714" s="1623">
        <f>Q714-S714</f>
        <v/>
      </c>
      <c r="U714" s="556">
        <f>T714/Q714</f>
        <v/>
      </c>
      <c r="V714" s="444" t="n"/>
      <c r="W714" s="444" t="n"/>
      <c r="X714" s="728">
        <f>O714/M714</f>
        <v/>
      </c>
      <c r="Y714" s="444">
        <f>V714*X714</f>
        <v/>
      </c>
      <c r="Z714" s="444">
        <f>W714*X714</f>
        <v/>
      </c>
      <c r="AA714" s="444" t="n"/>
      <c r="AB714" s="1647" t="n"/>
      <c r="AC714" s="1624">
        <f>ROUND(O714*AB714,3)</f>
        <v/>
      </c>
      <c r="AD714" s="673" t="n"/>
      <c r="AE714" s="663" t="n"/>
      <c r="AF714" s="663" t="n"/>
      <c r="AG714" s="663" t="n"/>
    </row>
    <row r="715" hidden="1" ht="39.75" customFormat="1" customHeight="1" s="437" thickBot="1">
      <c r="A715" s="435" t="n"/>
      <c r="B715" s="829" t="n"/>
      <c r="C715" s="449" t="n"/>
      <c r="D715" s="449" t="n"/>
      <c r="E715" s="447" t="inlineStr">
        <is>
          <t>MEDION</t>
        </is>
      </c>
      <c r="F715" s="447" t="inlineStr">
        <is>
          <t>MEDI09</t>
        </is>
      </c>
      <c r="G715" s="671" t="n"/>
      <c r="H715" s="404" t="inlineStr">
        <is>
          <t>《MEDION》Mediplorer series: 4 items
(mediplorer gel mask 30 time,
Radiance Lift lotion/serum/cream)</t>
        </is>
      </c>
      <c r="I715" s="404" t="n"/>
      <c r="J715" s="488" t="inlineStr">
        <is>
          <t xml:space="preserve">Набор из 4-х продуктов Mediplorer: гелевая маска СО2 на 30 применений, лифтинговый лосьон «Сияние», сыворотка «Сияние», крем «Сияние». </t>
        </is>
      </c>
      <c r="K715" s="451" t="inlineStr">
        <is>
          <t>face care</t>
        </is>
      </c>
      <c r="L715" s="451" t="n"/>
      <c r="M715" s="1442" t="n">
        <v>48</v>
      </c>
      <c r="N715" s="1442" t="n">
        <v>48</v>
      </c>
      <c r="O715" s="553" t="n"/>
      <c r="P715" s="1628" t="n">
        <v>31765</v>
      </c>
      <c r="Q715" s="1628">
        <f>O715*P715</f>
        <v/>
      </c>
      <c r="R715" s="724" t="n">
        <v>27000</v>
      </c>
      <c r="S715" s="1623">
        <f>O715*R715</f>
        <v/>
      </c>
      <c r="T715" s="1623">
        <f>Q715-S715</f>
        <v/>
      </c>
      <c r="U715" s="556">
        <f>T715/Q715</f>
        <v/>
      </c>
      <c r="V715" s="444" t="n"/>
      <c r="W715" s="444" t="n"/>
      <c r="X715" s="728">
        <f>O715/M715</f>
        <v/>
      </c>
      <c r="Y715" s="444">
        <f>V715*X715</f>
        <v/>
      </c>
      <c r="Z715" s="444">
        <f>W715*X715</f>
        <v/>
      </c>
      <c r="AA715" s="444" t="n"/>
      <c r="AB715" s="1647" t="n"/>
      <c r="AC715" s="1624">
        <f>ROUND(O715*AB715,3)</f>
        <v/>
      </c>
      <c r="AD715" s="673" t="n"/>
      <c r="AE715" s="663" t="n"/>
      <c r="AF715" s="663" t="n"/>
      <c r="AG715" s="663" t="n"/>
    </row>
    <row r="716" hidden="1" ht="42.75" customFormat="1" customHeight="1" s="437" thickBot="1">
      <c r="A716" s="435" t="n"/>
      <c r="B716" s="829" t="n"/>
      <c r="C716" s="449" t="n"/>
      <c r="D716" s="449" t="n"/>
      <c r="E716" s="447" t="inlineStr">
        <is>
          <t>MEDION</t>
        </is>
      </c>
      <c r="F716" s="447" t="inlineStr">
        <is>
          <t xml:space="preserve"> MEDI11</t>
        </is>
      </c>
      <c r="G716" s="671" t="n"/>
      <c r="H716" s="404" t="inlineStr">
        <is>
          <t>Mediplorer CO2 gel mask set</t>
        </is>
      </c>
      <c r="I716" s="404" t="inlineStr">
        <is>
          <t>Mediplorer CO2 gel mask set</t>
        </is>
      </c>
      <c r="J716" s="488" t="inlineStr">
        <is>
          <t>Гелевая маска СО2 для лица Mediplorer (в наборе)</t>
        </is>
      </c>
      <c r="K716" s="451" t="inlineStr">
        <is>
          <t>face mask</t>
        </is>
      </c>
      <c r="L716" s="451" t="n"/>
      <c r="M716" s="1442" t="n">
        <v>12</v>
      </c>
      <c r="N716" s="1442" t="n"/>
      <c r="O716" s="553" t="n"/>
      <c r="P716" s="1628" t="n">
        <v>6670</v>
      </c>
      <c r="Q716" s="1628">
        <f>O716*P716</f>
        <v/>
      </c>
      <c r="R716" s="724" t="n">
        <v>5670</v>
      </c>
      <c r="S716" s="1623">
        <f>O716*R716</f>
        <v/>
      </c>
      <c r="T716" s="1623">
        <f>Q716-S716</f>
        <v/>
      </c>
      <c r="U716" s="556">
        <f>T716/Q716</f>
        <v/>
      </c>
      <c r="V716" s="444">
        <f>ROUND(0.41*0.41*0.225,3)</f>
        <v/>
      </c>
      <c r="W716" s="444" t="n">
        <v>6.2</v>
      </c>
      <c r="X716" s="728">
        <f>O716/M716</f>
        <v/>
      </c>
      <c r="Y716" s="444">
        <f>V716*X716</f>
        <v/>
      </c>
      <c r="Z716" s="444">
        <f>W716*X716</f>
        <v/>
      </c>
      <c r="AA716" s="444" t="n"/>
      <c r="AB716" s="1638" t="n">
        <v>0.44</v>
      </c>
      <c r="AC716" s="1627">
        <f>ROUND(O716*AB716,3)</f>
        <v/>
      </c>
      <c r="AD716" s="673" t="n"/>
      <c r="AE716" s="683" t="inlineStr">
        <is>
          <t>ЕАЭС N RU Д-JP.РА04.В.65636/23 от 14.06.2023 действует до 13.06.2028</t>
        </is>
      </c>
      <c r="AF716" s="683" t="inlineStr">
        <is>
          <t>MEDION</t>
        </is>
      </c>
      <c r="AG716" s="683" t="inlineStr">
        <is>
          <t>Medion Research Laboratories Inc.</t>
        </is>
      </c>
    </row>
    <row r="717" hidden="1" ht="20.1" customFormat="1" customHeight="1" s="437" thickBot="1">
      <c r="A717" s="435" t="n"/>
      <c r="B717" s="829" t="n"/>
      <c r="C717" s="449" t="n"/>
      <c r="D717" s="449" t="n"/>
      <c r="E717" s="447" t="inlineStr">
        <is>
          <t>MEDION</t>
        </is>
      </c>
      <c r="F717" s="447" t="n">
        <v>2201</v>
      </c>
      <c r="G717" s="671" t="n"/>
      <c r="H717" s="404" t="inlineStr">
        <is>
          <t xml:space="preserve"> CHANSON Shopping bag</t>
        </is>
      </c>
      <c r="I717" s="404" t="inlineStr">
        <is>
          <t xml:space="preserve">CHANSON Shopping bag </t>
        </is>
      </c>
      <c r="J717" s="488" t="inlineStr">
        <is>
          <t>Пакет Шансон</t>
        </is>
      </c>
      <c r="K717" s="451" t="inlineStr">
        <is>
          <t>paper bag</t>
        </is>
      </c>
      <c r="L717" s="451" t="n"/>
      <c r="M717" s="1442" t="n">
        <v>100</v>
      </c>
      <c r="N717" s="1442" t="n"/>
      <c r="O717" s="553" t="n"/>
      <c r="P717" s="1628" t="n">
        <v>176</v>
      </c>
      <c r="Q717" s="1628">
        <f>O717*P717</f>
        <v/>
      </c>
      <c r="R717" s="724" t="n">
        <v>150</v>
      </c>
      <c r="S717" s="1623">
        <f>O717*R717</f>
        <v/>
      </c>
      <c r="T717" s="1623">
        <f>Q717-S717</f>
        <v/>
      </c>
      <c r="U717" s="556">
        <f>T717/Q717</f>
        <v/>
      </c>
      <c r="V717" s="444">
        <f>ROUND(0.4*0.315*0.25,3)</f>
        <v/>
      </c>
      <c r="W717" s="444" t="n">
        <v>7.4</v>
      </c>
      <c r="X717" s="728">
        <f>O717/M717</f>
        <v/>
      </c>
      <c r="Y717" s="444">
        <f>V717*X717</f>
        <v/>
      </c>
      <c r="Z717" s="444">
        <f>W717*X717</f>
        <v/>
      </c>
      <c r="AA717" s="444" t="n"/>
      <c r="AB717" s="1638" t="n">
        <v>0.06900000000000001</v>
      </c>
      <c r="AC717" s="1627">
        <f>ROUND(O717*AB717,3)</f>
        <v/>
      </c>
      <c r="AD717" s="673" t="n"/>
      <c r="AE717" s="663" t="inlineStr">
        <is>
          <t>ЕАЭС N RU Д-JP.РА04.В.12690/24 от 06.05.2024 действует до 05.05.2029</t>
        </is>
      </c>
      <c r="AF717" s="663" t="inlineStr">
        <is>
          <t>CHANSON</t>
        </is>
      </c>
      <c r="AG717" s="663" t="inlineStr">
        <is>
          <t>Chanson Cosmetics Inc</t>
        </is>
      </c>
    </row>
    <row r="718" hidden="1" ht="53.25" customFormat="1" customHeight="1" s="437" thickBot="1">
      <c r="A718" s="1442" t="n"/>
      <c r="B718" s="822" t="n"/>
      <c r="C718" s="449" t="n"/>
      <c r="D718" s="449" t="n"/>
      <c r="E718" s="447" t="inlineStr">
        <is>
          <t>MEDION</t>
        </is>
      </c>
      <c r="F718" s="447" t="inlineStr">
        <is>
          <t>MEDI10</t>
        </is>
      </c>
      <c r="G718" s="671" t="n"/>
      <c r="H718" s="404" t="inlineStr">
        <is>
          <t>《MEDION》Mediplorer trial sets
(2 sets of CO2 gel mask, cup, spatula, Radiance Lift mini
samples, cleansing balm mini jar and original pouch)</t>
        </is>
      </c>
      <c r="I718" s="404" t="inlineStr">
        <is>
          <t>Mediplorer trial sets
(2 sets of CO2 gel mask, cup, spatula, Radiance Lift mini
samples, cleansing balm mini jar and original pouch)</t>
        </is>
      </c>
      <c r="J718" s="488" t="inlineStr">
        <is>
          <t>Пробный набор  Mediplorer.(гелевая маска СО2, мини саше лифтинговый лосьон «Сияние» , лифтинговая сыворотка  «Сияние» , лифтинговый крем «Сияние» , очищающий бальзам Mediplorer.)</t>
        </is>
      </c>
      <c r="K718" s="451" t="inlineStr">
        <is>
          <t>face care</t>
        </is>
      </c>
      <c r="L718" s="450" t="n"/>
      <c r="M718" s="1442" t="n">
        <v>6</v>
      </c>
      <c r="N718" s="1442" t="n">
        <v>6</v>
      </c>
      <c r="O718" s="553" t="n"/>
      <c r="P718" s="1628" t="n">
        <v>4500</v>
      </c>
      <c r="Q718" s="1628">
        <f>O718*P718</f>
        <v/>
      </c>
      <c r="R718" s="724" t="n">
        <v>3825</v>
      </c>
      <c r="S718" s="1623">
        <f>O718*R718</f>
        <v/>
      </c>
      <c r="T718" s="1623">
        <f>Q718-S718</f>
        <v/>
      </c>
      <c r="U718" s="556">
        <f>T718/Q718</f>
        <v/>
      </c>
      <c r="V718" s="444" t="n"/>
      <c r="W718" s="444" t="n"/>
      <c r="X718" s="728" t="n"/>
      <c r="Y718" s="444" t="n"/>
      <c r="Z718" s="444" t="n"/>
      <c r="AA718" s="444" t="n"/>
      <c r="AB718" s="1647" t="n">
        <v>0.275</v>
      </c>
      <c r="AC718" s="1624">
        <f>ROUND(O718*AB718,3)</f>
        <v/>
      </c>
      <c r="AD718" s="673" t="n"/>
      <c r="AE718" s="663" t="inlineStr">
        <is>
          <t xml:space="preserve">ЕАЭС N RU Д-JP.РА04.В.65636/23 от 14.06.2023 действует до 13.06.2028             ЕАЭС N RU Д-JP.РА04.В.65654/23 от 14.06.2023 действует до 13.06.2028       ЕАЭС N RU Д-JP.РА04.В.65640/23 от 14.06.2023 действует до 13.06.2028          ЕАЭС N RU Д-JP.РА04.В.65650/23 от 14.06.2023 действует до 13.06.2028                                 ЕАЭС N RU Д-JP.РА04.В.65633/23 от 14.06.2023 действует до 13.06.2028  </t>
        </is>
      </c>
      <c r="AF718" s="663" t="e">
        <v>#REF!</v>
      </c>
      <c r="AG718" s="663" t="e">
        <v>#REF!</v>
      </c>
    </row>
    <row r="719" hidden="1" ht="53.25" customFormat="1" customHeight="1" s="437">
      <c r="A719" s="1147" t="n"/>
      <c r="B719" s="1147" t="n"/>
      <c r="C719" s="1239" t="n"/>
      <c r="D719" s="1239" t="n"/>
      <c r="E719" s="447" t="inlineStr">
        <is>
          <t>MEDION sample</t>
        </is>
      </c>
      <c r="F719" s="1131" t="n"/>
      <c r="G719" s="1132" t="n"/>
      <c r="H719" s="1133" t="inlineStr">
        <is>
          <t>Mediplorer CO2 gel mask pauch set (gel:26g  powder:1.6g)</t>
        </is>
      </c>
      <c r="I719" s="1133" t="n"/>
      <c r="J719" s="1134" t="n"/>
      <c r="K719" s="1145" t="inlineStr">
        <is>
          <t>face mask</t>
        </is>
      </c>
      <c r="L719" s="1136" t="n"/>
      <c r="M719" s="1147" t="n">
        <v>5</v>
      </c>
      <c r="N719" s="1147" t="n">
        <v>5</v>
      </c>
      <c r="O719" s="1137" t="n"/>
      <c r="P719" s="1731" t="n">
        <v>450</v>
      </c>
      <c r="Q719" s="1731">
        <f>O719*P719</f>
        <v/>
      </c>
      <c r="R719" s="1152" t="n">
        <v>400</v>
      </c>
      <c r="S719" s="1740">
        <f>O719*R719</f>
        <v/>
      </c>
      <c r="T719" s="1740">
        <f>Q719-S719</f>
        <v/>
      </c>
      <c r="U719" s="1150">
        <f>T719/Q719</f>
        <v/>
      </c>
      <c r="V719" s="1140" t="n"/>
      <c r="W719" s="1140" t="n"/>
      <c r="X719" s="1167" t="n"/>
      <c r="Y719" s="1140" t="n"/>
      <c r="Z719" s="1140" t="n"/>
      <c r="AA719" s="1140" t="n"/>
      <c r="AB719" s="1741" t="n"/>
      <c r="AC719" s="1624">
        <f>ROUND(O719*AB719,3)</f>
        <v/>
      </c>
      <c r="AD719" s="1142">
        <f>AD705</f>
        <v/>
      </c>
      <c r="AE719" s="1142">
        <f>AE705</f>
        <v/>
      </c>
      <c r="AF719" s="1142">
        <f>AF705</f>
        <v/>
      </c>
      <c r="AG719" s="1142">
        <f>AG705</f>
        <v/>
      </c>
    </row>
    <row r="720" hidden="1" ht="53.25" customFormat="1" customHeight="1" s="437">
      <c r="A720" s="1147" t="n"/>
      <c r="B720" s="1147" t="n"/>
      <c r="C720" s="1239" t="n"/>
      <c r="D720" s="1239" t="n"/>
      <c r="E720" s="447" t="inlineStr">
        <is>
          <t>MEDION sample</t>
        </is>
      </c>
      <c r="F720" s="1131" t="n"/>
      <c r="G720" s="1132" t="n"/>
      <c r="H720" s="1133" t="inlineStr">
        <is>
          <t>Mediplorer CO2 gel mask premium
pauch set (gel:28.6g  powder:1.9g)</t>
        </is>
      </c>
      <c r="I720" s="1133" t="n"/>
      <c r="J720" s="1134" t="n"/>
      <c r="K720" s="1145" t="inlineStr">
        <is>
          <t>face mask</t>
        </is>
      </c>
      <c r="L720" s="1136" t="n"/>
      <c r="M720" s="1147" t="n">
        <v>5</v>
      </c>
      <c r="N720" s="1147" t="n">
        <v>5</v>
      </c>
      <c r="O720" s="1137" t="n"/>
      <c r="P720" s="1731" t="n">
        <v>550</v>
      </c>
      <c r="Q720" s="1731">
        <f>O720*P720</f>
        <v/>
      </c>
      <c r="R720" s="1152" t="n">
        <v>500</v>
      </c>
      <c r="S720" s="1740">
        <f>O720*R720</f>
        <v/>
      </c>
      <c r="T720" s="1740">
        <f>Q720-S720</f>
        <v/>
      </c>
      <c r="U720" s="1150">
        <f>T720/Q720</f>
        <v/>
      </c>
      <c r="V720" s="1140" t="n"/>
      <c r="W720" s="1140" t="n"/>
      <c r="X720" s="1167" t="n"/>
      <c r="Y720" s="1140" t="n"/>
      <c r="Z720" s="1140" t="n"/>
      <c r="AA720" s="1140" t="n"/>
      <c r="AB720" s="1741" t="n"/>
      <c r="AC720" s="1624">
        <f>ROUND(O720*AB720,3)</f>
        <v/>
      </c>
      <c r="AD720" s="1142">
        <f>AD707</f>
        <v/>
      </c>
      <c r="AE720" s="1142">
        <f>AE707</f>
        <v/>
      </c>
      <c r="AF720" s="1142">
        <f>AF707</f>
        <v/>
      </c>
      <c r="AG720" s="1142">
        <f>AG707</f>
        <v/>
      </c>
    </row>
    <row r="721" hidden="1" ht="53.25" customFormat="1" customHeight="1" s="437">
      <c r="A721" s="1147" t="n"/>
      <c r="B721" s="1147" t="n"/>
      <c r="C721" s="1239" t="n"/>
      <c r="D721" s="1239" t="n"/>
      <c r="E721" s="447" t="inlineStr">
        <is>
          <t>MEDION sample</t>
        </is>
      </c>
      <c r="F721" s="1131" t="n"/>
      <c r="G721" s="1132" t="n"/>
      <c r="H721" s="1133" t="inlineStr">
        <is>
          <t>Mediplorer CO2 sheet mask (1sheet)</t>
        </is>
      </c>
      <c r="I721" s="1133" t="n"/>
      <c r="J721" s="1134" t="n"/>
      <c r="K721" s="1145" t="inlineStr">
        <is>
          <t>face mask</t>
        </is>
      </c>
      <c r="L721" s="1136" t="n"/>
      <c r="M721" s="1147" t="n">
        <v>5</v>
      </c>
      <c r="N721" s="1147" t="n">
        <v>5</v>
      </c>
      <c r="O721" s="1137" t="n"/>
      <c r="P721" s="1731" t="n">
        <v>350</v>
      </c>
      <c r="Q721" s="1731">
        <f>O721*P721</f>
        <v/>
      </c>
      <c r="R721" s="1152" t="n">
        <v>300</v>
      </c>
      <c r="S721" s="1740">
        <f>O721*R721</f>
        <v/>
      </c>
      <c r="T721" s="1740">
        <f>Q721-S721</f>
        <v/>
      </c>
      <c r="U721" s="1150">
        <f>T721/Q721</f>
        <v/>
      </c>
      <c r="V721" s="1140" t="n"/>
      <c r="W721" s="1140" t="n"/>
      <c r="X721" s="1167" t="n"/>
      <c r="Y721" s="1140" t="n"/>
      <c r="Z721" s="1140" t="n"/>
      <c r="AA721" s="1140" t="n"/>
      <c r="AB721" s="1741" t="n"/>
      <c r="AC721" s="1624">
        <f>ROUND(O721*AB721,3)</f>
        <v/>
      </c>
      <c r="AD721" s="1142">
        <f>AD709</f>
        <v/>
      </c>
      <c r="AE721" s="1142">
        <f>AE709</f>
        <v/>
      </c>
      <c r="AF721" s="1142">
        <f>AF709</f>
        <v/>
      </c>
      <c r="AG721" s="1142">
        <f>AG709</f>
        <v/>
      </c>
    </row>
    <row r="722" hidden="1" ht="53.25" customFormat="1" customHeight="1" s="437">
      <c r="A722" s="1147" t="n"/>
      <c r="B722" s="1147" t="n"/>
      <c r="C722" s="1239" t="n"/>
      <c r="D722" s="1239" t="n"/>
      <c r="E722" s="447" t="inlineStr">
        <is>
          <t>MEDION sample</t>
        </is>
      </c>
      <c r="F722" s="1131" t="n"/>
      <c r="G722" s="1132" t="n"/>
      <c r="H722" s="1133" t="inlineStr">
        <is>
          <t>Mediplorer Radinance Lift Lotion 1.5ml sample</t>
        </is>
      </c>
      <c r="I722" s="1133" t="n"/>
      <c r="J722" s="1134" t="n"/>
      <c r="K722" s="1145" t="inlineStr">
        <is>
          <t>face lotion</t>
        </is>
      </c>
      <c r="L722" s="1136" t="n"/>
      <c r="M722" s="1147" t="n">
        <v>5</v>
      </c>
      <c r="N722" s="1147" t="n">
        <v>5</v>
      </c>
      <c r="O722" s="1137" t="n"/>
      <c r="P722" s="1731" t="n">
        <v>55</v>
      </c>
      <c r="Q722" s="1731">
        <f>O722*P722</f>
        <v/>
      </c>
      <c r="R722" s="1152" t="n">
        <v>50</v>
      </c>
      <c r="S722" s="1740">
        <f>O722*R722</f>
        <v/>
      </c>
      <c r="T722" s="1740">
        <f>Q722-S722</f>
        <v/>
      </c>
      <c r="U722" s="1150">
        <f>T722/Q722</f>
        <v/>
      </c>
      <c r="V722" s="1140" t="n"/>
      <c r="W722" s="1140" t="n"/>
      <c r="X722" s="1167" t="n"/>
      <c r="Y722" s="1140" t="n"/>
      <c r="Z722" s="1140" t="n"/>
      <c r="AA722" s="1140" t="n"/>
      <c r="AB722" s="1741" t="n"/>
      <c r="AC722" s="1624">
        <f>ROUND(O722*AB722,3)</f>
        <v/>
      </c>
      <c r="AD722" s="1142">
        <f>AD710</f>
        <v/>
      </c>
      <c r="AE722" s="1142">
        <f>AE710</f>
        <v/>
      </c>
      <c r="AF722" s="1142">
        <f>AF710</f>
        <v/>
      </c>
      <c r="AG722" s="1142">
        <f>AG710</f>
        <v/>
      </c>
    </row>
    <row r="723" hidden="1" ht="53.25" customFormat="1" customHeight="1" s="437">
      <c r="A723" s="1147" t="n"/>
      <c r="B723" s="1147" t="n"/>
      <c r="C723" s="1239" t="n"/>
      <c r="D723" s="1239" t="n"/>
      <c r="E723" s="447" t="inlineStr">
        <is>
          <t>MEDION sample</t>
        </is>
      </c>
      <c r="F723" s="1131" t="n"/>
      <c r="G723" s="1132" t="n"/>
      <c r="H723" s="1133" t="inlineStr">
        <is>
          <t>Mediplorer Radiance Lift Serum 1ml sample</t>
        </is>
      </c>
      <c r="I723" s="1133" t="n"/>
      <c r="J723" s="1134" t="n"/>
      <c r="K723" s="1145" t="inlineStr">
        <is>
          <t>face serum</t>
        </is>
      </c>
      <c r="L723" s="1136" t="n"/>
      <c r="M723" s="1147" t="n">
        <v>5</v>
      </c>
      <c r="N723" s="1147" t="n">
        <v>5</v>
      </c>
      <c r="O723" s="1137" t="n"/>
      <c r="P723" s="1731" t="n">
        <v>55</v>
      </c>
      <c r="Q723" s="1731">
        <f>O723*P723</f>
        <v/>
      </c>
      <c r="R723" s="1152" t="n">
        <v>50</v>
      </c>
      <c r="S723" s="1740">
        <f>O723*R723</f>
        <v/>
      </c>
      <c r="T723" s="1740">
        <f>Q723-S723</f>
        <v/>
      </c>
      <c r="U723" s="1150">
        <f>T723/Q723</f>
        <v/>
      </c>
      <c r="V723" s="1140" t="n"/>
      <c r="W723" s="1140" t="n"/>
      <c r="X723" s="1167" t="n"/>
      <c r="Y723" s="1140" t="n"/>
      <c r="Z723" s="1140" t="n"/>
      <c r="AA723" s="1140" t="n"/>
      <c r="AB723" s="1741" t="n"/>
      <c r="AC723" s="1624">
        <f>ROUND(O723*AB723,3)</f>
        <v/>
      </c>
      <c r="AD723" s="1142">
        <f>AD711</f>
        <v/>
      </c>
      <c r="AE723" s="1142">
        <f>AE711</f>
        <v/>
      </c>
      <c r="AF723" s="1142">
        <f>AF711</f>
        <v/>
      </c>
      <c r="AG723" s="1142">
        <f>AG711</f>
        <v/>
      </c>
    </row>
    <row r="724" hidden="1" ht="53.25" customFormat="1" customHeight="1" s="437">
      <c r="A724" s="1147" t="n"/>
      <c r="B724" s="1147" t="n"/>
      <c r="C724" s="1239" t="n"/>
      <c r="D724" s="1239" t="n"/>
      <c r="E724" s="447" t="inlineStr">
        <is>
          <t>MEDION sample</t>
        </is>
      </c>
      <c r="F724" s="1131" t="n"/>
      <c r="G724" s="1132" t="n"/>
      <c r="H724" s="1133" t="inlineStr">
        <is>
          <t>Mediplorer Radiance Lift Cream 1g sample</t>
        </is>
      </c>
      <c r="I724" s="1133" t="n"/>
      <c r="J724" s="1134" t="n"/>
      <c r="K724" s="1145" t="inlineStr">
        <is>
          <t>face cream</t>
        </is>
      </c>
      <c r="L724" s="1136" t="n"/>
      <c r="M724" s="1147" t="n">
        <v>5</v>
      </c>
      <c r="N724" s="1147" t="n">
        <v>5</v>
      </c>
      <c r="O724" s="1137" t="n"/>
      <c r="P724" s="1731" t="n">
        <v>55</v>
      </c>
      <c r="Q724" s="1731">
        <f>O724*P724</f>
        <v/>
      </c>
      <c r="R724" s="1152" t="n">
        <v>50</v>
      </c>
      <c r="S724" s="1740">
        <f>O724*R724</f>
        <v/>
      </c>
      <c r="T724" s="1740">
        <f>Q724-S724</f>
        <v/>
      </c>
      <c r="U724" s="1150">
        <f>T724/Q724</f>
        <v/>
      </c>
      <c r="V724" s="1140" t="n"/>
      <c r="W724" s="1140" t="n"/>
      <c r="X724" s="1167" t="n"/>
      <c r="Y724" s="1140" t="n"/>
      <c r="Z724" s="1140" t="n"/>
      <c r="AA724" s="1140" t="n"/>
      <c r="AB724" s="1741" t="n"/>
      <c r="AC724" s="1624">
        <f>ROUND(O724*AB724,3)</f>
        <v/>
      </c>
      <c r="AD724" s="1142">
        <f>AD712</f>
        <v/>
      </c>
      <c r="AE724" s="1142">
        <f>AE712</f>
        <v/>
      </c>
      <c r="AF724" s="1142">
        <f>AF712</f>
        <v/>
      </c>
      <c r="AG724" s="1142">
        <f>AG712</f>
        <v/>
      </c>
    </row>
    <row r="725" hidden="1" ht="53.25" customFormat="1" customHeight="1" s="437" thickBot="1">
      <c r="A725" s="1147" t="n"/>
      <c r="B725" s="1147" t="n"/>
      <c r="C725" s="1239" t="n"/>
      <c r="D725" s="1239" t="n"/>
      <c r="E725" s="447" t="inlineStr">
        <is>
          <t>MEDION sample</t>
        </is>
      </c>
      <c r="F725" s="1131" t="n"/>
      <c r="G725" s="1132" t="n"/>
      <c r="H725" s="1133" t="inlineStr">
        <is>
          <t>Mediplorer Cleansing balm mini 4g sample</t>
        </is>
      </c>
      <c r="I725" s="1133" t="n"/>
      <c r="J725" s="1134" t="n"/>
      <c r="K725" s="1145" t="inlineStr">
        <is>
          <t>face cleansing</t>
        </is>
      </c>
      <c r="L725" s="1136" t="n"/>
      <c r="M725" s="1147" t="n">
        <v>5</v>
      </c>
      <c r="N725" s="1147" t="n">
        <v>5</v>
      </c>
      <c r="O725" s="1137" t="n">
        <v>100</v>
      </c>
      <c r="P725" s="1731" t="n">
        <v>140</v>
      </c>
      <c r="Q725" s="1731">
        <f>O725*P725</f>
        <v/>
      </c>
      <c r="R725" s="1152" t="n">
        <v>120</v>
      </c>
      <c r="S725" s="1740">
        <f>O725*R725</f>
        <v/>
      </c>
      <c r="T725" s="1740">
        <f>Q725-S725</f>
        <v/>
      </c>
      <c r="U725" s="1150">
        <f>T725/Q725</f>
        <v/>
      </c>
      <c r="V725" s="1140" t="n"/>
      <c r="W725" s="1140" t="n"/>
      <c r="X725" s="1167" t="n"/>
      <c r="Y725" s="1140" t="n"/>
      <c r="Z725" s="1140" t="n"/>
      <c r="AA725" s="1140" t="n"/>
      <c r="AB725" s="1741" t="n"/>
      <c r="AC725" s="1624">
        <f>ROUND(O725*AB725,3)</f>
        <v/>
      </c>
      <c r="AD725" s="1142">
        <f>AD713</f>
        <v/>
      </c>
      <c r="AE725" s="1142">
        <f>AE713</f>
        <v/>
      </c>
      <c r="AF725" s="1142">
        <f>AF713</f>
        <v/>
      </c>
      <c r="AG725" s="1142">
        <f>AG713</f>
        <v/>
      </c>
    </row>
    <row r="726" hidden="1" ht="53.25" customFormat="1" customHeight="1" s="437" thickBot="1">
      <c r="A726" s="1147" t="n"/>
      <c r="B726" s="1147" t="n"/>
      <c r="C726" s="1239" t="n"/>
      <c r="D726" s="1239" t="n"/>
      <c r="E726" s="447" t="inlineStr">
        <is>
          <t>MEDION sample</t>
        </is>
      </c>
      <c r="F726" s="1131" t="n"/>
      <c r="G726" s="1132" t="n"/>
      <c r="H726" s="1133" t="inlineStr">
        <is>
          <t>Gauze 200papers
(for CO2 gel mask professional,12.5cm x 12.5cm)</t>
        </is>
      </c>
      <c r="I726" s="1133" t="n"/>
      <c r="J726" s="1134" t="n"/>
      <c r="K726" s="1145" t="inlineStr">
        <is>
          <t>gauze</t>
        </is>
      </c>
      <c r="L726" s="1136" t="n"/>
      <c r="M726" s="1147" t="n">
        <v>4</v>
      </c>
      <c r="N726" s="1147" t="n">
        <v>4</v>
      </c>
      <c r="O726" s="1137" t="n">
        <v>12</v>
      </c>
      <c r="P726" s="1731" t="n">
        <v>940</v>
      </c>
      <c r="Q726" s="1731">
        <f>O726*P726</f>
        <v/>
      </c>
      <c r="R726" s="1152" t="n">
        <v>800</v>
      </c>
      <c r="S726" s="1740">
        <f>O726*R726</f>
        <v/>
      </c>
      <c r="T726" s="1740">
        <f>Q726-S726</f>
        <v/>
      </c>
      <c r="U726" s="1150">
        <f>T726/Q726</f>
        <v/>
      </c>
      <c r="V726" s="1140" t="n"/>
      <c r="W726" s="1140" t="n"/>
      <c r="X726" s="1167" t="n"/>
      <c r="Y726" s="1140" t="n"/>
      <c r="Z726" s="1140" t="n"/>
      <c r="AA726" s="1140" t="n"/>
      <c r="AB726" s="1741" t="n"/>
      <c r="AC726" s="1624">
        <f>ROUND(O726*AB726,3)</f>
        <v/>
      </c>
      <c r="AD726" s="1142" t="n"/>
      <c r="AE726" s="663" t="n"/>
      <c r="AF726" s="663" t="n"/>
      <c r="AG726" s="663" t="n"/>
    </row>
    <row r="727" hidden="1" ht="53.25" customFormat="1" customHeight="1" s="437" thickBot="1">
      <c r="A727" s="1147" t="n"/>
      <c r="B727" s="1147" t="n"/>
      <c r="C727" s="1239" t="n"/>
      <c r="D727" s="1239" t="n"/>
      <c r="E727" s="447" t="inlineStr">
        <is>
          <t>MEDION sample</t>
        </is>
      </c>
      <c r="F727" s="1131" t="n"/>
      <c r="G727" s="1132" t="n"/>
      <c r="H727" s="1133" t="inlineStr">
        <is>
          <t>cup and spatula sets (6 pairs)</t>
        </is>
      </c>
      <c r="I727" s="1133" t="n"/>
      <c r="J727" s="1134" t="n"/>
      <c r="K727" s="1145" t="inlineStr">
        <is>
          <t>cup/spaula</t>
        </is>
      </c>
      <c r="L727" s="1136" t="n"/>
      <c r="M727" s="1147" t="n">
        <v>6</v>
      </c>
      <c r="N727" s="1147" t="n">
        <v>6</v>
      </c>
      <c r="O727" s="1137" t="n">
        <v>12</v>
      </c>
      <c r="P727" s="1731" t="n">
        <v>230</v>
      </c>
      <c r="Q727" s="1731">
        <f>O727*P727</f>
        <v/>
      </c>
      <c r="R727" s="1152" t="n">
        <v>200</v>
      </c>
      <c r="S727" s="1740">
        <f>O727*R727</f>
        <v/>
      </c>
      <c r="T727" s="1740">
        <f>Q727-S727</f>
        <v/>
      </c>
      <c r="U727" s="1150">
        <f>T727/Q727</f>
        <v/>
      </c>
      <c r="V727" s="1140" t="n"/>
      <c r="W727" s="1140" t="n"/>
      <c r="X727" s="1167" t="n"/>
      <c r="Y727" s="1140" t="n"/>
      <c r="Z727" s="1140" t="n"/>
      <c r="AA727" s="1140" t="n"/>
      <c r="AB727" s="1741" t="n"/>
      <c r="AC727" s="1624">
        <f>ROUND(O727*AB727,3)</f>
        <v/>
      </c>
      <c r="AD727" s="1142" t="n"/>
      <c r="AE727" s="663" t="n"/>
      <c r="AF727" s="663" t="n"/>
      <c r="AG727" s="663" t="n"/>
    </row>
    <row r="728" hidden="1" ht="20.1" customFormat="1" customHeight="1" s="437" thickBot="1">
      <c r="A728" s="435" t="n"/>
      <c r="B728" s="829" t="n"/>
      <c r="C728" s="449" t="n">
        <v>4582487961273</v>
      </c>
      <c r="D728" s="449" t="n"/>
      <c r="E728" s="447" t="inlineStr">
        <is>
          <t>McCoy PRO</t>
        </is>
      </c>
      <c r="F728" s="447" t="inlineStr">
        <is>
          <t>MC26P</t>
        </is>
      </c>
      <c r="G728" s="671" t="n"/>
      <c r="H728" s="404" t="inlineStr">
        <is>
          <t>《McCoy PRO》Non F Energy Premium 650 g</t>
        </is>
      </c>
      <c r="I728" s="404" t="inlineStr">
        <is>
          <t>«McCoy» Non F Energy Premium</t>
        </is>
      </c>
      <c r="J728" s="488" t="inlineStr">
        <is>
          <t>Премиальный крем для тела, способствующий стройности тела 
и выравнивающий поверхность кожи Нон Ф МакКой.</t>
        </is>
      </c>
      <c r="K728" s="451" t="inlineStr">
        <is>
          <t>body massage cream</t>
        </is>
      </c>
      <c r="L728" s="451" t="n"/>
      <c r="M728" s="1442" t="n">
        <v>15</v>
      </c>
      <c r="N728" s="1442" t="n">
        <v>45</v>
      </c>
      <c r="O728" s="872" t="n"/>
      <c r="P728" s="1628" t="n">
        <v>11765</v>
      </c>
      <c r="Q728" s="1628">
        <f>O728*P728</f>
        <v/>
      </c>
      <c r="R728" s="724" t="n">
        <v>10000</v>
      </c>
      <c r="S728" s="1623">
        <f>O728*R728</f>
        <v/>
      </c>
      <c r="T728" s="1623">
        <f>Q728-S728</f>
        <v/>
      </c>
      <c r="U728" s="1742">
        <f>T728/Q728</f>
        <v/>
      </c>
      <c r="V728" s="444" t="n"/>
      <c r="W728" s="444" t="n"/>
      <c r="X728" s="728" t="n"/>
      <c r="Y728" s="444" t="n"/>
      <c r="Z728" s="444" t="n"/>
      <c r="AA728" s="444" t="n"/>
      <c r="AB728" s="1633" t="n">
        <v>0.724</v>
      </c>
      <c r="AC728" s="1637">
        <f>ROUND(O728*AB728,3)</f>
        <v/>
      </c>
      <c r="AD728"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28" s="663" t="inlineStr">
        <is>
          <t>ЕАЭС N RU Д-JP.РА04.В.61482/23 от 13.06.2023 действует до 12.06.2028</t>
        </is>
      </c>
      <c r="AF728" s="663" t="inlineStr">
        <is>
          <t>McCoy</t>
        </is>
      </c>
      <c r="AG728" s="663" t="inlineStr">
        <is>
          <t>McCoy Co., Ltd.</t>
        </is>
      </c>
    </row>
    <row r="729" hidden="1" ht="20.1" customFormat="1" customHeight="1" s="437" thickBot="1">
      <c r="A729" s="435" t="n"/>
      <c r="B729" s="829" t="n"/>
      <c r="C729" s="449" t="n">
        <v>4582487961723</v>
      </c>
      <c r="D729" s="449" t="n"/>
      <c r="E729" s="447" t="inlineStr">
        <is>
          <t>McCoy PRO</t>
        </is>
      </c>
      <c r="F729" s="447" t="inlineStr">
        <is>
          <t>MC27P</t>
        </is>
      </c>
      <c r="G729" s="671" t="n"/>
      <c r="H729" s="404" t="inlineStr">
        <is>
          <t>《McCoy PRO》Non F Dragon Refill Pouch 500g</t>
        </is>
      </c>
      <c r="I729" s="404" t="n"/>
      <c r="J729" s="488" t="inlineStr">
        <is>
          <t>Массажный гель минеральный баланс 
Нон Ф «Дракон», улучшающий тургор кожи и способствующий расщеплению жира Маккой.</t>
        </is>
      </c>
      <c r="K729" s="451" t="inlineStr">
        <is>
          <t>body massage cream</t>
        </is>
      </c>
      <c r="L729" s="451" t="n"/>
      <c r="M729" s="1442" t="n">
        <v>6</v>
      </c>
      <c r="N729" s="1442" t="n">
        <v>60</v>
      </c>
      <c r="O729" s="872" t="n"/>
      <c r="P729" s="1628" t="n">
        <v>11765</v>
      </c>
      <c r="Q729" s="1628">
        <f>O729*P729</f>
        <v/>
      </c>
      <c r="R729" s="724" t="n">
        <v>10000</v>
      </c>
      <c r="S729" s="1623">
        <f>O729*R729</f>
        <v/>
      </c>
      <c r="T729" s="1623">
        <f>Q729-S729</f>
        <v/>
      </c>
      <c r="U729" s="1742">
        <f>T729/Q729</f>
        <v/>
      </c>
      <c r="V729" s="444" t="n"/>
      <c r="W729" s="444" t="n"/>
      <c r="X729" s="728" t="n"/>
      <c r="Y729" s="444" t="n"/>
      <c r="Z729" s="444" t="n"/>
      <c r="AA729" s="444" t="n"/>
      <c r="AB729" s="1633" t="n">
        <v>0.512</v>
      </c>
      <c r="AC729" s="1637">
        <f>ROUND(O729*AB729,3)</f>
        <v/>
      </c>
      <c r="AD729"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29" s="663" t="inlineStr">
        <is>
          <t>ЕАЭС N RU Д-JP.РА04.В.61609/23 от 13.06.2023 действует до 12.06.2028</t>
        </is>
      </c>
      <c r="AF729" s="663" t="inlineStr">
        <is>
          <t>McCoy</t>
        </is>
      </c>
      <c r="AG729" s="663" t="inlineStr">
        <is>
          <t>McCoy Co., Ltd.</t>
        </is>
      </c>
    </row>
    <row r="730" hidden="1" ht="30" customFormat="1" customHeight="1" s="437" thickBot="1">
      <c r="A730" s="435" t="n"/>
      <c r="B730" s="829" t="n"/>
      <c r="C730" s="449" t="n">
        <v>4582487961716</v>
      </c>
      <c r="D730" s="449" t="n"/>
      <c r="E730" s="962" t="inlineStr">
        <is>
          <t>McCoy PRO</t>
        </is>
      </c>
      <c r="F730" s="962" t="inlineStr">
        <is>
          <t>MC28P</t>
        </is>
      </c>
      <c r="G730" s="450" t="n"/>
      <c r="H730" s="963" t="inlineStr">
        <is>
          <t>《McCoy PRO》Press type bottle made for Non F Dragon ПОД САНКЦИЯМИ, 輸出不可</t>
        </is>
      </c>
      <c r="I730" s="451" t="n"/>
      <c r="J730" s="488" t="inlineStr">
        <is>
          <t>Пластиковый флакон с помпой для запасной 
упаковки Массажный гель Дракон, улучшающий тургор кожи и способствующий расщеплению 
жира Маккой.</t>
        </is>
      </c>
      <c r="K730" s="451" t="inlineStr">
        <is>
          <t>bottle</t>
        </is>
      </c>
      <c r="L730" s="451" t="n"/>
      <c r="M730" s="1442" t="n">
        <v>6</v>
      </c>
      <c r="N730" s="1442" t="inlineStr">
        <is>
          <t>6~120</t>
        </is>
      </c>
      <c r="O730" s="872" t="n"/>
      <c r="P730" s="1628" t="n">
        <v>1176</v>
      </c>
      <c r="Q730" s="1628">
        <f>O730*P730</f>
        <v/>
      </c>
      <c r="R730" s="724" t="n">
        <v>1000</v>
      </c>
      <c r="S730" s="1623">
        <f>O730*R730</f>
        <v/>
      </c>
      <c r="T730" s="1623">
        <f>Q730-S730</f>
        <v/>
      </c>
      <c r="U730" s="1742">
        <f>T730/Q730</f>
        <v/>
      </c>
      <c r="V730" s="444" t="n"/>
      <c r="W730" s="444" t="n"/>
      <c r="X730" s="728" t="n"/>
      <c r="Y730" s="444" t="n"/>
      <c r="Z730" s="444" t="n"/>
      <c r="AA730" s="444" t="n"/>
      <c r="AB730" s="1633" t="n">
        <v>0.174</v>
      </c>
      <c r="AC730" s="1637">
        <f>ROUND(O730*AB730,3)</f>
        <v/>
      </c>
      <c r="AD730" s="673" t="inlineStr">
        <is>
          <t>PP：ポリプロピレン</t>
        </is>
      </c>
      <c r="AE730" s="663" t="e">
        <v>#REF!</v>
      </c>
      <c r="AF730" s="663" t="inlineStr">
        <is>
          <t>McCoy</t>
        </is>
      </c>
      <c r="AG730" s="663" t="inlineStr">
        <is>
          <t>McCoy Co., Ltd.</t>
        </is>
      </c>
    </row>
    <row r="731" hidden="1" ht="30" customFormat="1" customHeight="1" s="437" thickBot="1">
      <c r="A731" s="435" t="n"/>
      <c r="B731" s="829" t="n"/>
      <c r="C731" s="449" t="n">
        <v>4582487962041</v>
      </c>
      <c r="D731" s="449" t="n"/>
      <c r="E731" s="435" t="inlineStr">
        <is>
          <t>McCoy PRO</t>
        </is>
      </c>
      <c r="F731" s="1275" t="inlineStr">
        <is>
          <t>MC35P</t>
        </is>
      </c>
      <c r="G731" s="450" t="n"/>
      <c r="H731" s="804" t="inlineStr">
        <is>
          <t>《McCoy PRO》NON F SKINCARE LOTION 500ml for professional use</t>
        </is>
      </c>
      <c r="I731" s="451" t="inlineStr">
        <is>
          <t>NON F SKINCARE LOTION 500ml</t>
        </is>
      </c>
      <c r="J731" s="488" t="inlineStr">
        <is>
          <t>Лифтинговый лосьон NON F</t>
        </is>
      </c>
      <c r="K731" s="451" t="inlineStr">
        <is>
          <t>face lotion</t>
        </is>
      </c>
      <c r="L731" s="451" t="n"/>
      <c r="M731" s="1442" t="n"/>
      <c r="N731" s="1442" t="n"/>
      <c r="O731" s="553" t="n">
        <v>6</v>
      </c>
      <c r="P731" s="1628" t="n">
        <v>3912</v>
      </c>
      <c r="Q731" s="1628">
        <f>O731*P731</f>
        <v/>
      </c>
      <c r="R731" s="724" t="n">
        <v>3325</v>
      </c>
      <c r="S731" s="1623">
        <f>O731*R731</f>
        <v/>
      </c>
      <c r="T731" s="1623">
        <f>Q731-S731</f>
        <v/>
      </c>
      <c r="U731" s="1742">
        <f>T731/Q731</f>
        <v/>
      </c>
      <c r="V731" s="444" t="n"/>
      <c r="W731" s="444" t="n"/>
      <c r="X731" s="728" t="n"/>
      <c r="Y731" s="444" t="n"/>
      <c r="Z731" s="444" t="n"/>
      <c r="AA731" s="444" t="n"/>
      <c r="AB731" s="1633" t="n">
        <v>0.5659999999999999</v>
      </c>
      <c r="AC731" s="1637">
        <f>ROUND(O731*AB731,3)</f>
        <v/>
      </c>
      <c r="AD731"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31" s="1207" t="inlineStr">
        <is>
          <t>ВП RU Д-JP.РА01.А.65808/25 от 30.07.2025 действует до 29.01.2026</t>
        </is>
      </c>
      <c r="AF731" s="1208" t="inlineStr">
        <is>
          <t>McCoy</t>
        </is>
      </c>
      <c r="AG731" s="1208" t="inlineStr">
        <is>
          <t>McCoy Co., Ltd.</t>
        </is>
      </c>
    </row>
    <row r="732" hidden="1" ht="30" customFormat="1" customHeight="1" s="437" thickBot="1">
      <c r="A732" s="435" t="n"/>
      <c r="B732" s="829" t="n"/>
      <c r="C732" s="449" t="n">
        <v>4582487962058</v>
      </c>
      <c r="D732" s="449" t="n"/>
      <c r="E732" s="435" t="inlineStr">
        <is>
          <t>McCoy PRO</t>
        </is>
      </c>
      <c r="F732" s="1275" t="inlineStr">
        <is>
          <t>MC36P</t>
        </is>
      </c>
      <c r="G732" s="450" t="n"/>
      <c r="H732" s="804" t="inlineStr">
        <is>
          <t>《McCoy PRO》NON F SKINCARE SERUM 100ml for professional use</t>
        </is>
      </c>
      <c r="I732" s="451" t="inlineStr">
        <is>
          <t>NON F SKINCARE SERUM 100ml</t>
        </is>
      </c>
      <c r="J732" s="488" t="inlineStr">
        <is>
          <t>Лифтинговая сыворотка NON F</t>
        </is>
      </c>
      <c r="K732" s="451" t="inlineStr">
        <is>
          <t>face serum</t>
        </is>
      </c>
      <c r="L732" s="451" t="n"/>
      <c r="M732" s="1442" t="n"/>
      <c r="N732" s="1442" t="n"/>
      <c r="O732" s="553" t="n">
        <v>6</v>
      </c>
      <c r="P732" s="1628" t="n">
        <v>8235</v>
      </c>
      <c r="Q732" s="1628">
        <f>O732*P732</f>
        <v/>
      </c>
      <c r="R732" s="724" t="n">
        <v>7000</v>
      </c>
      <c r="S732" s="1623">
        <f>O732*R732</f>
        <v/>
      </c>
      <c r="T732" s="1623">
        <f>Q732-S732</f>
        <v/>
      </c>
      <c r="U732" s="1742">
        <f>T732/Q732</f>
        <v/>
      </c>
      <c r="V732" s="444" t="n"/>
      <c r="W732" s="444" t="n"/>
      <c r="X732" s="728" t="n"/>
      <c r="Y732" s="444" t="n"/>
      <c r="Z732" s="444" t="n"/>
      <c r="AA732" s="444" t="n"/>
      <c r="AB732" s="1633" t="n">
        <v>0.149</v>
      </c>
      <c r="AC732" s="1637">
        <f>ROUND(O732*AB732,3)</f>
        <v/>
      </c>
      <c r="AD732"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32" s="1207" t="inlineStr">
        <is>
          <t>ВП RU Д-JP.РА01.А.65740/25 от 29.07.2025 действует до 28.01.2026</t>
        </is>
      </c>
      <c r="AF732" s="1208" t="inlineStr">
        <is>
          <t>McCoy</t>
        </is>
      </c>
      <c r="AG732" s="1208" t="inlineStr">
        <is>
          <t>McCoy Co., Ltd.</t>
        </is>
      </c>
    </row>
    <row r="733" hidden="1" ht="30" customFormat="1" customHeight="1" s="437" thickBot="1">
      <c r="A733" s="435" t="n"/>
      <c r="B733" s="829" t="n"/>
      <c r="C733" s="449" t="n">
        <v>4582487962065</v>
      </c>
      <c r="D733" s="449" t="n"/>
      <c r="E733" s="435" t="inlineStr">
        <is>
          <t>McCoy PRO</t>
        </is>
      </c>
      <c r="F733" s="1275" t="inlineStr">
        <is>
          <t>MC37P</t>
        </is>
      </c>
      <c r="G733" s="450" t="n"/>
      <c r="H733" s="804" t="inlineStr">
        <is>
          <t>《McCoy PRO》NON F SKINCARE EMULSION 200ml for professional use</t>
        </is>
      </c>
      <c r="I733" s="451" t="inlineStr">
        <is>
          <t>NON F SKINCARE EMULSION 200ml</t>
        </is>
      </c>
      <c r="J733" s="488" t="inlineStr">
        <is>
          <t>Лифтинговая эмульсия NON F</t>
        </is>
      </c>
      <c r="K733" s="451" t="inlineStr">
        <is>
          <t>face milk</t>
        </is>
      </c>
      <c r="L733" s="451" t="n"/>
      <c r="M733" s="1442" t="n"/>
      <c r="N733" s="1442" t="n"/>
      <c r="O733" s="553" t="n">
        <v>6</v>
      </c>
      <c r="P733" s="1628" t="n">
        <v>3912</v>
      </c>
      <c r="Q733" s="1628">
        <f>O733*P733</f>
        <v/>
      </c>
      <c r="R733" s="724" t="n">
        <v>3325</v>
      </c>
      <c r="S733" s="1623">
        <f>O733*R733</f>
        <v/>
      </c>
      <c r="T733" s="1623">
        <f>Q733-S733</f>
        <v/>
      </c>
      <c r="U733" s="1742">
        <f>T733/Q733</f>
        <v/>
      </c>
      <c r="V733" s="444" t="n"/>
      <c r="W733" s="444" t="n"/>
      <c r="X733" s="728" t="n"/>
      <c r="Y733" s="444" t="n"/>
      <c r="Z733" s="444" t="n"/>
      <c r="AA733" s="444" t="n"/>
      <c r="AB733" s="1633" t="n">
        <v>0.252</v>
      </c>
      <c r="AC733" s="1637">
        <f>ROUND(O733*AB733,3)</f>
        <v/>
      </c>
      <c r="AD733"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33" s="1207" t="inlineStr">
        <is>
          <t>ВП RU Д-JP.РА01.А.65805/25 от 30.07.2025 действует до 29.01.2026</t>
        </is>
      </c>
      <c r="AF733" s="1208" t="inlineStr">
        <is>
          <t>McCoy</t>
        </is>
      </c>
      <c r="AG733" s="1208" t="inlineStr">
        <is>
          <t>McCoy Co., Ltd.</t>
        </is>
      </c>
    </row>
    <row r="734" hidden="1" ht="20.1" customFormat="1" customHeight="1" s="437" thickBot="1">
      <c r="A734" s="1442" t="n"/>
      <c r="B734" s="822" t="n"/>
      <c r="C734" s="449" t="n">
        <v>4582487961686</v>
      </c>
      <c r="D734" s="449" t="n"/>
      <c r="E734" s="435" t="inlineStr">
        <is>
          <t>McCoy</t>
        </is>
      </c>
      <c r="F734" s="435" t="inlineStr">
        <is>
          <t>MC26</t>
        </is>
      </c>
      <c r="G734" s="450" t="n"/>
      <c r="H734" s="451" t="inlineStr">
        <is>
          <t>《McCoy》Non F Energy Premium 250 g</t>
        </is>
      </c>
      <c r="I734" s="451" t="inlineStr">
        <is>
          <t>«McCoy» Non F Energy Premium</t>
        </is>
      </c>
      <c r="J734" s="488" t="inlineStr">
        <is>
          <t xml:space="preserve">Крем омолаживающий кожу тела «Эксперт» Нон Ф МакКой. </t>
        </is>
      </c>
      <c r="K734" s="451" t="inlineStr">
        <is>
          <t>body massage cream</t>
        </is>
      </c>
      <c r="L734" s="451" t="n"/>
      <c r="M734" s="1442" t="n">
        <v>12</v>
      </c>
      <c r="N734" s="1442" t="n">
        <v>48</v>
      </c>
      <c r="O734" s="872" t="n"/>
      <c r="P734" s="1622" t="n">
        <v>5647</v>
      </c>
      <c r="Q734" s="1622">
        <f>O734*P734</f>
        <v/>
      </c>
      <c r="R734" s="724" t="n">
        <v>4800</v>
      </c>
      <c r="S734" s="1623">
        <f>O734*R734</f>
        <v/>
      </c>
      <c r="T734" s="1623">
        <f>Q734-S734</f>
        <v/>
      </c>
      <c r="U734" s="1742">
        <f>T734/Q734</f>
        <v/>
      </c>
      <c r="V734" s="444" t="n"/>
      <c r="W734" s="444" t="n"/>
      <c r="X734" s="728" t="n"/>
      <c r="Y734" s="444">
        <f>V734*X734</f>
        <v/>
      </c>
      <c r="Z734" s="444">
        <f>W734*X734</f>
        <v/>
      </c>
      <c r="AA734" s="444" t="n"/>
      <c r="AB734" s="1638" t="n">
        <v>0.295</v>
      </c>
      <c r="AC734" s="1624">
        <f>ROUND(O734*AB734,3)</f>
        <v/>
      </c>
      <c r="AD734"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734" s="663" t="inlineStr">
        <is>
          <t>ЕАЭС N RU Д-JP.РА04.В.61482/23 от 13.06.2023 действует до 12.06.2028</t>
        </is>
      </c>
      <c r="AF734" s="663" t="inlineStr">
        <is>
          <t>McCoy</t>
        </is>
      </c>
      <c r="AG734" s="663" t="inlineStr">
        <is>
          <t>McCoy Co., Ltd.</t>
        </is>
      </c>
    </row>
    <row r="735" hidden="1" ht="20.1" customFormat="1" customHeight="1" s="437" thickBot="1">
      <c r="A735" s="1442" t="n"/>
      <c r="B735" s="822" t="n"/>
      <c r="C735" s="449" t="n">
        <v>4582487961600</v>
      </c>
      <c r="D735" s="449" t="n"/>
      <c r="E735" s="435" t="inlineStr">
        <is>
          <t>McCoy</t>
        </is>
      </c>
      <c r="F735" s="435" t="inlineStr">
        <is>
          <t>MC29T</t>
        </is>
      </c>
      <c r="G735" s="450" t="n"/>
      <c r="H735" s="451" t="inlineStr">
        <is>
          <t>《McCoy》Non F Energy Mist 180ml</t>
        </is>
      </c>
      <c r="I735" s="451" t="inlineStr">
        <is>
          <t>McCoy Non F Energy Mist</t>
        </is>
      </c>
      <c r="J735" s="488" t="inlineStr">
        <is>
          <t>Мист для тела Нон Ф Энергия МакКой.</t>
        </is>
      </c>
      <c r="K735" s="451" t="inlineStr">
        <is>
          <t>body spray</t>
        </is>
      </c>
      <c r="L735" s="451" t="n"/>
      <c r="M735" s="1442" t="n">
        <v>48</v>
      </c>
      <c r="N735" s="1442" t="n">
        <v>144</v>
      </c>
      <c r="O735" s="872" t="n"/>
      <c r="P735" s="1622" t="n">
        <v>3529</v>
      </c>
      <c r="Q735" s="1622">
        <f>O735*P735</f>
        <v/>
      </c>
      <c r="R735" s="724" t="n">
        <v>3000</v>
      </c>
      <c r="S735" s="1623">
        <f>O735*R735</f>
        <v/>
      </c>
      <c r="T735" s="1623">
        <f>Q735-S735</f>
        <v/>
      </c>
      <c r="U735" s="1742">
        <f>T735/Q735</f>
        <v/>
      </c>
      <c r="V735" s="444" t="n"/>
      <c r="W735" s="444" t="n"/>
      <c r="X735" s="728" t="n"/>
      <c r="Y735" s="444" t="n"/>
      <c r="Z735" s="444" t="n"/>
      <c r="AA735" s="444" t="n"/>
      <c r="AB735" s="1633" t="n">
        <v>0.212</v>
      </c>
      <c r="AC735" s="1637">
        <f>ROUND(O735*AB735,3)</f>
        <v/>
      </c>
      <c r="AD735"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735" s="663" t="inlineStr">
        <is>
          <t>ЕАЭС N RU Д-JP.РА04.В.61494/23 от 13.06.2023 действует до 12.06.2028</t>
        </is>
      </c>
      <c r="AF735" s="663" t="n"/>
      <c r="AG735" s="663" t="inlineStr">
        <is>
          <t>McCoy Co., Ltd.</t>
        </is>
      </c>
    </row>
    <row r="736" hidden="1" ht="20.1" customFormat="1" customHeight="1" s="437" thickBot="1">
      <c r="A736" s="435" t="n"/>
      <c r="B736" s="829" t="n"/>
      <c r="C736" s="449" t="n">
        <v>4582487961730</v>
      </c>
      <c r="D736" s="449" t="n"/>
      <c r="E736" s="435" t="inlineStr">
        <is>
          <t>McCoy</t>
        </is>
      </c>
      <c r="F736" s="435" t="inlineStr">
        <is>
          <t>MC30</t>
        </is>
      </c>
      <c r="G736" s="450" t="n"/>
      <c r="H736" s="451" t="inlineStr">
        <is>
          <t>《McCoy》Non F Monster Mineral Balance Body Massage Gel 250g</t>
        </is>
      </c>
      <c r="I736" s="451" t="inlineStr">
        <is>
          <t>«McCoy» Non F Monster Mineral Balance Body Massage Gel</t>
        </is>
      </c>
      <c r="J736" s="488" t="inlineStr">
        <is>
          <t>Массажный гель минеральный баланс 
Нон Ф «Монстр», улучшающий тургор кожи и способствующий расщеплению жира Маккой.</t>
        </is>
      </c>
      <c r="K736" s="451" t="inlineStr">
        <is>
          <t>body massage gel</t>
        </is>
      </c>
      <c r="L736" s="451" t="n"/>
      <c r="M736" s="1442" t="n">
        <v>12</v>
      </c>
      <c r="N736" s="1442" t="n">
        <v>48</v>
      </c>
      <c r="O736" s="872" t="n"/>
      <c r="P736" s="1622" t="n">
        <v>6588</v>
      </c>
      <c r="Q736" s="1622">
        <f>O736*P736</f>
        <v/>
      </c>
      <c r="R736" s="724" t="n">
        <v>5600</v>
      </c>
      <c r="S736" s="1623">
        <f>O736*R736</f>
        <v/>
      </c>
      <c r="T736" s="1623">
        <f>Q736-S736</f>
        <v/>
      </c>
      <c r="U736" s="1742">
        <f>T736/Q736</f>
        <v/>
      </c>
      <c r="V736" s="444" t="n"/>
      <c r="W736" s="444" t="n"/>
      <c r="X736" s="728" t="n"/>
      <c r="Y736" s="444">
        <f>V736*X736</f>
        <v/>
      </c>
      <c r="Z736" s="444">
        <f>W736*X736</f>
        <v/>
      </c>
      <c r="AA736" s="444" t="n"/>
      <c r="AB736" s="1638" t="n">
        <v>0.302</v>
      </c>
      <c r="AC736" s="1624">
        <f>ROUND(O736*AB736,3)</f>
        <v/>
      </c>
      <c r="AD736" s="673" t="inlineStr">
        <is>
          <t>水, グリセリン, ＢＧ, ＰＧ,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736" s="663" t="inlineStr">
        <is>
          <t>ЕАЭС N RU Д-JP.РА04.В.61609/23 от 13.06.2023 действует до 12.06.2028</t>
        </is>
      </c>
      <c r="AF736" s="663" t="inlineStr">
        <is>
          <t>McCoy</t>
        </is>
      </c>
      <c r="AG736" s="663" t="inlineStr">
        <is>
          <t>McCoy Co., Ltd.</t>
        </is>
      </c>
    </row>
    <row r="737" hidden="1" ht="23.25" customFormat="1" customHeight="1" s="437" thickBot="1">
      <c r="A737" s="1442" t="n"/>
      <c r="B737" s="822" t="n"/>
      <c r="C737" s="449" t="n">
        <v>4582487961877</v>
      </c>
      <c r="D737" s="449" t="n"/>
      <c r="E737" s="435" t="inlineStr">
        <is>
          <t>McCoy</t>
        </is>
      </c>
      <c r="F737" s="435" t="inlineStr">
        <is>
          <t>MC32</t>
        </is>
      </c>
      <c r="G737" s="450" t="n"/>
      <c r="H737" s="1121" t="inlineStr">
        <is>
          <t>《McCoy》Non F Shape Mineral Balance Body Massage cream 250g</t>
        </is>
      </c>
      <c r="I737" s="451" t="inlineStr">
        <is>
          <t>«McCoy» Non F Shape Mineral balance body massage cream Extra</t>
        </is>
      </c>
      <c r="J737" s="488" t="inlineStr">
        <is>
          <t>Массажный крем балансирующий на основе минералов «Форма». МакКой NON F Экстра 250г</t>
        </is>
      </c>
      <c r="K737" s="451" t="inlineStr">
        <is>
          <t>body massage cream</t>
        </is>
      </c>
      <c r="L737" s="451" t="n"/>
      <c r="M737" s="1442" t="n">
        <v>12</v>
      </c>
      <c r="N737" s="1442" t="n">
        <v>48</v>
      </c>
      <c r="O737" s="872" t="n"/>
      <c r="P737" s="1622" t="n">
        <v>7412</v>
      </c>
      <c r="Q737" s="1622">
        <f>O737*P737</f>
        <v/>
      </c>
      <c r="R737" s="724" t="n">
        <v>6300</v>
      </c>
      <c r="S737" s="1623">
        <f>O737*R737</f>
        <v/>
      </c>
      <c r="T737" s="1623">
        <f>Q737-S737</f>
        <v/>
      </c>
      <c r="U737" s="1742">
        <f>T737/Q737</f>
        <v/>
      </c>
      <c r="V737" s="444" t="n"/>
      <c r="W737" s="444" t="n"/>
      <c r="X737" s="728" t="n"/>
      <c r="Y737" s="444" t="n"/>
      <c r="Z737" s="444" t="n"/>
      <c r="AA737" s="444" t="n"/>
      <c r="AB737" s="1633" t="n">
        <v>0.281</v>
      </c>
      <c r="AC737" s="1637">
        <f>ROUND(O737*AB737,3)</f>
        <v/>
      </c>
      <c r="AD737" s="673" t="inlineStr">
        <is>
          <t>水
グリセリン
パルミチン酸エチルヘキシル
ＢＧ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ベタイン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7" s="663" t="inlineStr">
        <is>
          <t>ЕАЭС N RU Д-JP.РА05.В.67128/23 от 20.07.2023 действует до 19.07.2028</t>
        </is>
      </c>
      <c r="AF737" s="663" t="n"/>
      <c r="AG737" s="663" t="inlineStr">
        <is>
          <t>McCoy Co., Ltd.</t>
        </is>
      </c>
    </row>
    <row r="738" hidden="1" ht="24" customFormat="1" customHeight="1" s="437" thickBot="1">
      <c r="A738" s="435" t="n"/>
      <c r="B738" s="829" t="n"/>
      <c r="C738" s="449" t="n">
        <v>4582487961921</v>
      </c>
      <c r="D738" s="449" t="n"/>
      <c r="E738" s="435" t="inlineStr">
        <is>
          <t>McCoy PRO</t>
        </is>
      </c>
      <c r="F738" s="435" t="inlineStr">
        <is>
          <t>MC32P</t>
        </is>
      </c>
      <c r="G738" s="450" t="n"/>
      <c r="H738" s="451" t="inlineStr">
        <is>
          <t>《McCoy》Non F Shape Mineral Balance Body Massage cream 500g</t>
        </is>
      </c>
      <c r="I738" s="868" t="inlineStr">
        <is>
          <t>«McCoy» Non F Shape Mineral balance body massage cream Extra</t>
        </is>
      </c>
      <c r="J738" s="868" t="inlineStr">
        <is>
          <t xml:space="preserve">Массажный крем балансирующий на основе минералов «Форма». МакКой NON F Экстра </t>
        </is>
      </c>
      <c r="K738" s="451" t="inlineStr">
        <is>
          <t>body massage cream</t>
        </is>
      </c>
      <c r="L738" s="451" t="n"/>
      <c r="M738" s="1442" t="n">
        <v>12</v>
      </c>
      <c r="N738" s="1442" t="n">
        <v>48</v>
      </c>
      <c r="O738" s="872" t="n"/>
      <c r="P738" s="1622" t="n">
        <v>13235</v>
      </c>
      <c r="Q738" s="1622">
        <f>O738*P738</f>
        <v/>
      </c>
      <c r="R738" s="724" t="n">
        <v>11250</v>
      </c>
      <c r="S738" s="1623">
        <f>O738*R738</f>
        <v/>
      </c>
      <c r="T738" s="1623">
        <f>Q738-S738</f>
        <v/>
      </c>
      <c r="U738" s="1742">
        <f>T738/Q738</f>
        <v/>
      </c>
      <c r="V738" s="444" t="n"/>
      <c r="W738" s="444" t="n"/>
      <c r="X738" s="728" t="n"/>
      <c r="Y738" s="444" t="n"/>
      <c r="Z738" s="444" t="n"/>
      <c r="AA738" s="444" t="n"/>
      <c r="AB738" s="1633" t="n">
        <v>0.512</v>
      </c>
      <c r="AC738" s="1637">
        <f>ROUND(O738*AB738,3)</f>
        <v/>
      </c>
      <c r="AD738" s="673" t="inlineStr">
        <is>
          <t>水
グリセリン
パルミチン酸エチルヘキシル
ＢＧ
ベタイン
ペンチレングリコール
ヒト脂肪細胞順化培養液
バチルス／ダイズ発酵エキス
カルニチン
カフェイン
ダイズイソフラボン
スピルリナプラテンシスエキス
セリエキス
ビターオレンジ花エキス
加水分解チョウザメ卵巣膜エキス
カルノシン
加水分解コンキオリン
サッカロミセス／ムレスズメ根発酵エキス
フランスカイガンショウ樹皮エキス
オオアザミ果実エキス
加水分解卵殻膜
ミシマサイコ根エキス
コエンチームＡ
加水分解コラーゲン
メリアアザジラクタ葉エキス
サンザシエキス
セイヨウハッカ油
オレンジ果汁
オレンジ油
キサンタンガム
グレープフルーツ果実エキス
トリ（カプリル酸／カプリン酸）グリセリル
グレープフルーツ果皮油
ナツメ果実エキス
コリアンダー果実油
ヒアルロン酸Ｎａ
塩化Ｃａ
塩化Ｋ
塩化Ｍｇ
塩化Ｎａ
塩化亜鉛
火山土
酢酸Ｃａ
カルボマー
ベヘニルアルコール
ポリソルベート８０
ユーカリ葉油
ライム果汁
ラベンダー花エキス
ラベンダー油
リンゴ果実エキス
リンゴ酸
レシチン
レモン果汁
レモン果皮油
ローズマリー葉エキス
（アクリレーツ／アクリル酸アルキル（Ｃ１０－３０））クロスポリマー
ＰＥＧ－８
エタノール
トコフェロール
エチルヘキシルグリセリン
水酸化Ｎａ
フェノキシエタノール
香料</t>
        </is>
      </c>
      <c r="AE738" s="663" t="inlineStr">
        <is>
          <t>ЕАЭС N RU Д-JP.РА05.В.67128/23 от 20.07.2023 действует до 19.07.2028</t>
        </is>
      </c>
      <c r="AF738" s="663" t="inlineStr">
        <is>
          <t>McCoy</t>
        </is>
      </c>
      <c r="AG738" s="663" t="inlineStr">
        <is>
          <t>McCoy Co., Ltd.</t>
        </is>
      </c>
    </row>
    <row r="739" hidden="1" ht="37.5" customFormat="1" customHeight="1" s="437" thickBot="1">
      <c r="A739" s="435" t="n"/>
      <c r="B739" s="829" t="n"/>
      <c r="C739" s="449" t="n">
        <v>4582487961884</v>
      </c>
      <c r="D739" s="449" t="n"/>
      <c r="E739" s="962" t="inlineStr">
        <is>
          <t>McCoy PRO</t>
        </is>
      </c>
      <c r="F739" s="962" t="inlineStr">
        <is>
          <t>MC31P</t>
        </is>
      </c>
      <c r="G739" s="450" t="n"/>
      <c r="H739" s="902" t="inlineStr">
        <is>
          <t>《McCoy》Press type bottle made for Non F Shape Mineral Balance Body Massage cream 500g　ПОД САНКЦИЯМИ, 輸出不可</t>
        </is>
      </c>
      <c r="I739" s="451" t="n"/>
      <c r="J739" s="488" t="n"/>
      <c r="K739" s="451" t="inlineStr">
        <is>
          <t>bottle</t>
        </is>
      </c>
      <c r="L739" s="451" t="n"/>
      <c r="M739" s="1442" t="n">
        <v>6</v>
      </c>
      <c r="N739" s="1442" t="n">
        <v>6</v>
      </c>
      <c r="O739" s="872" t="n"/>
      <c r="P739" s="1622" t="n">
        <v>1176</v>
      </c>
      <c r="Q739" s="1622">
        <f>O739*P739</f>
        <v/>
      </c>
      <c r="R739" s="724" t="n">
        <v>1000</v>
      </c>
      <c r="S739" s="1623">
        <f>O739*R739</f>
        <v/>
      </c>
      <c r="T739" s="1623">
        <f>Q739-S739</f>
        <v/>
      </c>
      <c r="U739" s="1742">
        <f>T739/Q739</f>
        <v/>
      </c>
      <c r="V739" s="444" t="n"/>
      <c r="W739" s="444" t="n"/>
      <c r="X739" s="728" t="n"/>
      <c r="Y739" s="444" t="n"/>
      <c r="Z739" s="444" t="n"/>
      <c r="AA739" s="444" t="n"/>
      <c r="AB739" s="1633" t="n">
        <v>0.132</v>
      </c>
      <c r="AC739" s="1637">
        <f>ROUND(O739*AB739,3)</f>
        <v/>
      </c>
      <c r="AD739" s="673" t="inlineStr">
        <is>
          <t>PP：ポリプロピレン</t>
        </is>
      </c>
      <c r="AE739" s="663" t="n"/>
      <c r="AF739" s="663" t="inlineStr">
        <is>
          <t>McCoy</t>
        </is>
      </c>
      <c r="AG739" s="663" t="inlineStr">
        <is>
          <t>McCoy Co., Ltd.</t>
        </is>
      </c>
    </row>
    <row r="740" hidden="1" ht="37.5" customFormat="1" customHeight="1" s="437" thickBot="1">
      <c r="A740" s="435" t="n"/>
      <c r="B740" s="829" t="n"/>
      <c r="C740" s="449" t="n">
        <v>4582487961990</v>
      </c>
      <c r="D740" s="449" t="n"/>
      <c r="E740" s="435" t="inlineStr">
        <is>
          <t>McCoy</t>
        </is>
      </c>
      <c r="F740" s="1210" t="inlineStr">
        <is>
          <t>MC38</t>
        </is>
      </c>
      <c r="G740" s="450" t="n"/>
      <c r="H740" s="804" t="inlineStr">
        <is>
          <t>《McCoy》NON F SKINCARE CLEANSING 200g</t>
        </is>
      </c>
      <c r="I740" s="451" t="inlineStr">
        <is>
          <t>NON F SKINCARE CLEANSING 200g</t>
        </is>
      </c>
      <c r="J740" s="591" t="inlineStr">
        <is>
          <t>Демакияжный лифтинговый гельдля лица  NON F</t>
        </is>
      </c>
      <c r="K740" s="451" t="inlineStr">
        <is>
          <t>face cleansing</t>
        </is>
      </c>
      <c r="L740" s="451" t="n"/>
      <c r="M740" s="1442" t="n"/>
      <c r="N740" s="1442" t="n"/>
      <c r="O740" s="553" t="n">
        <v>30</v>
      </c>
      <c r="P740" s="1622" t="n">
        <v>2059</v>
      </c>
      <c r="Q740" s="1622">
        <f>O740*P740</f>
        <v/>
      </c>
      <c r="R740" s="724" t="n">
        <v>1750</v>
      </c>
      <c r="S740" s="1623">
        <f>O740*R740</f>
        <v/>
      </c>
      <c r="T740" s="1623">
        <f>Q740-S740</f>
        <v/>
      </c>
      <c r="U740" s="1742">
        <f>T740/Q740</f>
        <v/>
      </c>
      <c r="V740" s="444" t="n"/>
      <c r="W740" s="444" t="n"/>
      <c r="X740" s="728" t="n"/>
      <c r="Y740" s="444" t="n"/>
      <c r="Z740" s="444" t="n"/>
      <c r="AA740" s="444" t="n"/>
      <c r="AB740" s="1633" t="n">
        <v>0.228</v>
      </c>
      <c r="AC740" s="1637">
        <f>ROUND(O740*AB740,3)</f>
        <v/>
      </c>
      <c r="AD740" s="673" t="inlineStr">
        <is>
          <t>水、ヤシ油脂肪酸ＰＥＧ－７グリセリル、オレイン酸セチル、エチルヘキサン酸セチル、ＢＧ、水添ポリイソブテン、ポリクオタニウム－５１、乳酸桿菌／（チャカテキン／ゲリジウムクリナレ／マコンブ／ヒトエグサ／レスベラトロール）発酵液、ツバキ葉エキス、コメヌカエキス、グリコシルトレハロース、加水分解水添デンプン、ジメチコン、(アクリレーツ/アクリル酸アルキル(Ｃ１０－３０))クロスポリマー、水酸化Ｋ、トコフェロール、フェノキシエタノール、メチルパラベン、ベルガモット果皮油、ニオイテンジクアオイ油、ローズマリー葉油</t>
        </is>
      </c>
      <c r="AE740" s="1209" t="inlineStr">
        <is>
          <t>N ВП RU Д-JP.РА01.А.65748/25 от 29.07.2025 действует до 28.01.2026</t>
        </is>
      </c>
      <c r="AF740" s="663" t="inlineStr">
        <is>
          <t>McCoy</t>
        </is>
      </c>
      <c r="AG740" s="663" t="inlineStr">
        <is>
          <t>McCoy Co., Ltd.</t>
        </is>
      </c>
    </row>
    <row r="741" hidden="1" ht="37.5" customFormat="1" customHeight="1" s="437" thickBot="1">
      <c r="A741" s="435" t="n"/>
      <c r="B741" s="829" t="n"/>
      <c r="C741" s="449" t="n">
        <v>4582487962003</v>
      </c>
      <c r="D741" s="449" t="n"/>
      <c r="E741" s="435" t="inlineStr">
        <is>
          <t>McCoy</t>
        </is>
      </c>
      <c r="F741" s="1210" t="inlineStr">
        <is>
          <t>MC39</t>
        </is>
      </c>
      <c r="G741" s="450" t="n"/>
      <c r="H741" s="804" t="inlineStr">
        <is>
          <t>《McCoy》NON F SKINCARE WASH 150g</t>
        </is>
      </c>
      <c r="I741" s="451" t="inlineStr">
        <is>
          <t>NON F SKINCARE WASH 150g</t>
        </is>
      </c>
      <c r="J741" s="591" t="inlineStr">
        <is>
          <t>Лифтинговая пенка для умывания NON F</t>
        </is>
      </c>
      <c r="K741" s="451" t="inlineStr">
        <is>
          <t>face wash</t>
        </is>
      </c>
      <c r="L741" s="451" t="n"/>
      <c r="M741" s="1442" t="n"/>
      <c r="N741" s="1442" t="n"/>
      <c r="O741" s="553" t="n">
        <v>30</v>
      </c>
      <c r="P741" s="1622" t="n">
        <v>2059</v>
      </c>
      <c r="Q741" s="1622">
        <f>O741*P741</f>
        <v/>
      </c>
      <c r="R741" s="724" t="n">
        <v>1750</v>
      </c>
      <c r="S741" s="1623">
        <f>O741*R741</f>
        <v/>
      </c>
      <c r="T741" s="1623">
        <f>Q741-S741</f>
        <v/>
      </c>
      <c r="U741" s="1742">
        <f>T741/Q741</f>
        <v/>
      </c>
      <c r="V741" s="444" t="n"/>
      <c r="W741" s="444" t="n"/>
      <c r="X741" s="728" t="n"/>
      <c r="Y741" s="444" t="n"/>
      <c r="Z741" s="444" t="n"/>
      <c r="AA741" s="444" t="n"/>
      <c r="AB741" s="1633" t="n">
        <v>0.168</v>
      </c>
      <c r="AC741" s="1637">
        <f>ROUND(O741*AB741,3)</f>
        <v/>
      </c>
      <c r="AD741" s="673" t="inlineStr">
        <is>
          <t>水、グリセリン、ミリスチン酸、ラウリン酸、水酸化Ｋ、コカミドプロピルベタイン、パルミチン酸、ジステアリン酸グリコール、ポリクオタニウム－５１、ポリクオタニウム－７、乳酸桿菌／（チャカテキン／ゲリジウムクリナレ／マコンブ／ヒトエグサ／レスベラトロール）発酵液、ツバキ葉エキス、コメヌカエキス、ＢＧ、ステアリン酸グリセリル、ステアリン酸ソルビタン、ラウラミドＤＥＡ、ＰＥＧ－３ヤシ脂肪酸アミドＭＥＡ硫酸Ｎａ、ＥＤＴＡ－４Ｎａ、フェノキシエタノール、安息香酸Ｎａ、ベルガモット果皮油、ニオイテンジクアオイ油、ローズマリー葉油</t>
        </is>
      </c>
      <c r="AE741" s="1209" t="inlineStr">
        <is>
          <t>ВП RU Д-JP.РА01.А.65743/25 от 29.07.2025 действует до 28.01.2026</t>
        </is>
      </c>
      <c r="AF741" s="663" t="inlineStr">
        <is>
          <t>McCoy</t>
        </is>
      </c>
      <c r="AG741" s="663" t="inlineStr">
        <is>
          <t>McCoy Co., Ltd.</t>
        </is>
      </c>
    </row>
    <row r="742" hidden="1" ht="37.5" customFormat="1" customHeight="1" s="437" thickBot="1">
      <c r="A742" s="435" t="n"/>
      <c r="B742" s="829" t="n"/>
      <c r="C742" s="449" t="n">
        <v>4582487962010</v>
      </c>
      <c r="D742" s="449" t="n"/>
      <c r="E742" s="435" t="inlineStr">
        <is>
          <t>McCoy</t>
        </is>
      </c>
      <c r="F742" s="1210" t="inlineStr">
        <is>
          <t>MC35-120</t>
        </is>
      </c>
      <c r="G742" s="450" t="n"/>
      <c r="H742" s="804" t="inlineStr">
        <is>
          <t>《McCoy》NON F SKINCARE LOTION 120ml</t>
        </is>
      </c>
      <c r="I742" s="451" t="inlineStr">
        <is>
          <t>NON F SKINCARE LOTION 120ml</t>
        </is>
      </c>
      <c r="J742" s="591" t="inlineStr">
        <is>
          <t>Лифтинговый лосьон NON F</t>
        </is>
      </c>
      <c r="K742" s="451" t="inlineStr">
        <is>
          <t>face lotion</t>
        </is>
      </c>
      <c r="L742" s="451" t="n"/>
      <c r="M742" s="1442" t="n"/>
      <c r="N742" s="1442" t="n"/>
      <c r="O742" s="553" t="n">
        <v>30</v>
      </c>
      <c r="P742" s="1622" t="n">
        <v>2882</v>
      </c>
      <c r="Q742" s="1622">
        <f>O742*P742</f>
        <v/>
      </c>
      <c r="R742" s="965" t="n">
        <v>2450</v>
      </c>
      <c r="S742" s="1623">
        <f>O742*R742</f>
        <v/>
      </c>
      <c r="T742" s="1623">
        <f>Q742-S742</f>
        <v/>
      </c>
      <c r="U742" s="1742">
        <f>T742/Q742</f>
        <v/>
      </c>
      <c r="V742" s="444" t="n"/>
      <c r="W742" s="444" t="n"/>
      <c r="X742" s="728" t="n"/>
      <c r="Y742" s="444" t="n"/>
      <c r="Z742" s="444" t="n"/>
      <c r="AA742" s="444" t="n"/>
      <c r="AB742" s="1633" t="n">
        <v>0.178</v>
      </c>
      <c r="AC742" s="1637">
        <f>ROUND(O742*AB742,3)</f>
        <v/>
      </c>
      <c r="AD742" s="673" t="inlineStr">
        <is>
          <t>水、アスペルギルス培養物、ＢＧ、グリセリン、プロパンジオール、ベタイン、ジグリセリン、ミネラル塩、乳酸桿菌／（チャカテキン／ゲリジウムクリナレ／マコンブ／ヒトエグサ／レスベラトロール）発酵液、バチルス／（コメヌカエキス／ダイズエキス）発酵液、アスペルギルス／ダイズ種子エキス発酵エキス液、セラミドＮＧ、セラミドＡＰ、セラミドＡＧ、セラミドＮＰ、セラミドＥＯＰ、水添レシチン、フィトステロールズ、テトラペプチド－１、アセチルジペプチド－１セチル、ベルガモット果実油、ニオイテンジクアオイ油、ローズマリー葉油、スフィンゴモナス培養エキス、ヒドロキシエチルセルロース、ラウリン酸ソルビタン、カプリリルグリコール、ペンチレングリコール、ＰＥＧ−４０水添ヒマシ油、クエン酸、クエン酸Ｎａ、フェノキシエタノール</t>
        </is>
      </c>
      <c r="AE742" s="1209" t="inlineStr">
        <is>
          <t>ВП RU Д-JP.РА01.А.65808/25 от 30.07.2025 действует до 29.01.2026</t>
        </is>
      </c>
      <c r="AF742" s="337" t="inlineStr">
        <is>
          <t>McCoy</t>
        </is>
      </c>
      <c r="AG742" s="337" t="inlineStr">
        <is>
          <t>McCoy Co., Ltd.</t>
        </is>
      </c>
    </row>
    <row r="743" hidden="1" ht="37.5" customFormat="1" customHeight="1" s="437" thickBot="1">
      <c r="A743" s="435" t="n"/>
      <c r="B743" s="829" t="n"/>
      <c r="C743" s="449" t="n">
        <v>4582487962027</v>
      </c>
      <c r="D743" s="449" t="n"/>
      <c r="E743" s="435" t="inlineStr">
        <is>
          <t>McCoy</t>
        </is>
      </c>
      <c r="F743" s="1210" t="inlineStr">
        <is>
          <t>MC36</t>
        </is>
      </c>
      <c r="G743" s="450" t="n"/>
      <c r="H743" s="450" t="inlineStr">
        <is>
          <t>《McCoy》NON F SKINCARE SERUM 30ml</t>
        </is>
      </c>
      <c r="I743" s="451" t="inlineStr">
        <is>
          <t>NON F SKINCARE SERUM 30ml</t>
        </is>
      </c>
      <c r="J743" s="591" t="inlineStr">
        <is>
          <t>Лифтинговая сыворотка NON F</t>
        </is>
      </c>
      <c r="K743" s="451" t="inlineStr">
        <is>
          <t>face serum</t>
        </is>
      </c>
      <c r="L743" s="451" t="n"/>
      <c r="M743" s="1442" t="n"/>
      <c r="N743" s="1442" t="n"/>
      <c r="O743" s="553" t="n">
        <v>30</v>
      </c>
      <c r="P743" s="1622" t="n">
        <v>4941</v>
      </c>
      <c r="Q743" s="1622">
        <f>O743*P743</f>
        <v/>
      </c>
      <c r="R743" s="965" t="n">
        <v>4200</v>
      </c>
      <c r="S743" s="1623">
        <f>O743*R743</f>
        <v/>
      </c>
      <c r="T743" s="1623">
        <f>Q743-S743</f>
        <v/>
      </c>
      <c r="U743" s="1742">
        <f>T743/Q743</f>
        <v/>
      </c>
      <c r="V743" s="444" t="n"/>
      <c r="W743" s="444" t="n"/>
      <c r="X743" s="728" t="n"/>
      <c r="Y743" s="444" t="n"/>
      <c r="Z743" s="444" t="n"/>
      <c r="AA743" s="444" t="n"/>
      <c r="AB743" s="1633" t="n">
        <v>0.068</v>
      </c>
      <c r="AC743" s="1637">
        <f>ROUND(O743*AB743,3)</f>
        <v/>
      </c>
      <c r="AD743" s="673" t="inlineStr">
        <is>
          <t>水、アスペルギルス培養物、ＢＧ、グリセリン、プロパンジオール、エルカ酸オクチルドデシル、テトラペプチド－１、アセチルジペプチド－１セチル、乳酸桿菌／（チャカテキン／ゲリジウムクリナレ／マコンブ／ヒトエグサ／レスベラトロール）発酵液、バチルス／（コメヌカエキス／ダイズエキス）発酵液、アスペルギルス／ダイズ種子エキス発酵エキス液、ミネラル塩、セラミドＮＧ、セラミドＡＰ、セラミドＡＧ、セラミドＮＰ、セラミドＥＯＰ、水添レシチン、フィトステロールズ、ベルガモット果実油、ニオイテンジクアオイ油、ローズマリー葉油、スフィンゴモナス培養エキス、ヒドロキシエチルセルロース、ラウリン酸ソルビタン、ジグリセリン、セルロース、カプリリルグリコール、ペンチレングリコール、リン酸２Ｎａ、クエン酸、クエン酸Ｎａ、フェノキシエタノール</t>
        </is>
      </c>
      <c r="AE743" s="1209" t="inlineStr">
        <is>
          <t>ВП RU Д-JP.РА01.А.65740/25 от 29.07.2025 действует до 28.01.2026</t>
        </is>
      </c>
      <c r="AF743" s="337" t="inlineStr">
        <is>
          <t>McCoy</t>
        </is>
      </c>
      <c r="AG743" s="337" t="inlineStr">
        <is>
          <t>McCoy Co., Ltd.</t>
        </is>
      </c>
    </row>
    <row r="744" hidden="1" ht="37.5" customFormat="1" customHeight="1" s="437" thickBot="1">
      <c r="A744" s="435" t="n"/>
      <c r="B744" s="829" t="n"/>
      <c r="C744" s="449" t="n">
        <v>4582487962034</v>
      </c>
      <c r="D744" s="449" t="n"/>
      <c r="E744" s="435" t="inlineStr">
        <is>
          <t>McCoy</t>
        </is>
      </c>
      <c r="F744" s="1210" t="inlineStr">
        <is>
          <t>MC41</t>
        </is>
      </c>
      <c r="G744" s="450" t="n"/>
      <c r="H744" s="450" t="inlineStr">
        <is>
          <t>《McCoy》NON F SKINCARE EMULSION 100ml</t>
        </is>
      </c>
      <c r="I744" s="451" t="inlineStr">
        <is>
          <t xml:space="preserve">NON F SKINCARE EMULSION 100ml </t>
        </is>
      </c>
      <c r="J744" s="591" t="inlineStr">
        <is>
          <t>Лифтинговая эмульсия NON F</t>
        </is>
      </c>
      <c r="K744" s="451" t="inlineStr">
        <is>
          <t>face milk</t>
        </is>
      </c>
      <c r="L744" s="451" t="n"/>
      <c r="M744" s="1442" t="n"/>
      <c r="N744" s="1442" t="n"/>
      <c r="O744" s="553" t="n">
        <v>30</v>
      </c>
      <c r="P744" s="1622" t="n">
        <v>3294</v>
      </c>
      <c r="Q744" s="1622">
        <f>O744*P744</f>
        <v/>
      </c>
      <c r="R744" s="965" t="n">
        <v>2800</v>
      </c>
      <c r="S744" s="1623">
        <f>O744*R744</f>
        <v/>
      </c>
      <c r="T744" s="1623">
        <f>Q744-S744</f>
        <v/>
      </c>
      <c r="U744" s="1742">
        <f>T744/Q744</f>
        <v/>
      </c>
      <c r="V744" s="444" t="n"/>
      <c r="W744" s="444" t="n"/>
      <c r="X744" s="728" t="n"/>
      <c r="Y744" s="444" t="n"/>
      <c r="Z744" s="444" t="n"/>
      <c r="AA744" s="444" t="n"/>
      <c r="AB744" s="1633" t="n">
        <v>0.146</v>
      </c>
      <c r="AC744" s="1637">
        <f>ROUND(O744*AB744,3)</f>
        <v/>
      </c>
      <c r="AD744" s="673" t="inlineStr">
        <is>
          <t>アスペルギルス培養物、水、ＢＧ、グリセリン、スクワラン、メドウフォーム種子油、ペンチレングリコール、水添レシチン、バチルス／（コメヌカエキス／ダイズエキス）発酵液、乳酸桿菌／（チャカテキン／ゲリジウムクリナレ／マコンブ／ヒトエグサ／レスベラトロール）発酵液、アスペルギルス／ダイズ種子エキス発酵エキス液、ミネラル塩、セラミドＮＰ、セラミドＮＧ、セラミドＥＯＰ、セラミドＡＰ、セラミドＡＧ、フィトステロールズ、テトラペプチド－１、アセチルジペプチド－１セチル、ベルガモット果実油、ニオイテンジクアオイ油、ローズマリー葉油、シア脂、キサンタンガム、ベヘニルアルコール、ヒドロキシエチルセルロース、ラウリン酸ソルビタン、イソステアリン酸ポリグリセリル－１０、カプリリルグリコール、カルボマー、エチルヘキシルグリセリン、トコフェロール、水酸化Ｋ、フェノキシエタノール</t>
        </is>
      </c>
      <c r="AE744" s="1209" t="inlineStr">
        <is>
          <t>ВП RU Д-JP.РА01.А.65805/25 от 30.07.2025 действует до 29.01.2026</t>
        </is>
      </c>
      <c r="AF744" s="337" t="inlineStr">
        <is>
          <t>McCoy</t>
        </is>
      </c>
      <c r="AG744" s="337" t="inlineStr">
        <is>
          <t>McCoy Co., Ltd.</t>
        </is>
      </c>
    </row>
    <row r="745" hidden="1" ht="20.1" customFormat="1" customHeight="1" s="437" thickBot="1">
      <c r="A745" s="1442" t="n"/>
      <c r="B745" s="822" t="n"/>
      <c r="C745" s="449" t="n">
        <v>4582487961488</v>
      </c>
      <c r="D745" s="449" t="n"/>
      <c r="E745" s="435" t="inlineStr">
        <is>
          <t>McCoy PRO</t>
        </is>
      </c>
      <c r="F745" s="435" t="inlineStr">
        <is>
          <t>MC01P</t>
        </is>
      </c>
      <c r="G745" s="450" t="n"/>
      <c r="H745" s="1121" t="inlineStr">
        <is>
          <t>《McCoy PRO》McCELLRIE CLEANSING GEL 500g</t>
        </is>
      </c>
      <c r="I745" s="451" t="inlineStr">
        <is>
          <t>McCoy McCELLRIE CLEANSING GEL</t>
        </is>
      </c>
      <c r="J745" s="591" t="inlineStr">
        <is>
          <t>Демакияжный гель МакСелри</t>
        </is>
      </c>
      <c r="K745" s="451" t="inlineStr">
        <is>
          <t>face cleansing</t>
        </is>
      </c>
      <c r="L745" s="451" t="n"/>
      <c r="M745" s="1442" t="n">
        <v>12</v>
      </c>
      <c r="N745" s="1442" t="n">
        <v>36</v>
      </c>
      <c r="O745" s="872" t="n">
        <v>6</v>
      </c>
      <c r="P745" s="1628" t="n">
        <v>5491</v>
      </c>
      <c r="Q745" s="1628">
        <f>O745*P745</f>
        <v/>
      </c>
      <c r="R745" s="724" t="n">
        <v>4667</v>
      </c>
      <c r="S745" s="1623">
        <f>O745*R745</f>
        <v/>
      </c>
      <c r="T745" s="1623">
        <f>Q745-S745</f>
        <v/>
      </c>
      <c r="U745" s="1742">
        <f>T745/Q745</f>
        <v/>
      </c>
      <c r="V745" s="444" t="n"/>
      <c r="W745" s="444" t="n"/>
      <c r="X745" s="728" t="n"/>
      <c r="Y745" s="444" t="n"/>
      <c r="Z745" s="444" t="n"/>
      <c r="AA745" s="444" t="n"/>
      <c r="AB745" s="1633" t="n">
        <v>0.579</v>
      </c>
      <c r="AC745" s="1624">
        <f>ROUND(O745*AB745,3)</f>
        <v/>
      </c>
      <c r="AD745"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45" s="663" t="inlineStr">
        <is>
          <t>ЕАЭС N RU Д-JP.РА04.В.61476/23 от 13.06.2023 действует до 12.06.2028</t>
        </is>
      </c>
      <c r="AF745" s="663" t="n"/>
      <c r="AG745" s="663" t="inlineStr">
        <is>
          <t>McCoy Co., Ltd.</t>
        </is>
      </c>
    </row>
    <row r="746" hidden="1" ht="20.1" customFormat="1" customHeight="1" s="437" thickBot="1">
      <c r="A746" s="1442" t="n"/>
      <c r="B746" s="822" t="n"/>
      <c r="C746" s="449" t="n">
        <v>4582487961457</v>
      </c>
      <c r="D746" s="449" t="n"/>
      <c r="E746" s="435" t="inlineStr">
        <is>
          <t>McCoy PRO</t>
        </is>
      </c>
      <c r="F746" s="435" t="inlineStr">
        <is>
          <t>MC02P</t>
        </is>
      </c>
      <c r="G746" s="450" t="n"/>
      <c r="H746" s="451" t="inlineStr">
        <is>
          <t>《McCoy PRO》McCELLRIE FACE WASH 250g</t>
        </is>
      </c>
      <c r="I746" s="451" t="inlineStr">
        <is>
          <t>McCoy McCELLRIE FACE WASH</t>
        </is>
      </c>
      <c r="J746" s="591" t="inlineStr">
        <is>
          <t>Пенка для умывания МакСелри</t>
        </is>
      </c>
      <c r="K746" s="451" t="inlineStr">
        <is>
          <t>face wash</t>
        </is>
      </c>
      <c r="L746" s="451" t="n"/>
      <c r="M746" s="1442" t="n">
        <v>24</v>
      </c>
      <c r="N746" s="1442" t="n">
        <v>72</v>
      </c>
      <c r="O746" s="872" t="n"/>
      <c r="P746" s="1628" t="n">
        <v>3921</v>
      </c>
      <c r="Q746" s="1628">
        <f>O746*P746</f>
        <v/>
      </c>
      <c r="R746" s="724" t="n">
        <v>3333</v>
      </c>
      <c r="S746" s="1623">
        <f>O746*R746</f>
        <v/>
      </c>
      <c r="T746" s="1623">
        <f>Q746-S746</f>
        <v/>
      </c>
      <c r="U746" s="1742">
        <f>T746/Q746</f>
        <v/>
      </c>
      <c r="V746" s="444" t="n"/>
      <c r="W746" s="444" t="n"/>
      <c r="X746" s="728" t="n"/>
      <c r="Y746" s="444" t="n"/>
      <c r="Z746" s="444" t="n"/>
      <c r="AA746" s="444" t="n"/>
      <c r="AB746" s="1633" t="n">
        <v>0.28</v>
      </c>
      <c r="AC746" s="1637">
        <f>ROUND(O746*AB746,3)</f>
        <v/>
      </c>
      <c r="AD746"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46" s="663" t="inlineStr">
        <is>
          <t>ЕАЭС N RU Д-JP.РА04.В.61655/23 от 13.06.2023 действует до 12.06.2028</t>
        </is>
      </c>
      <c r="AF746" s="663" t="n"/>
      <c r="AG746" s="663" t="inlineStr">
        <is>
          <t>McCoy Co., Ltd.</t>
        </is>
      </c>
    </row>
    <row r="747" hidden="1" ht="20.1" customFormat="1" customHeight="1" s="437" thickBot="1">
      <c r="A747" s="1442" t="n"/>
      <c r="B747" s="822" t="n"/>
      <c r="C747" s="449" t="n">
        <v>4382487961471</v>
      </c>
      <c r="D747" s="449" t="n"/>
      <c r="E747" s="435" t="inlineStr">
        <is>
          <t>McCoy PRO</t>
        </is>
      </c>
      <c r="F747" s="435" t="inlineStr">
        <is>
          <t>MC03P</t>
        </is>
      </c>
      <c r="G747" s="450" t="n"/>
      <c r="H747" s="1121" t="inlineStr">
        <is>
          <t>《McCoy PRO》McCELLRIE FACE LOTION 500ml</t>
        </is>
      </c>
      <c r="I747" s="451" t="inlineStr">
        <is>
          <t>McCoy McCELLRIE FACE LOTION</t>
        </is>
      </c>
      <c r="J747" s="591" t="inlineStr">
        <is>
          <t>Лосьон для лица МакСелри</t>
        </is>
      </c>
      <c r="K747" s="451" t="inlineStr">
        <is>
          <t>face lotion</t>
        </is>
      </c>
      <c r="L747" s="451" t="n"/>
      <c r="M747" s="1442" t="n">
        <v>12</v>
      </c>
      <c r="N747" s="1442" t="n">
        <v>36</v>
      </c>
      <c r="O747" s="872" t="n"/>
      <c r="P747" s="1628" t="n">
        <v>5491</v>
      </c>
      <c r="Q747" s="1628">
        <f>O747*P747</f>
        <v/>
      </c>
      <c r="R747" s="724" t="n">
        <v>4667</v>
      </c>
      <c r="S747" s="1623">
        <f>O747*R747</f>
        <v/>
      </c>
      <c r="T747" s="1623">
        <f>Q747-S747</f>
        <v/>
      </c>
      <c r="U747" s="1742">
        <f>T747/Q747</f>
        <v/>
      </c>
      <c r="V747" s="444" t="n"/>
      <c r="W747" s="444" t="n"/>
      <c r="X747" s="728" t="n"/>
      <c r="Y747" s="444" t="n"/>
      <c r="Z747" s="444" t="n"/>
      <c r="AA747" s="444" t="n"/>
      <c r="AB747" s="1633" t="n">
        <v>0.588</v>
      </c>
      <c r="AC747" s="1637">
        <f>ROUND(O747*AB747,3)</f>
        <v/>
      </c>
      <c r="AD747"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47" s="663" t="inlineStr">
        <is>
          <t>ЕАЭС N RU Д-JP.РА04.В.61590/23 от 13.06.2023 действует до 12.06.2028</t>
        </is>
      </c>
      <c r="AF747" s="663" t="n"/>
      <c r="AG747" s="663" t="inlineStr">
        <is>
          <t>McCoy Co., Ltd.</t>
        </is>
      </c>
    </row>
    <row r="748" hidden="1" ht="20.1" customFormat="1" customHeight="1" s="437" thickBot="1">
      <c r="A748" s="1442" t="n"/>
      <c r="B748" s="822" t="n"/>
      <c r="C748" s="449" t="n">
        <v>4582487961495</v>
      </c>
      <c r="D748" s="449" t="n"/>
      <c r="E748" s="435" t="inlineStr">
        <is>
          <t>McCoy PRO</t>
        </is>
      </c>
      <c r="F748" s="435" t="inlineStr">
        <is>
          <t>MC04P</t>
        </is>
      </c>
      <c r="G748" s="450" t="n"/>
      <c r="H748" s="451" t="inlineStr">
        <is>
          <t>《McCoy PRO》McCELLRIE SERUM 100ml</t>
        </is>
      </c>
      <c r="I748" s="451" t="inlineStr">
        <is>
          <t>McCoy McCELLRIE SERUM</t>
        </is>
      </c>
      <c r="J748" s="591" t="inlineStr">
        <is>
          <t>Сыворотка для лица МакСелри</t>
        </is>
      </c>
      <c r="K748" s="451" t="inlineStr">
        <is>
          <t>face serum</t>
        </is>
      </c>
      <c r="L748" s="451" t="n"/>
      <c r="M748" s="1442" t="n">
        <v>24</v>
      </c>
      <c r="N748" s="1442" t="n">
        <v>72</v>
      </c>
      <c r="O748" s="872" t="n"/>
      <c r="P748" s="1628" t="n">
        <v>20392</v>
      </c>
      <c r="Q748" s="1628">
        <f>O748*P748</f>
        <v/>
      </c>
      <c r="R748" s="724" t="n">
        <v>17333</v>
      </c>
      <c r="S748" s="1623">
        <f>O748*R748</f>
        <v/>
      </c>
      <c r="T748" s="1623">
        <f>Q748-S748</f>
        <v/>
      </c>
      <c r="U748" s="1742">
        <f>T748/Q748</f>
        <v/>
      </c>
      <c r="V748" s="444" t="n"/>
      <c r="W748" s="444" t="n"/>
      <c r="X748" s="728" t="n"/>
      <c r="Y748" s="444" t="n"/>
      <c r="Z748" s="444" t="n"/>
      <c r="AA748" s="444" t="n"/>
      <c r="AB748" s="1633" t="n">
        <v>0.23</v>
      </c>
      <c r="AC748" s="1637">
        <f>ROUND(O748*AB748,3)</f>
        <v/>
      </c>
      <c r="AD748"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48" s="663" t="inlineStr">
        <is>
          <t>ЕАЭС N RU Д-JP.РА04.В.68107/23 от 15.06.2023 действует до 14.06.2028</t>
        </is>
      </c>
      <c r="AF748" s="663" t="n"/>
      <c r="AG748" s="663" t="inlineStr">
        <is>
          <t>McCoy Co., Ltd.</t>
        </is>
      </c>
    </row>
    <row r="749" hidden="1" ht="20.1" customFormat="1" customHeight="1" s="437" thickBot="1">
      <c r="A749" s="1442" t="n"/>
      <c r="B749" s="822" t="n"/>
      <c r="C749" s="449" t="n">
        <v>4582487961464</v>
      </c>
      <c r="D749" s="449" t="n"/>
      <c r="E749" s="435" t="inlineStr">
        <is>
          <t>McCoy PRO</t>
        </is>
      </c>
      <c r="F749" s="435" t="inlineStr">
        <is>
          <t>MC05P</t>
        </is>
      </c>
      <c r="G749" s="450" t="n"/>
      <c r="H749" s="451" t="inlineStr">
        <is>
          <t>《McCoy PRO》McCELLRIE ESSENCE CREAM 200g</t>
        </is>
      </c>
      <c r="I749" s="451" t="inlineStr">
        <is>
          <t>McCoy McCELLRIE ESSENCE CREAM</t>
        </is>
      </c>
      <c r="J749" s="591" t="inlineStr">
        <is>
          <t>Эссенция-крем для лица МакСелри</t>
        </is>
      </c>
      <c r="K749" s="451" t="inlineStr">
        <is>
          <t>face essence</t>
        </is>
      </c>
      <c r="L749" s="451" t="n"/>
      <c r="M749" s="1442" t="n">
        <v>24</v>
      </c>
      <c r="N749" s="1442" t="n">
        <v>72</v>
      </c>
      <c r="O749" s="872" t="n"/>
      <c r="P749" s="1628" t="n">
        <v>18824</v>
      </c>
      <c r="Q749" s="1628">
        <f>O749*P749</f>
        <v/>
      </c>
      <c r="R749" s="724" t="n">
        <v>16000</v>
      </c>
      <c r="S749" s="1623">
        <f>O749*R749</f>
        <v/>
      </c>
      <c r="T749" s="1623">
        <f>Q749-S749</f>
        <v/>
      </c>
      <c r="U749" s="1742">
        <f>T749/Q749</f>
        <v/>
      </c>
      <c r="V749" s="444" t="n"/>
      <c r="W749" s="444" t="n"/>
      <c r="X749" s="728" t="n"/>
      <c r="Y749" s="444" t="n"/>
      <c r="Z749" s="444" t="n"/>
      <c r="AA749" s="444" t="n"/>
      <c r="AB749" s="1633" t="n">
        <v>0.226</v>
      </c>
      <c r="AC749" s="1637">
        <f>ROUND(O749*AB749,3)</f>
        <v/>
      </c>
      <c r="AD749"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49" s="663" t="inlineStr">
        <is>
          <t>ЕАЭС N RU Д-JP.РА04.В.61617/23 от 13.06.2023 действует до 12.06.2028</t>
        </is>
      </c>
      <c r="AF749" s="663" t="n"/>
      <c r="AG749" s="663" t="inlineStr">
        <is>
          <t>McCoy Co., Ltd.</t>
        </is>
      </c>
    </row>
    <row r="750" hidden="1" ht="20.1" customFormat="1" customHeight="1" s="437" thickBot="1">
      <c r="A750" s="1442" t="n"/>
      <c r="B750" s="822" t="n"/>
      <c r="C750" s="449" t="n">
        <v>4582487961518</v>
      </c>
      <c r="D750" s="449" t="n"/>
      <c r="E750" s="435" t="inlineStr">
        <is>
          <t>McCoy PRO</t>
        </is>
      </c>
      <c r="F750" s="435" t="inlineStr">
        <is>
          <t>MC06P</t>
        </is>
      </c>
      <c r="G750" s="450" t="n"/>
      <c r="H750" s="451" t="inlineStr">
        <is>
          <t>《McCoy PRO》McCELLRIE MASK 30pcs</t>
        </is>
      </c>
      <c r="I750" s="451" t="inlineStr">
        <is>
          <t>McCoy McCELLRIE MASK</t>
        </is>
      </c>
      <c r="J750" s="591" t="inlineStr">
        <is>
          <t>Маска для лица на основе биоцеллюлозы МакСелри</t>
        </is>
      </c>
      <c r="K750" s="451" t="inlineStr">
        <is>
          <t>face mask</t>
        </is>
      </c>
      <c r="L750" s="451" t="n"/>
      <c r="M750" s="1442" t="n">
        <v>4</v>
      </c>
      <c r="N750" s="1442" t="n">
        <v>12</v>
      </c>
      <c r="O750" s="553" t="n">
        <v>4</v>
      </c>
      <c r="P750" s="1628" t="n">
        <v>19608</v>
      </c>
      <c r="Q750" s="1628">
        <f>O750*P750</f>
        <v/>
      </c>
      <c r="R750" s="724" t="n">
        <v>16667</v>
      </c>
      <c r="S750" s="1623">
        <f>O750*R750</f>
        <v/>
      </c>
      <c r="T750" s="1623">
        <f>Q750-S750</f>
        <v/>
      </c>
      <c r="U750" s="1742">
        <f>T750/Q750</f>
        <v/>
      </c>
      <c r="V750" s="444" t="n"/>
      <c r="W750" s="444" t="n"/>
      <c r="X750" s="728" t="n"/>
      <c r="Y750" s="444">
        <f>V750*X750</f>
        <v/>
      </c>
      <c r="Z750" s="444">
        <f>W750*X750</f>
        <v/>
      </c>
      <c r="AA750" s="444" t="n"/>
      <c r="AB750" s="1638" t="n">
        <v>1.508</v>
      </c>
      <c r="AC750" s="1624">
        <f>ROUND(O750*AB750,3)</f>
        <v/>
      </c>
      <c r="AD750"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0" s="663" t="inlineStr">
        <is>
          <t>ЕАЭС N RU Д-JP.РА05.В.67147/23 от 20.07.2023 действует до 19.07.2028</t>
        </is>
      </c>
      <c r="AF750" s="663" t="inlineStr">
        <is>
          <t>McCoy</t>
        </is>
      </c>
      <c r="AG750" s="663" t="inlineStr">
        <is>
          <t>McCoy Co., Ltd.</t>
        </is>
      </c>
    </row>
    <row r="751" hidden="1" ht="20.1" customFormat="1" customHeight="1" s="437" thickBot="1">
      <c r="A751" s="1442" t="n"/>
      <c r="B751" s="822" t="n"/>
      <c r="C751" s="449" t="n">
        <v>4582487961501</v>
      </c>
      <c r="D751" s="449" t="n"/>
      <c r="E751" s="435" t="inlineStr">
        <is>
          <t>McCoy PRO</t>
        </is>
      </c>
      <c r="F751" s="435" t="inlineStr">
        <is>
          <t>MC11P</t>
        </is>
      </c>
      <c r="G751" s="450" t="n"/>
      <c r="H751" s="1121" t="inlineStr">
        <is>
          <t>《McCoy PRO》McCELLRIE MASSAGE CREAM 500g</t>
        </is>
      </c>
      <c r="I751" s="451" t="inlineStr">
        <is>
          <t>McCoy McCELLRIE MASSAGE CREAM</t>
        </is>
      </c>
      <c r="J751" s="591" t="inlineStr">
        <is>
          <t>Массажный крем для лица МакСелри</t>
        </is>
      </c>
      <c r="K751" s="451" t="inlineStr">
        <is>
          <t>face cream</t>
        </is>
      </c>
      <c r="L751" s="451" t="n"/>
      <c r="M751" s="1442" t="n">
        <v>12</v>
      </c>
      <c r="N751" s="1442" t="n">
        <v>36</v>
      </c>
      <c r="O751" s="553" t="n">
        <v>24</v>
      </c>
      <c r="P751" s="1628" t="n">
        <v>4706</v>
      </c>
      <c r="Q751" s="1628">
        <f>O751*P751</f>
        <v/>
      </c>
      <c r="R751" s="724" t="n">
        <v>4000</v>
      </c>
      <c r="S751" s="1623">
        <f>O751*R751</f>
        <v/>
      </c>
      <c r="T751" s="1623">
        <f>Q751-S751</f>
        <v/>
      </c>
      <c r="U751" s="1742">
        <f>T751/Q751</f>
        <v/>
      </c>
      <c r="V751" s="444" t="n"/>
      <c r="W751" s="444" t="n"/>
      <c r="X751" s="728">
        <f>O751/M751</f>
        <v/>
      </c>
      <c r="Y751" s="444" t="n"/>
      <c r="Z751" s="444" t="n"/>
      <c r="AA751" s="444" t="n"/>
      <c r="AB751" s="1633" t="n">
        <v>0.595</v>
      </c>
      <c r="AC751" s="1627">
        <f>ROUND(O751*AB751,3)</f>
        <v/>
      </c>
      <c r="AD751"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751" s="663" t="inlineStr">
        <is>
          <t>ЕАЭС N RU Д-JP.РА04.В.61629/23 от 13.06.2023 действует до 12.06.2028</t>
        </is>
      </c>
      <c r="AF751" s="663" t="inlineStr">
        <is>
          <t>McCoy</t>
        </is>
      </c>
      <c r="AG751" s="663" t="inlineStr">
        <is>
          <t>McCoy Co., Ltd.</t>
        </is>
      </c>
    </row>
    <row r="752" hidden="1" ht="20.1" customFormat="1" customHeight="1" s="437" thickBot="1">
      <c r="A752" s="1442" t="n"/>
      <c r="B752" s="822" t="n"/>
      <c r="C752" s="449" t="n">
        <v>4582487961372</v>
      </c>
      <c r="D752" s="449" t="n"/>
      <c r="E752" s="435" t="inlineStr">
        <is>
          <t>McCoy</t>
        </is>
      </c>
      <c r="F752" s="435" t="inlineStr">
        <is>
          <t>MC01</t>
        </is>
      </c>
      <c r="G752" s="450" t="n"/>
      <c r="H752" s="451" t="inlineStr">
        <is>
          <t>《McCoy》McCELLRIE CLEANSING GEL 150g</t>
        </is>
      </c>
      <c r="I752" s="451" t="inlineStr">
        <is>
          <t>McCoy McCELLRIE CLEANSING GEL</t>
        </is>
      </c>
      <c r="J752" s="591" t="inlineStr">
        <is>
          <t>Демакияжный гель МакСелри</t>
        </is>
      </c>
      <c r="K752" s="451" t="inlineStr">
        <is>
          <t>face cleansing</t>
        </is>
      </c>
      <c r="L752" s="451" t="n"/>
      <c r="M752" s="1442" t="n">
        <v>24</v>
      </c>
      <c r="N752" s="1442" t="n">
        <v>48</v>
      </c>
      <c r="O752" s="553" t="n"/>
      <c r="P752" s="1628" t="n">
        <v>2353</v>
      </c>
      <c r="Q752" s="1628">
        <f>O752*P752</f>
        <v/>
      </c>
      <c r="R752" s="724" t="n">
        <v>2000</v>
      </c>
      <c r="S752" s="1623">
        <f>O752*R752</f>
        <v/>
      </c>
      <c r="T752" s="1623">
        <f>Q752-S752</f>
        <v/>
      </c>
      <c r="U752" s="1742">
        <f>T752/Q752</f>
        <v/>
      </c>
      <c r="V752" s="444" t="n"/>
      <c r="W752" s="444" t="n"/>
      <c r="X752" s="728" t="n"/>
      <c r="Y752" s="444" t="n"/>
      <c r="Z752" s="444" t="n"/>
      <c r="AA752" s="444" t="n"/>
      <c r="AB752" s="1633" t="n">
        <v>0.197</v>
      </c>
      <c r="AC752" s="1637">
        <f>ROUND(O752*AB752,3)</f>
        <v/>
      </c>
      <c r="AD752"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752" s="663" t="inlineStr">
        <is>
          <t>ЕАЭС N RU Д-JP.РА04.В.61476/23 от 13.06.2023 действует до 12.06.2028</t>
        </is>
      </c>
      <c r="AF752" s="663" t="inlineStr">
        <is>
          <t>McCoy</t>
        </is>
      </c>
      <c r="AG752" s="663" t="inlineStr">
        <is>
          <t>McCoy Co., Ltd.</t>
        </is>
      </c>
    </row>
    <row r="753" hidden="1" ht="20.1" customFormat="1" customHeight="1" s="437" thickBot="1">
      <c r="A753" s="435" t="n"/>
      <c r="B753" s="829" t="n"/>
      <c r="C753" s="449" t="n">
        <v>4582487961389</v>
      </c>
      <c r="D753" s="449" t="n"/>
      <c r="E753" s="435" t="inlineStr">
        <is>
          <t>McCoy</t>
        </is>
      </c>
      <c r="F753" s="435" t="inlineStr">
        <is>
          <t>MC02</t>
        </is>
      </c>
      <c r="G753" s="450" t="n"/>
      <c r="H753" s="451" t="inlineStr">
        <is>
          <t>《McCoy》McCELLRIE FACE WASH 120g</t>
        </is>
      </c>
      <c r="I753" s="451" t="inlineStr">
        <is>
          <t>McCoy McCELLRIE FACE WASH</t>
        </is>
      </c>
      <c r="J753" s="591" t="inlineStr">
        <is>
          <t>Пенка для умывания МакСелри</t>
        </is>
      </c>
      <c r="K753" s="451" t="inlineStr">
        <is>
          <t>face wash</t>
        </is>
      </c>
      <c r="L753" s="451" t="n"/>
      <c r="M753" s="1442" t="n">
        <v>24</v>
      </c>
      <c r="N753" s="1442" t="n">
        <v>48</v>
      </c>
      <c r="O753" s="872" t="n"/>
      <c r="P753" s="1628" t="n">
        <v>2353</v>
      </c>
      <c r="Q753" s="1628">
        <f>O753*P753</f>
        <v/>
      </c>
      <c r="R753" s="724" t="n">
        <v>2000</v>
      </c>
      <c r="S753" s="1623">
        <f>O753*R753</f>
        <v/>
      </c>
      <c r="T753" s="1623">
        <f>Q753-S753</f>
        <v/>
      </c>
      <c r="U753" s="1742">
        <f>T753/Q753</f>
        <v/>
      </c>
      <c r="V753" s="444" t="n"/>
      <c r="W753" s="444" t="n"/>
      <c r="X753" s="728" t="n"/>
      <c r="Y753" s="444" t="n"/>
      <c r="Z753" s="444" t="n"/>
      <c r="AA753" s="444" t="n"/>
      <c r="AB753" s="1633" t="n">
        <v>0.157</v>
      </c>
      <c r="AC753" s="1624">
        <f>ROUND(O753*AB753,3)</f>
        <v/>
      </c>
      <c r="AD753"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753" s="663" t="inlineStr">
        <is>
          <t>ЕАЭС N RU Д-JP.РА04.В.61655/23 от 13.06.2023 действует до 12.06.2028</t>
        </is>
      </c>
      <c r="AF753" s="663" t="inlineStr">
        <is>
          <t>McCoy</t>
        </is>
      </c>
      <c r="AG753" s="663" t="inlineStr">
        <is>
          <t>McCoy Co., Ltd.</t>
        </is>
      </c>
    </row>
    <row r="754" hidden="1" ht="20.1" customFormat="1" customHeight="1" s="437" thickBot="1">
      <c r="A754" s="1442" t="n"/>
      <c r="B754" s="822" t="n"/>
      <c r="C754" s="449" t="n">
        <v>4582487961396</v>
      </c>
      <c r="D754" s="449" t="n"/>
      <c r="E754" s="435" t="inlineStr">
        <is>
          <t>McCoy</t>
        </is>
      </c>
      <c r="F754" s="435" t="inlineStr">
        <is>
          <t>MC03</t>
        </is>
      </c>
      <c r="G754" s="450" t="n"/>
      <c r="H754" s="451" t="inlineStr">
        <is>
          <t>《McCoy》McCELLRIE FACE LOTION 120ml</t>
        </is>
      </c>
      <c r="I754" s="451" t="inlineStr">
        <is>
          <t>McCoy McCELLRIE FACE LOTION</t>
        </is>
      </c>
      <c r="J754" s="591" t="inlineStr">
        <is>
          <t>Лосьон для лица МакСелри</t>
        </is>
      </c>
      <c r="K754" s="451" t="inlineStr">
        <is>
          <t>face lotion</t>
        </is>
      </c>
      <c r="L754" s="451" t="n"/>
      <c r="M754" s="1442" t="n">
        <v>24</v>
      </c>
      <c r="N754" s="1442" t="n">
        <v>48</v>
      </c>
      <c r="O754" s="872" t="n"/>
      <c r="P754" s="1628" t="n">
        <v>2824</v>
      </c>
      <c r="Q754" s="1628">
        <f>O754*P754</f>
        <v/>
      </c>
      <c r="R754" s="724" t="n">
        <v>2400</v>
      </c>
      <c r="S754" s="1623">
        <f>O754*R754</f>
        <v/>
      </c>
      <c r="T754" s="1623">
        <f>Q754-S754</f>
        <v/>
      </c>
      <c r="U754" s="1742">
        <f>T754/Q754</f>
        <v/>
      </c>
      <c r="V754" s="444" t="n"/>
      <c r="W754" s="444" t="n"/>
      <c r="X754" s="728" t="n"/>
      <c r="Y754" s="444" t="n"/>
      <c r="Z754" s="444" t="n"/>
      <c r="AA754" s="444" t="n"/>
      <c r="AB754" s="1633" t="n">
        <v>0.293</v>
      </c>
      <c r="AC754" s="1637">
        <f>ROUND(O754*AB754,3)</f>
        <v/>
      </c>
      <c r="AD754"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754" s="663" t="inlineStr">
        <is>
          <t>ЕАЭС N RU Д-JP.РА04.В.61590/23 от 13.06.2023 действует до 12.06.2028</t>
        </is>
      </c>
      <c r="AF754" s="663" t="inlineStr">
        <is>
          <t>McCoy</t>
        </is>
      </c>
      <c r="AG754" s="663" t="inlineStr">
        <is>
          <t>McCoy Co., Ltd.</t>
        </is>
      </c>
    </row>
    <row r="755" hidden="1" ht="20.1" customFormat="1" customHeight="1" s="437" thickBot="1">
      <c r="A755" s="435" t="n"/>
      <c r="B755" s="829" t="n"/>
      <c r="C755" s="449" t="n">
        <v>4582487961402</v>
      </c>
      <c r="D755" s="449" t="n"/>
      <c r="E755" s="435" t="inlineStr">
        <is>
          <t>McCoy</t>
        </is>
      </c>
      <c r="F755" s="435" t="inlineStr">
        <is>
          <t>MC04</t>
        </is>
      </c>
      <c r="G755" s="450" t="n"/>
      <c r="H755" s="1114" t="inlineStr">
        <is>
          <t>《McCoy》McCELLRIE SERUM 30ml</t>
        </is>
      </c>
      <c r="I755" s="451" t="inlineStr">
        <is>
          <t>McCoy McCELLRIE SERUM</t>
        </is>
      </c>
      <c r="J755" s="591" t="inlineStr">
        <is>
          <t>Сыворотка для лица МакСелри</t>
        </is>
      </c>
      <c r="K755" s="451" t="inlineStr">
        <is>
          <t>face serum</t>
        </is>
      </c>
      <c r="L755" s="451" t="n"/>
      <c r="M755" s="1442" t="n">
        <v>36</v>
      </c>
      <c r="N755" s="1442" t="n">
        <v>72</v>
      </c>
      <c r="O755" s="872" t="n">
        <v>36</v>
      </c>
      <c r="P755" s="1628" t="n">
        <v>6588</v>
      </c>
      <c r="Q755" s="1628">
        <f>O755*P755</f>
        <v/>
      </c>
      <c r="R755" s="1076" t="n">
        <v>5600</v>
      </c>
      <c r="S755" s="1623">
        <f>O755*R755</f>
        <v/>
      </c>
      <c r="T755" s="1623">
        <f>Q755-S755</f>
        <v/>
      </c>
      <c r="U755" s="1742">
        <f>T755/Q755</f>
        <v/>
      </c>
      <c r="V755" s="444" t="n"/>
      <c r="W755" s="444" t="n"/>
      <c r="X755" s="728">
        <f>O755/M755</f>
        <v/>
      </c>
      <c r="Y755" s="444" t="n"/>
      <c r="Z755" s="444" t="n"/>
      <c r="AA755" s="444" t="n"/>
      <c r="AB755" s="1633" t="n">
        <v>0.129</v>
      </c>
      <c r="AC755" s="1661">
        <f>ROUND(O755*AB755,3)</f>
        <v/>
      </c>
      <c r="AD755"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755" s="663" t="inlineStr">
        <is>
          <t>ЕАЭС N RU Д-JP.РА04.В.68107/23 от 15.06.2023 действует до 14.06.2028</t>
        </is>
      </c>
      <c r="AF755" s="663" t="inlineStr">
        <is>
          <t>McCoy</t>
        </is>
      </c>
      <c r="AG755" s="663" t="inlineStr">
        <is>
          <t>McCoy Co., Ltd.</t>
        </is>
      </c>
    </row>
    <row r="756" hidden="1" ht="20.1" customFormat="1" customHeight="1" s="437" thickBot="1">
      <c r="A756" s="1442" t="n"/>
      <c r="B756" s="822" t="n"/>
      <c r="C756" s="449" t="n">
        <v>4582487961419</v>
      </c>
      <c r="D756" s="449" t="n"/>
      <c r="E756" s="435" t="inlineStr">
        <is>
          <t>McCoy</t>
        </is>
      </c>
      <c r="F756" s="435" t="inlineStr">
        <is>
          <t>MC05</t>
        </is>
      </c>
      <c r="G756" s="450" t="n"/>
      <c r="H756" s="451" t="inlineStr">
        <is>
          <t>《McCoy》McCELLRIE ESSENCE CREAM 30g</t>
        </is>
      </c>
      <c r="I756" s="451" t="inlineStr">
        <is>
          <t>McCoy McCELLRIE ESSENCE CREAM</t>
        </is>
      </c>
      <c r="J756" s="591" t="inlineStr">
        <is>
          <t>Эссенция-крем для лица МакСелри</t>
        </is>
      </c>
      <c r="K756" s="451" t="inlineStr">
        <is>
          <t>face essence</t>
        </is>
      </c>
      <c r="L756" s="451" t="n"/>
      <c r="M756" s="1442" t="n">
        <v>36</v>
      </c>
      <c r="N756" s="1442" t="n">
        <v>72</v>
      </c>
      <c r="O756" s="872" t="n">
        <v>36</v>
      </c>
      <c r="P756" s="1628" t="n">
        <v>4706</v>
      </c>
      <c r="Q756" s="1628">
        <f>O756*P756</f>
        <v/>
      </c>
      <c r="R756" s="724" t="n">
        <v>4000</v>
      </c>
      <c r="S756" s="1623">
        <f>O756*R756</f>
        <v/>
      </c>
      <c r="T756" s="1623">
        <f>Q756-S756</f>
        <v/>
      </c>
      <c r="U756" s="1742">
        <f>T756/Q756</f>
        <v/>
      </c>
      <c r="V756" s="444" t="n"/>
      <c r="W756" s="444" t="n"/>
      <c r="X756" s="728" t="n"/>
      <c r="Y756" s="444" t="n"/>
      <c r="Z756" s="444" t="n"/>
      <c r="AA756" s="444" t="n"/>
      <c r="AB756" s="1633" t="n">
        <v>0.126</v>
      </c>
      <c r="AC756" s="1637">
        <f>ROUND(O756*AB756,3)</f>
        <v/>
      </c>
      <c r="AD756"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756" s="663" t="inlineStr">
        <is>
          <t>ЕАЭС N RU Д-JP.РА04.В.61617/23 от 13.06.2023 действует до 12.06.2028</t>
        </is>
      </c>
      <c r="AF756" s="663" t="n"/>
      <c r="AG756" s="663" t="inlineStr">
        <is>
          <t>McCoy Co., Ltd.</t>
        </is>
      </c>
    </row>
    <row r="757" hidden="1" ht="20.1" customFormat="1" customHeight="1" s="437" thickBot="1">
      <c r="A757" s="435" t="n"/>
      <c r="B757" s="829" t="n"/>
      <c r="C757" s="449" t="n">
        <v>4582487961242</v>
      </c>
      <c r="D757" s="449" t="n"/>
      <c r="E757" s="435" t="inlineStr">
        <is>
          <t>McCoy</t>
        </is>
      </c>
      <c r="F757" s="435" t="inlineStr">
        <is>
          <t>MC07</t>
        </is>
      </c>
      <c r="G757" s="450" t="n"/>
      <c r="H757" s="451" t="inlineStr">
        <is>
          <t>《McCoy》McCELLRIE CARNIVAL EYE CARE ESSENCE 2.7ml</t>
        </is>
      </c>
      <c r="I757" s="451" t="inlineStr">
        <is>
          <t>«McCoy» McCELLRIE CARNIVAL EYE CARE ESSENCE</t>
        </is>
      </c>
      <c r="J757" s="591" t="inlineStr">
        <is>
          <t>Универсальная антивозрастная эссенция для кожи вокруг глаз МакСелри</t>
        </is>
      </c>
      <c r="K757" s="451" t="inlineStr">
        <is>
          <t>eye essence</t>
        </is>
      </c>
      <c r="L757" s="451" t="n"/>
      <c r="M757" s="1442" t="n">
        <v>12</v>
      </c>
      <c r="N757" s="1442" t="n">
        <v>24</v>
      </c>
      <c r="O757" s="872" t="n"/>
      <c r="P757" s="1628" t="n">
        <v>2447</v>
      </c>
      <c r="Q757" s="1628">
        <f>O757*P757</f>
        <v/>
      </c>
      <c r="R757" s="724" t="n">
        <v>2080</v>
      </c>
      <c r="S757" s="1623">
        <f>O757*R757</f>
        <v/>
      </c>
      <c r="T757" s="1623">
        <f>Q757-S757</f>
        <v/>
      </c>
      <c r="U757" s="1742">
        <f>T757/Q757</f>
        <v/>
      </c>
      <c r="V757" s="444" t="n"/>
      <c r="W757" s="444" t="n"/>
      <c r="X757" s="728">
        <f>O757/M757</f>
        <v/>
      </c>
      <c r="Y757" s="444" t="n"/>
      <c r="Z757" s="444" t="n"/>
      <c r="AA757" s="444" t="n"/>
      <c r="AB757" s="1633" t="n">
        <v>0.017</v>
      </c>
      <c r="AC757" s="1661">
        <f>ROUND(O757*AB757,3)</f>
        <v/>
      </c>
      <c r="AD757"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757" s="663" t="inlineStr">
        <is>
          <t>ЕАЭС N RU Д-JP.РА04.В.61660/23 от 13.06.2023 действует до 12.06.2028</t>
        </is>
      </c>
      <c r="AF757" s="663" t="inlineStr">
        <is>
          <t>McCoy</t>
        </is>
      </c>
      <c r="AG757" s="663" t="inlineStr">
        <is>
          <t>McCoy Co., Ltd.</t>
        </is>
      </c>
    </row>
    <row r="758" hidden="1" ht="20.1" customFormat="1" customHeight="1" s="437" thickBot="1">
      <c r="A758" s="435" t="n"/>
      <c r="B758" s="829" t="n"/>
      <c r="C758" s="449" t="n">
        <v>4582487961440</v>
      </c>
      <c r="D758" s="449" t="n"/>
      <c r="E758" s="435" t="inlineStr">
        <is>
          <t>McCoy</t>
        </is>
      </c>
      <c r="F758" s="435" t="inlineStr">
        <is>
          <t>MC06</t>
        </is>
      </c>
      <c r="G758" s="450" t="n"/>
      <c r="H758" s="451" t="inlineStr">
        <is>
          <t>《McCoy》McCELLRIE MASK 4pcs</t>
        </is>
      </c>
      <c r="I758" s="451" t="inlineStr">
        <is>
          <t>McCoy McCELLRIE MASK</t>
        </is>
      </c>
      <c r="J758" s="591" t="inlineStr">
        <is>
          <t>Маска для лица на основе биоцеллюлозы МакСелри</t>
        </is>
      </c>
      <c r="K758" s="451" t="inlineStr">
        <is>
          <t>face mask</t>
        </is>
      </c>
      <c r="L758" s="451" t="n"/>
      <c r="M758" s="1442" t="n">
        <v>24</v>
      </c>
      <c r="N758" s="1442" t="n">
        <v>48</v>
      </c>
      <c r="O758" s="872" t="n">
        <v>96</v>
      </c>
      <c r="P758" s="1628" t="n">
        <v>3765</v>
      </c>
      <c r="Q758" s="1628">
        <f>O758*P758</f>
        <v/>
      </c>
      <c r="R758" s="724" t="n">
        <v>3200</v>
      </c>
      <c r="S758" s="1623">
        <f>O758*R758</f>
        <v/>
      </c>
      <c r="T758" s="1623">
        <f>Q758-S758</f>
        <v/>
      </c>
      <c r="U758" s="1742">
        <f>T758/Q758</f>
        <v/>
      </c>
      <c r="V758" s="444" t="n"/>
      <c r="W758" s="444" t="n"/>
      <c r="X758" s="728">
        <f>O758/M758</f>
        <v/>
      </c>
      <c r="Y758" s="444" t="n"/>
      <c r="Z758" s="444" t="n"/>
      <c r="AA758" s="444" t="n"/>
      <c r="AB758" s="1633" t="n">
        <v>0.236</v>
      </c>
      <c r="AC758" s="1627">
        <f>ROUND(O758*AB758,3)</f>
        <v/>
      </c>
      <c r="AD758"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758" s="663" t="inlineStr">
        <is>
          <t>ЕАЭС N RU Д-JP.РА04.В.61489/23 от 13.06.2023 действует до 12.06.2028</t>
        </is>
      </c>
      <c r="AF758" s="663" t="inlineStr">
        <is>
          <t>McCoy</t>
        </is>
      </c>
      <c r="AG758" s="663" t="inlineStr">
        <is>
          <t>McCoy Co., Ltd.</t>
        </is>
      </c>
    </row>
    <row r="759" hidden="1" ht="30.75" customFormat="1" customHeight="1" s="437" thickBot="1">
      <c r="A759" s="1442" t="n"/>
      <c r="B759" s="822" t="n"/>
      <c r="C759" s="449" t="n">
        <v>4582487961525</v>
      </c>
      <c r="D759" s="449" t="n"/>
      <c r="E759" s="435" t="inlineStr">
        <is>
          <t>McCoy</t>
        </is>
      </c>
      <c r="F759" s="435" t="inlineStr">
        <is>
          <t>MC08</t>
        </is>
      </c>
      <c r="G759" s="450" t="n"/>
      <c r="H759" s="451" t="inlineStr">
        <is>
          <t>《McCoy》McCELLRIE POWDER ESSENCE 5sets</t>
        </is>
      </c>
      <c r="I759" s="451" t="inlineStr">
        <is>
          <t>McCoy McCELLRIE POWDER ESSENCE</t>
        </is>
      </c>
      <c r="J759" s="591" t="inlineStr">
        <is>
          <t>Высокоэффективная антивозрастная эссенция для лица на основе культуральной жидкости МакСелри</t>
        </is>
      </c>
      <c r="K759" s="451" t="inlineStr">
        <is>
          <t>face essence</t>
        </is>
      </c>
      <c r="L759" s="451" t="n"/>
      <c r="M759" s="1442" t="n">
        <v>12</v>
      </c>
      <c r="N759" s="1442" t="n">
        <v>24</v>
      </c>
      <c r="O759" s="872" t="n"/>
      <c r="P759" s="1628" t="n">
        <v>14118</v>
      </c>
      <c r="Q759" s="1628">
        <f>O759*P759</f>
        <v/>
      </c>
      <c r="R759" s="724" t="n">
        <v>12000</v>
      </c>
      <c r="S759" s="1623">
        <f>O759*R759</f>
        <v/>
      </c>
      <c r="T759" s="1623">
        <f>Q759-S759</f>
        <v/>
      </c>
      <c r="U759" s="1742">
        <f>T759/Q759</f>
        <v/>
      </c>
      <c r="V759" s="444" t="n"/>
      <c r="W759" s="444" t="n"/>
      <c r="X759" s="728">
        <f>O759/M759</f>
        <v/>
      </c>
      <c r="Y759" s="444">
        <f>V759*X759</f>
        <v/>
      </c>
      <c r="Z759" s="444">
        <f>W759*X759</f>
        <v/>
      </c>
      <c r="AA759" s="444" t="n"/>
      <c r="AB759" s="1638" t="n">
        <v>0.325</v>
      </c>
      <c r="AC759" s="1627">
        <f>ROUND(O759*AB759,3)</f>
        <v/>
      </c>
      <c r="AD759"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759" s="663" t="inlineStr">
        <is>
          <t>ЕАЭС N RU Д-JP.РА04.В.61660/23 от 13.06.2023 действует до 12.06.2028</t>
        </is>
      </c>
      <c r="AF759" s="663" t="inlineStr">
        <is>
          <t>McCoy</t>
        </is>
      </c>
      <c r="AG759" s="663" t="inlineStr">
        <is>
          <t>McCoy Co., Ltd.</t>
        </is>
      </c>
    </row>
    <row r="760" hidden="1" ht="20.1" customFormat="1" customHeight="1" s="437" thickBot="1">
      <c r="A760" s="1442" t="n"/>
      <c r="B760" s="822" t="n"/>
      <c r="C760" s="449" t="n">
        <v>4582487961617</v>
      </c>
      <c r="D760" s="449" t="n"/>
      <c r="E760" s="435" t="inlineStr">
        <is>
          <t>McCoy</t>
        </is>
      </c>
      <c r="F760" s="435" t="inlineStr">
        <is>
          <t>MC09</t>
        </is>
      </c>
      <c r="G760" s="450" t="n"/>
      <c r="H760" s="451" t="inlineStr">
        <is>
          <t>《McCoy》McCELLRIE Pique 30g</t>
        </is>
      </c>
      <c r="I760" s="451" t="inlineStr">
        <is>
          <t>«McCoy» McCELLRIE PIQUE</t>
        </is>
      </c>
      <c r="J760" s="488" t="inlineStr">
        <is>
          <t>Лифтинговая омолаживающая эссенция для лица на основе спикулы МакСелри</t>
        </is>
      </c>
      <c r="K760" s="451" t="inlineStr">
        <is>
          <t>face cream</t>
        </is>
      </c>
      <c r="L760" s="451" t="n"/>
      <c r="M760" s="1442" t="n">
        <v>24</v>
      </c>
      <c r="N760" s="1442" t="n">
        <v>48</v>
      </c>
      <c r="O760" s="872" t="n">
        <v>24</v>
      </c>
      <c r="P760" s="1628" t="n">
        <v>5647</v>
      </c>
      <c r="Q760" s="1628">
        <f>O760*P760</f>
        <v/>
      </c>
      <c r="R760" s="724" t="n">
        <v>4800</v>
      </c>
      <c r="S760" s="1623">
        <f>O760*R760</f>
        <v/>
      </c>
      <c r="T760" s="1623">
        <f>Q760-S760</f>
        <v/>
      </c>
      <c r="U760" s="1742">
        <f>T760/Q760</f>
        <v/>
      </c>
      <c r="V760" s="444" t="n"/>
      <c r="W760" s="444" t="n"/>
      <c r="X760" s="728" t="n"/>
      <c r="Y760" s="444">
        <f>V760*X760</f>
        <v/>
      </c>
      <c r="Z760" s="444">
        <f>W760*X760</f>
        <v/>
      </c>
      <c r="AA760" s="444" t="n"/>
      <c r="AB760" s="1638" t="n">
        <v>0.128</v>
      </c>
      <c r="AC760" s="1624">
        <f>ROUND(O760*AB760,3)</f>
        <v/>
      </c>
      <c r="AD760"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760" s="663" t="inlineStr">
        <is>
          <t>ЕАЭС N RU Д-JP.РА04.В.61660/23 от 13.06.2023 действует до 12.06.2028</t>
        </is>
      </c>
      <c r="AF760" s="663" t="inlineStr">
        <is>
          <t>McCoy</t>
        </is>
      </c>
      <c r="AG760" s="663" t="inlineStr">
        <is>
          <t>McCoy Co., Ltd.</t>
        </is>
      </c>
    </row>
    <row r="761" hidden="1" ht="34.5" customFormat="1" customHeight="1" s="437" thickBot="1">
      <c r="A761" s="1442" t="n"/>
      <c r="B761" s="822" t="n"/>
      <c r="C761" s="449" t="n">
        <v>4582487961747</v>
      </c>
      <c r="D761" s="449" t="n"/>
      <c r="E761" s="435" t="inlineStr">
        <is>
          <t>McCoy</t>
        </is>
      </c>
      <c r="F761" s="435" t="inlineStr">
        <is>
          <t>MC10</t>
        </is>
      </c>
      <c r="G761" s="450" t="n"/>
      <c r="H761" s="1121" t="inlineStr">
        <is>
          <t>《McCoy》McCELLRIE Tightening Cream 50g</t>
        </is>
      </c>
      <c r="I761" s="451" t="inlineStr">
        <is>
          <t xml:space="preserve">«McCoy» McCELLRIE Tightening Cream </t>
        </is>
      </c>
      <c r="J761" s="488" t="inlineStr">
        <is>
          <t>Лифтинговый крем для лица МакСелри МакКой</t>
        </is>
      </c>
      <c r="K761" s="451" t="inlineStr">
        <is>
          <t>face cream</t>
        </is>
      </c>
      <c r="L761" s="451" t="n"/>
      <c r="M761" s="1442" t="n">
        <v>12</v>
      </c>
      <c r="N761" s="1442" t="n">
        <v>60</v>
      </c>
      <c r="O761" s="812" t="n">
        <v>36</v>
      </c>
      <c r="P761" s="1628" t="n">
        <v>6588</v>
      </c>
      <c r="Q761" s="1628">
        <f>O761*P761</f>
        <v/>
      </c>
      <c r="R761" s="724" t="n">
        <v>5600</v>
      </c>
      <c r="S761" s="1623">
        <f>O761*R761</f>
        <v/>
      </c>
      <c r="T761" s="1623">
        <f>Q761-S761</f>
        <v/>
      </c>
      <c r="U761" s="1742">
        <f>T761/Q761</f>
        <v/>
      </c>
      <c r="V761" s="444" t="n"/>
      <c r="W761" s="444" t="n"/>
      <c r="X761" s="728" t="n"/>
      <c r="Y761" s="444" t="n"/>
      <c r="Z761" s="444" t="n"/>
      <c r="AA761" s="444" t="n"/>
      <c r="AB761" s="1633" t="n">
        <v>0.159</v>
      </c>
      <c r="AC761" s="1624">
        <f>ROUND(O761*AB761,3)</f>
        <v/>
      </c>
      <c r="AD761"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761" s="663" t="inlineStr">
        <is>
          <t>ЕАЭС N RU Д-JP.РА04.В.61482/23 от 13.06.2023 действует до 12.06.2028</t>
        </is>
      </c>
      <c r="AF761" s="663" t="inlineStr">
        <is>
          <t>McCoy</t>
        </is>
      </c>
      <c r="AG761" s="663" t="inlineStr">
        <is>
          <t>McCoy Co., Ltd.</t>
        </is>
      </c>
    </row>
    <row r="762" hidden="1" ht="37.5" customFormat="1" customHeight="1" s="437" thickBot="1">
      <c r="A762" s="435" t="n"/>
      <c r="B762" s="829" t="n"/>
      <c r="C762" s="449" t="n">
        <v>4582487961778</v>
      </c>
      <c r="D762" s="449" t="n"/>
      <c r="E762" s="435" t="inlineStr">
        <is>
          <t>McCoy PRO</t>
        </is>
      </c>
      <c r="F762" s="435" t="inlineStr">
        <is>
          <t>MC13P</t>
        </is>
      </c>
      <c r="G762" s="450" t="n"/>
      <c r="H762" s="451" t="inlineStr">
        <is>
          <t>《McCoy PRO》Dolcet Sheet Mask 30 set/box END OF SALE in November</t>
        </is>
      </c>
      <c r="I762" s="451" t="inlineStr">
        <is>
          <t>«МсСоу» ENEW Superzyme Plus 4</t>
        </is>
      </c>
      <c r="J762" s="591" t="inlineStr">
        <is>
          <t>Напиток на основе суперэнзимов Плюс 4 МакКой</t>
        </is>
      </c>
      <c r="K762" s="451" t="inlineStr">
        <is>
          <t>face mask</t>
        </is>
      </c>
      <c r="L762" s="451" t="n"/>
      <c r="M762" s="1442" t="n">
        <v>30</v>
      </c>
      <c r="N762" s="1442" t="n">
        <v>60</v>
      </c>
      <c r="O762" s="872" t="n"/>
      <c r="P762" s="1628" t="n">
        <v>18824</v>
      </c>
      <c r="Q762" s="1628">
        <f>O762*P762</f>
        <v/>
      </c>
      <c r="R762" s="724" t="n">
        <v>16000</v>
      </c>
      <c r="S762" s="1623">
        <f>O762*R762</f>
        <v/>
      </c>
      <c r="T762" s="1623">
        <f>Q762-S762</f>
        <v/>
      </c>
      <c r="U762" s="1742">
        <f>T762/Q762</f>
        <v/>
      </c>
      <c r="V762" s="444" t="n"/>
      <c r="W762" s="444" t="n"/>
      <c r="X762" s="728" t="n"/>
      <c r="Y762" s="444" t="n"/>
      <c r="Z762" s="444" t="n"/>
      <c r="AA762" s="444" t="n"/>
      <c r="AB762" s="1647" t="n">
        <v>0.9340000000000001</v>
      </c>
      <c r="AC762" s="1624">
        <f>ROUND(O762*AB762,3)</f>
        <v/>
      </c>
      <c r="AD762"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762" s="663" t="inlineStr">
        <is>
          <t>ЕАЭС N RU Д-JP.РА05.В.45875/23 от 13.07.2023 действует до 12.07.2028</t>
        </is>
      </c>
      <c r="AF762" s="663" t="n">
        <v>0</v>
      </c>
      <c r="AG762" s="663" t="inlineStr">
        <is>
          <t>McCoy Co., Ltd.</t>
        </is>
      </c>
    </row>
    <row r="763" hidden="1" ht="20.1" customFormat="1" customHeight="1" s="437" thickBot="1">
      <c r="A763" s="435" t="n"/>
      <c r="B763" s="829" t="n"/>
      <c r="C763" s="449" t="n">
        <v>4582487961631</v>
      </c>
      <c r="D763" s="449" t="n"/>
      <c r="E763" s="435" t="inlineStr">
        <is>
          <t>McCoy</t>
        </is>
      </c>
      <c r="F763" s="435" t="inlineStr">
        <is>
          <t>MC14</t>
        </is>
      </c>
      <c r="G763" s="450" t="n"/>
      <c r="H763" s="451" t="inlineStr">
        <is>
          <t>《McCoy》Dolcet Bodymake Gel 60g</t>
        </is>
      </c>
      <c r="I763" s="451" t="inlineStr">
        <is>
          <t>McCoy Dolcet Bodymake Gel</t>
        </is>
      </c>
      <c r="J763" s="591" t="inlineStr">
        <is>
          <t>Гель для улучшения упругости кожи груди Дольсет МакКой</t>
        </is>
      </c>
      <c r="K763" s="451" t="inlineStr">
        <is>
          <t>body gel</t>
        </is>
      </c>
      <c r="L763" s="451" t="n"/>
      <c r="M763" s="1442" t="n">
        <v>36</v>
      </c>
      <c r="N763" s="1442" t="n">
        <v>72</v>
      </c>
      <c r="O763" s="872" t="n">
        <v>36</v>
      </c>
      <c r="P763" s="1628" t="n">
        <v>3765</v>
      </c>
      <c r="Q763" s="1628">
        <f>O763*P763</f>
        <v/>
      </c>
      <c r="R763" s="724" t="n">
        <v>3200</v>
      </c>
      <c r="S763" s="1623">
        <f>O763*R763</f>
        <v/>
      </c>
      <c r="T763" s="1623">
        <f>Q763-S763</f>
        <v/>
      </c>
      <c r="U763" s="1742">
        <f>T763/Q763</f>
        <v/>
      </c>
      <c r="V763" s="444" t="n"/>
      <c r="W763" s="444" t="n"/>
      <c r="X763" s="728">
        <f>O763/M763</f>
        <v/>
      </c>
      <c r="Y763" s="444" t="n"/>
      <c r="Z763" s="444" t="n"/>
      <c r="AA763" s="444" t="n"/>
      <c r="AB763" s="1633" t="n">
        <v>0.227</v>
      </c>
      <c r="AC763" s="1661">
        <f>ROUND(O763*AB763,3)</f>
        <v/>
      </c>
      <c r="AD763"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763" s="663" t="inlineStr">
        <is>
          <t>ЕАЭС N RU Д-JP.РА04.В.58512/23 от 09.06.2023 действует до 08.06.2028</t>
        </is>
      </c>
      <c r="AF763" s="663" t="inlineStr">
        <is>
          <t>McCoy</t>
        </is>
      </c>
      <c r="AG763" s="663" t="inlineStr">
        <is>
          <t>McCoy Co., Ltd</t>
        </is>
      </c>
    </row>
    <row r="764" hidden="1" ht="20.1" customFormat="1" customHeight="1" s="437" thickBot="1">
      <c r="A764" s="435" t="n"/>
      <c r="B764" s="829" t="n"/>
      <c r="C764" s="449" t="n"/>
      <c r="D764" s="449" t="n"/>
      <c r="E764" s="435" t="inlineStr">
        <is>
          <t>McCoy</t>
        </is>
      </c>
      <c r="F764" s="435" t="inlineStr">
        <is>
          <t>MC14P</t>
        </is>
      </c>
      <c r="G764" s="450" t="n"/>
      <c r="H764" s="451" t="inlineStr">
        <is>
          <t>《McCoy》Dolcet Bodymake Gel 300g</t>
        </is>
      </c>
      <c r="I764" s="1057" t="inlineStr">
        <is>
          <t>McCoy Dolcet Bodymake Gel</t>
        </is>
      </c>
      <c r="J764" s="1057" t="inlineStr">
        <is>
          <t>Гель для улучшения упругости кожи груди Дольсет МакКой</t>
        </is>
      </c>
      <c r="K764" s="451" t="inlineStr">
        <is>
          <t>body gel</t>
        </is>
      </c>
      <c r="L764" s="451" t="n"/>
      <c r="M764" s="1442" t="n"/>
      <c r="N764" s="1442" t="n"/>
      <c r="O764" s="872" t="n"/>
      <c r="P764" s="1628" t="n">
        <v>9412</v>
      </c>
      <c r="Q764" s="1628">
        <f>O764*P764</f>
        <v/>
      </c>
      <c r="R764" s="724" t="n">
        <v>8000</v>
      </c>
      <c r="S764" s="1623">
        <f>O764*R764</f>
        <v/>
      </c>
      <c r="T764" s="1623">
        <f>Q764-S764</f>
        <v/>
      </c>
      <c r="U764" s="1742">
        <f>T764/Q764</f>
        <v/>
      </c>
      <c r="V764" s="444" t="n"/>
      <c r="W764" s="444" t="n"/>
      <c r="X764" s="728" t="n"/>
      <c r="Y764" s="444" t="n"/>
      <c r="Z764" s="444" t="n"/>
      <c r="AA764" s="444" t="n"/>
      <c r="AB764" s="1633" t="n">
        <v>0.31</v>
      </c>
      <c r="AC764" s="1661">
        <f>ROUND(O764*AB764,3)</f>
        <v/>
      </c>
      <c r="AD764" s="673" t="inlineStr">
        <is>
          <t>水、ＤＰＧ、グリセリン、1，2-ヘキサンジオール、グリコシルトレハロース、ヒト脂肪細胞順化培養液、コショウソウ芽エキス、サッカロミセス／ムレスズメ根発酵エキス、ビサボロール、レシチン、ザクロ果実エキス、マグワ根皮エキス、キハダ樹皮エキス、ハナスゲ根エキス、プエラリアミリフィカ根エキス、ヒアルロン酸Ｎａ、加水分解コラーゲン、加水分解卵殻膜、グルコサミンＨＣｌ、グルタミン酸、アルギニン、メチオニン、シスチン、ロイシン、チロシン、アスパラギン酸、グリシン、セリン、アラニン、バリン、フェニルアラニン、プロリン、リシン、グルタミン、アスパラギン、イソロイシン、トリプトファン、トレオニン、ヒスチジン、白金、トルマリン、火山岩、塩化Ｃａ、酢酸Ｃａ、塩化Ｍｇ、塩化Ｎａ、塩化Ｋ、塩化亜鉛、リンゴ酸、クレアチン、ベタイン、加水分解水添デンプン、ＰＥＧ－６０水添ヒマシ油、コハク酸ジエトキシエチル、カルボマー、キサンタンガム、水添ポリイソブテン、水酸化Ｋ、ペンテト酸５Ｎａ、ペンチレングリコール、ＢＧ、フェノキシエタノール、オニサルビア油、ダマスクバラ花油、ニオイテンジクアオイ油、パルマローザ油</t>
        </is>
      </c>
      <c r="AE764" s="663" t="inlineStr">
        <is>
          <t>ЕАЭС N RU Д-JP.РА04.В.58512/23 от 09.06.2023 действует до 08.06.2028</t>
        </is>
      </c>
      <c r="AF764" s="663" t="inlineStr">
        <is>
          <t>McCoy</t>
        </is>
      </c>
      <c r="AG764" s="663" t="inlineStr">
        <is>
          <t>McCoy Co., Ltd</t>
        </is>
      </c>
    </row>
    <row r="765" hidden="1" ht="20.1" customFormat="1" customHeight="1" s="437" thickBot="1">
      <c r="A765" s="435" t="n"/>
      <c r="B765" s="829" t="n"/>
      <c r="C765" s="449" t="n"/>
      <c r="D765" s="449" t="n"/>
      <c r="E765" s="435" t="inlineStr">
        <is>
          <t>McCoy</t>
        </is>
      </c>
      <c r="F765" s="435" t="n"/>
      <c r="G765" s="450" t="n"/>
      <c r="H765" s="451" t="inlineStr">
        <is>
          <t>《McCoy》Dolcet Bodymake Gel POMP</t>
        </is>
      </c>
      <c r="I765" s="404" t="n"/>
      <c r="J765" s="488" t="n"/>
      <c r="K765" s="451" t="inlineStr">
        <is>
          <t>bottle</t>
        </is>
      </c>
      <c r="L765" s="451" t="n"/>
      <c r="M765" s="1442" t="n"/>
      <c r="N765" s="1442" t="n"/>
      <c r="O765" s="872" t="n"/>
      <c r="P765" s="1628" t="n">
        <v>1176</v>
      </c>
      <c r="Q765" s="1628">
        <f>O765*P765</f>
        <v/>
      </c>
      <c r="R765" s="724" t="n">
        <v>1000</v>
      </c>
      <c r="S765" s="1623">
        <f>O765*R765</f>
        <v/>
      </c>
      <c r="T765" s="1623">
        <f>Q765-S765</f>
        <v/>
      </c>
      <c r="U765" s="1742">
        <f>T765/Q765</f>
        <v/>
      </c>
      <c r="V765" s="444" t="n"/>
      <c r="W765" s="444" t="n"/>
      <c r="X765" s="728" t="n"/>
      <c r="Y765" s="444" t="n"/>
      <c r="Z765" s="444" t="n"/>
      <c r="AA765" s="444" t="n"/>
      <c r="AB765" s="1633" t="n">
        <v>0.134</v>
      </c>
      <c r="AC765" s="1661">
        <f>ROUND(O765*AB765,3)</f>
        <v/>
      </c>
      <c r="AD765" s="673" t="inlineStr">
        <is>
          <t>PP（ボトル）/ PP,SUS（ポンプ）</t>
        </is>
      </c>
      <c r="AE765" s="663" t="n"/>
      <c r="AF765" s="663" t="n"/>
      <c r="AG765" s="663" t="n"/>
    </row>
    <row r="766" hidden="1" ht="20.1" customFormat="1" customHeight="1" s="437" thickBot="1">
      <c r="A766" s="435" t="n"/>
      <c r="B766" s="829" t="n"/>
      <c r="C766" s="449" t="n">
        <v>4582487961761</v>
      </c>
      <c r="D766" s="449" t="n"/>
      <c r="E766" s="435" t="inlineStr">
        <is>
          <t>McCoy</t>
        </is>
      </c>
      <c r="F766" s="435" t="inlineStr">
        <is>
          <t>MC13</t>
        </is>
      </c>
      <c r="G766" s="450" t="n"/>
      <c r="H766" s="451" t="inlineStr">
        <is>
          <t>《McCoy》Dolcet Sheet Mask 4 set/box</t>
        </is>
      </c>
      <c r="I766" s="404" t="inlineStr">
        <is>
          <t>McCoy Dolcet Sheet Mask</t>
        </is>
      </c>
      <c r="J766" s="488" t="inlineStr">
        <is>
          <t>Тканевая маска для увлажнения и упругости кожи груди Дольсет</t>
        </is>
      </c>
      <c r="K766" s="451" t="inlineStr">
        <is>
          <t>face mask</t>
        </is>
      </c>
      <c r="L766" s="451" t="n"/>
      <c r="M766" s="1442" t="n">
        <v>12</v>
      </c>
      <c r="N766" s="1442" t="n">
        <v>24</v>
      </c>
      <c r="O766" s="872" t="n"/>
      <c r="P766" s="1628" t="n">
        <v>3765</v>
      </c>
      <c r="Q766" s="1628">
        <f>O766*P766</f>
        <v/>
      </c>
      <c r="R766" s="724" t="n">
        <v>3200</v>
      </c>
      <c r="S766" s="1623">
        <f>O766*R766</f>
        <v/>
      </c>
      <c r="T766" s="1623">
        <f>Q766-S766</f>
        <v/>
      </c>
      <c r="U766" s="1742">
        <f>T766/Q766</f>
        <v/>
      </c>
      <c r="V766" s="444" t="n"/>
      <c r="W766" s="444" t="n"/>
      <c r="X766" s="728" t="n"/>
      <c r="Y766" s="444" t="n"/>
      <c r="Z766" s="444" t="n"/>
      <c r="AA766" s="444" t="n"/>
      <c r="AB766" s="1647" t="n">
        <v>0.182</v>
      </c>
      <c r="AC766" s="1661">
        <f>ROUND(O766*AB766,3)</f>
        <v/>
      </c>
      <c r="AD766"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6" s="663" t="inlineStr">
        <is>
          <t>ЕАЭС N RU Д-JP.РА04.В.68048/23 от 15.06.2023 действует до 14.06.2028</t>
        </is>
      </c>
      <c r="AF766" s="663" t="n">
        <v>0</v>
      </c>
      <c r="AG766" s="663" t="inlineStr">
        <is>
          <t>McCoy Co., Ltd.</t>
        </is>
      </c>
    </row>
    <row r="767" hidden="1" ht="20.1" customFormat="1" customHeight="1" s="437" thickBot="1">
      <c r="A767" s="435" t="n"/>
      <c r="B767" s="829" t="n"/>
      <c r="C767" s="449" t="n">
        <v>4582487961761</v>
      </c>
      <c r="D767" s="449" t="n"/>
      <c r="E767" s="435" t="inlineStr">
        <is>
          <t>McCoy</t>
        </is>
      </c>
      <c r="F767" s="435" t="n"/>
      <c r="G767" s="450" t="n"/>
      <c r="H767" s="451" t="inlineStr">
        <is>
          <t>《McCoy》Dolcet Sheet Mask 4 set/box</t>
        </is>
      </c>
      <c r="I767" s="404" t="inlineStr">
        <is>
          <t>McCoy Dolcet Sheet Mask</t>
        </is>
      </c>
      <c r="J767" s="488" t="inlineStr">
        <is>
          <t>Тканевая маска для увлажнения и упругости кожи груди Дольсет</t>
        </is>
      </c>
      <c r="K767" s="451" t="inlineStr">
        <is>
          <t>face mask</t>
        </is>
      </c>
      <c r="L767" s="451" t="n"/>
      <c r="M767" s="1442" t="n">
        <v>12</v>
      </c>
      <c r="N767" s="1442" t="n">
        <v>60</v>
      </c>
      <c r="O767" s="872" t="n"/>
      <c r="P767" s="1628" t="n">
        <v>3576</v>
      </c>
      <c r="Q767" s="1628">
        <f>O767*P767</f>
        <v/>
      </c>
      <c r="R767" s="724" t="n">
        <v>3040</v>
      </c>
      <c r="S767" s="1623">
        <f>O767*R767</f>
        <v/>
      </c>
      <c r="T767" s="1623">
        <f>Q767-S767</f>
        <v/>
      </c>
      <c r="U767" s="1742">
        <f>T767/Q767</f>
        <v/>
      </c>
      <c r="V767" s="444" t="n"/>
      <c r="W767" s="444" t="n"/>
      <c r="X767" s="728" t="n"/>
      <c r="Y767" s="444" t="n"/>
      <c r="Z767" s="444" t="n"/>
      <c r="AA767" s="444" t="n"/>
      <c r="AB767" s="1633" t="n">
        <v>0.182</v>
      </c>
      <c r="AC767" s="1661">
        <f>ROUND(O767*AB767,3)</f>
        <v/>
      </c>
      <c r="AD767"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7" s="663" t="inlineStr">
        <is>
          <t>ЕАЭС N RU Д-JP.РА04.В.68048/23 от 15.06.2023 действует до 14.06.2028</t>
        </is>
      </c>
      <c r="AF767" s="663" t="n">
        <v>0</v>
      </c>
      <c r="AG767" s="663" t="inlineStr">
        <is>
          <t>McCoy Co., Ltd.</t>
        </is>
      </c>
    </row>
    <row r="768" hidden="1" ht="20.1" customFormat="1" customHeight="1" s="437" thickBot="1">
      <c r="A768" s="435" t="n"/>
      <c r="B768" s="829" t="n"/>
      <c r="C768" s="449" t="n">
        <v>4582487961761</v>
      </c>
      <c r="D768" s="449" t="n"/>
      <c r="E768" s="435" t="inlineStr">
        <is>
          <t>McCoy</t>
        </is>
      </c>
      <c r="F768" s="435" t="n"/>
      <c r="G768" s="450" t="n"/>
      <c r="H768" s="451" t="inlineStr">
        <is>
          <t>《McCoy》Dolcet Sheet Mask 4 set/box</t>
        </is>
      </c>
      <c r="I768" s="404" t="inlineStr">
        <is>
          <t>McCoy Dolcet Sheet Mask</t>
        </is>
      </c>
      <c r="J768" s="488" t="inlineStr">
        <is>
          <t>Тканевая маска для увлажнения и упругости кожи груди Дольсет</t>
        </is>
      </c>
      <c r="K768" s="451" t="inlineStr">
        <is>
          <t>face mask</t>
        </is>
      </c>
      <c r="L768" s="451" t="n"/>
      <c r="M768" s="1442" t="n">
        <v>12</v>
      </c>
      <c r="N768" s="1442" t="n">
        <v>120</v>
      </c>
      <c r="O768" s="872" t="n"/>
      <c r="P768" s="1628" t="n">
        <v>3294</v>
      </c>
      <c r="Q768" s="1628">
        <f>O768*P768</f>
        <v/>
      </c>
      <c r="R768" s="724" t="n">
        <v>2800</v>
      </c>
      <c r="S768" s="1623">
        <f>O768*R768</f>
        <v/>
      </c>
      <c r="T768" s="1623">
        <f>Q768-S768</f>
        <v/>
      </c>
      <c r="U768" s="1742">
        <f>T768/Q768</f>
        <v/>
      </c>
      <c r="V768" s="444" t="n"/>
      <c r="W768" s="444" t="n"/>
      <c r="X768" s="728" t="n"/>
      <c r="Y768" s="444" t="n"/>
      <c r="Z768" s="444" t="n"/>
      <c r="AA768" s="444" t="n"/>
      <c r="AB768" s="1647" t="n">
        <v>0.182</v>
      </c>
      <c r="AC768" s="1661">
        <f>ROUND(O768*AB768,3)</f>
        <v/>
      </c>
      <c r="AD768"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768" s="663" t="inlineStr">
        <is>
          <t>ЕАЭС N RU Д-JP.РА04.В.68048/23 от 15.06.2023 действует до 14.06.2028</t>
        </is>
      </c>
      <c r="AF768" s="663" t="n">
        <v>0</v>
      </c>
      <c r="AG768" s="663" t="inlineStr">
        <is>
          <t>McCoy Co., Ltd.</t>
        </is>
      </c>
    </row>
    <row r="769" hidden="1" ht="20.1" customFormat="1" customHeight="1" s="437" thickBot="1">
      <c r="A769" s="435" t="n"/>
      <c r="B769" s="829" t="n"/>
      <c r="C769" s="449" t="n">
        <v>4582487961693</v>
      </c>
      <c r="D769" s="449" t="n"/>
      <c r="E769" s="435" t="inlineStr">
        <is>
          <t>McCoy</t>
        </is>
      </c>
      <c r="F769" s="435" t="inlineStr">
        <is>
          <t>MC15</t>
        </is>
      </c>
      <c r="G769" s="450" t="n"/>
      <c r="H769" s="451" t="inlineStr">
        <is>
          <t>《McCoy》Dolcet Body Make Leggings M size</t>
        </is>
      </c>
      <c r="I769" s="404" t="inlineStr">
        <is>
          <t>Dolcet Body Make Leggings</t>
        </is>
      </c>
      <c r="J769" s="488" t="inlineStr">
        <is>
          <t xml:space="preserve">Легинсы Дольсет МакКой. Размер М. </t>
        </is>
      </c>
      <c r="K769" s="451" t="inlineStr">
        <is>
          <t>clothes</t>
        </is>
      </c>
      <c r="L769" s="451" t="n"/>
      <c r="M769" s="1442" t="n">
        <v>12</v>
      </c>
      <c r="N769" s="1442" t="n">
        <v>24</v>
      </c>
      <c r="O769" s="872" t="n"/>
      <c r="P769" s="1628" t="n">
        <v>6588</v>
      </c>
      <c r="Q769" s="1628">
        <f>O769*P769</f>
        <v/>
      </c>
      <c r="R769" s="724" t="n">
        <v>5600</v>
      </c>
      <c r="S769" s="1623">
        <f>O769*R769</f>
        <v/>
      </c>
      <c r="T769" s="1623">
        <f>Q769-S769</f>
        <v/>
      </c>
      <c r="U769" s="1742">
        <f>T769/Q769</f>
        <v/>
      </c>
      <c r="V769" s="444" t="n"/>
      <c r="W769" s="444" t="n"/>
      <c r="X769" s="728" t="n"/>
      <c r="Y769" s="444">
        <f>V769*X769</f>
        <v/>
      </c>
      <c r="Z769" s="444">
        <f>W769*X769</f>
        <v/>
      </c>
      <c r="AA769" s="444" t="n"/>
      <c r="AB769" s="1638" t="n">
        <v>0.182</v>
      </c>
      <c r="AC769" s="1661">
        <f>ROUND(O769*AB769,3)</f>
        <v/>
      </c>
      <c r="AD769" s="673" t="inlineStr">
        <is>
          <t>ナイロン85％、ポリウレタン15％</t>
        </is>
      </c>
      <c r="AE769" s="663" t="inlineStr">
        <is>
          <t>ЕАЭС RU С-JP.НВ85.В.02195/23 от 01.08.2023 действует до 31.07.2028</t>
        </is>
      </c>
      <c r="AF769" s="663" t="inlineStr">
        <is>
          <t>McCoy</t>
        </is>
      </c>
      <c r="AG769" s="663" t="inlineStr">
        <is>
          <t>McCoy Co., Ltd.</t>
        </is>
      </c>
    </row>
    <row r="770" hidden="1" ht="20.1" customFormat="1" customHeight="1" s="437" thickBot="1">
      <c r="A770" s="435" t="n"/>
      <c r="B770" s="829" t="n"/>
      <c r="C770" s="449" t="n">
        <v>4582487961693</v>
      </c>
      <c r="D770" s="449" t="n"/>
      <c r="E770" s="435" t="inlineStr">
        <is>
          <t>McCoy</t>
        </is>
      </c>
      <c r="F770" s="435" t="n"/>
      <c r="G770" s="450" t="n"/>
      <c r="H770" s="451" t="inlineStr">
        <is>
          <t>《McCoy》Dolcet Body Make Leggings M size</t>
        </is>
      </c>
      <c r="I770" s="404" t="n"/>
      <c r="J770" s="488" t="inlineStr">
        <is>
          <t xml:space="preserve">Корректирующие легенцы Дольсет МакКой. Размер М. </t>
        </is>
      </c>
      <c r="K770" s="451" t="inlineStr">
        <is>
          <t>leggins</t>
        </is>
      </c>
      <c r="L770" s="451" t="n"/>
      <c r="M770" s="1442" t="n">
        <v>12</v>
      </c>
      <c r="N770" s="1442" t="n">
        <v>60</v>
      </c>
      <c r="O770" s="872" t="n"/>
      <c r="P770" s="1628" t="n">
        <v>6259</v>
      </c>
      <c r="Q770" s="1628">
        <f>O770*P770</f>
        <v/>
      </c>
      <c r="R770" s="724" t="n">
        <v>5320</v>
      </c>
      <c r="S770" s="1623">
        <f>O770*R770</f>
        <v/>
      </c>
      <c r="T770" s="1623">
        <f>Q770-S770</f>
        <v/>
      </c>
      <c r="U770" s="1742">
        <f>T770/Q770</f>
        <v/>
      </c>
      <c r="V770" s="444" t="n"/>
      <c r="W770" s="444" t="n"/>
      <c r="X770" s="728" t="n"/>
      <c r="Y770" s="444" t="n"/>
      <c r="Z770" s="444" t="n"/>
      <c r="AA770" s="444" t="n"/>
      <c r="AB770" s="1638" t="n">
        <v>0.182</v>
      </c>
      <c r="AC770" s="1661">
        <f>ROUND(O770*AB770,3)</f>
        <v/>
      </c>
      <c r="AD770" s="673" t="n"/>
      <c r="AE770" s="663" t="inlineStr">
        <is>
          <t>ЕАЭС RU С-JP.НВ85.В.02195/23 от 01.08.2023 действует до 31.07.2028</t>
        </is>
      </c>
      <c r="AF770" s="663" t="e">
        <v>#REF!</v>
      </c>
      <c r="AG770" s="663" t="e">
        <v>#REF!</v>
      </c>
    </row>
    <row r="771" hidden="1" ht="20.1" customFormat="1" customHeight="1" s="437" thickBot="1">
      <c r="A771" s="435" t="n"/>
      <c r="B771" s="829" t="n"/>
      <c r="C771" s="449" t="n">
        <v>4582487961693</v>
      </c>
      <c r="D771" s="449" t="n"/>
      <c r="E771" s="435" t="inlineStr">
        <is>
          <t>McCoy</t>
        </is>
      </c>
      <c r="F771" s="435" t="n"/>
      <c r="G771" s="450" t="n"/>
      <c r="H771" s="451" t="inlineStr">
        <is>
          <t>《McCoy》Dolcet Body Make Leggings M size</t>
        </is>
      </c>
      <c r="I771" s="404" t="n"/>
      <c r="J771" s="488" t="inlineStr">
        <is>
          <t xml:space="preserve">Корректирующие легенцы Дольсет МакКой. Размер М. </t>
        </is>
      </c>
      <c r="K771" s="451" t="inlineStr">
        <is>
          <t>leggins</t>
        </is>
      </c>
      <c r="L771" s="451" t="n"/>
      <c r="M771" s="1442" t="n">
        <v>12</v>
      </c>
      <c r="N771" s="1442" t="n">
        <v>120</v>
      </c>
      <c r="O771" s="872" t="n"/>
      <c r="P771" s="1628" t="n">
        <v>5765</v>
      </c>
      <c r="Q771" s="1628">
        <f>O771*P771</f>
        <v/>
      </c>
      <c r="R771" s="724" t="n">
        <v>4900</v>
      </c>
      <c r="S771" s="1623">
        <f>O771*R771</f>
        <v/>
      </c>
      <c r="T771" s="1623">
        <f>Q771-S771</f>
        <v/>
      </c>
      <c r="U771" s="1742">
        <f>T771/Q771</f>
        <v/>
      </c>
      <c r="V771" s="444" t="n"/>
      <c r="W771" s="444" t="n"/>
      <c r="X771" s="728" t="n"/>
      <c r="Y771" s="444" t="n"/>
      <c r="Z771" s="444" t="n"/>
      <c r="AA771" s="444" t="n"/>
      <c r="AB771" s="1638" t="n">
        <v>0.182</v>
      </c>
      <c r="AC771" s="1661">
        <f>ROUND(O771*AB771,3)</f>
        <v/>
      </c>
      <c r="AD771" s="673" t="n"/>
      <c r="AE771" s="663" t="e">
        <v>#REF!</v>
      </c>
      <c r="AF771" s="663" t="e">
        <v>#REF!</v>
      </c>
      <c r="AG771" s="663" t="e">
        <v>#REF!</v>
      </c>
    </row>
    <row r="772" hidden="1" ht="20.1" customFormat="1" customHeight="1" s="437" thickBot="1">
      <c r="A772" s="435" t="n"/>
      <c r="B772" s="829" t="n"/>
      <c r="C772" s="449" t="n">
        <v>4582487961709</v>
      </c>
      <c r="D772" s="449" t="n"/>
      <c r="E772" s="435" t="inlineStr">
        <is>
          <t>McCoy</t>
        </is>
      </c>
      <c r="F772" s="435" t="inlineStr">
        <is>
          <t>MC16</t>
        </is>
      </c>
      <c r="G772" s="450" t="n"/>
      <c r="H772" s="451" t="inlineStr">
        <is>
          <t>《McCoy》Dolcet Body Make Leggings L size</t>
        </is>
      </c>
      <c r="I772" s="404" t="inlineStr">
        <is>
          <t>Dolcet Body Make Leggings</t>
        </is>
      </c>
      <c r="J772" s="488" t="inlineStr">
        <is>
          <t xml:space="preserve">Легинсы Дольсет МакКой. Размер L. </t>
        </is>
      </c>
      <c r="K772" s="451" t="inlineStr">
        <is>
          <t>clothes</t>
        </is>
      </c>
      <c r="L772" s="451" t="n"/>
      <c r="M772" s="1442" t="n">
        <v>12</v>
      </c>
      <c r="N772" s="1442" t="n">
        <v>24</v>
      </c>
      <c r="O772" s="872" t="n"/>
      <c r="P772" s="1628" t="n">
        <v>6588</v>
      </c>
      <c r="Q772" s="1628">
        <f>O772*P772</f>
        <v/>
      </c>
      <c r="R772" s="724" t="n">
        <v>5600</v>
      </c>
      <c r="S772" s="1623">
        <f>O772*R772</f>
        <v/>
      </c>
      <c r="T772" s="1623">
        <f>Q772-S772</f>
        <v/>
      </c>
      <c r="U772" s="1742">
        <f>T772/Q772</f>
        <v/>
      </c>
      <c r="V772" s="444" t="n"/>
      <c r="W772" s="444" t="n"/>
      <c r="X772" s="728" t="n"/>
      <c r="Y772" s="444">
        <f>V772*X772</f>
        <v/>
      </c>
      <c r="Z772" s="444">
        <f>W772*X772</f>
        <v/>
      </c>
      <c r="AA772" s="444" t="n"/>
      <c r="AB772" s="1638" t="n">
        <v>0.182</v>
      </c>
      <c r="AC772" s="1661">
        <f>ROUND(O772*AB772,3)</f>
        <v/>
      </c>
      <c r="AD772" s="673" t="inlineStr">
        <is>
          <t>ナイロン85％、ポリウレタン15％</t>
        </is>
      </c>
      <c r="AE772" s="663" t="inlineStr">
        <is>
          <t>ЕАЭС RU С-JP.НВ85.В.02195/23 от 01.08.2023 действует до 31.07.2028</t>
        </is>
      </c>
      <c r="AF772" s="663" t="inlineStr">
        <is>
          <t>McCoy</t>
        </is>
      </c>
      <c r="AG772" s="663" t="inlineStr">
        <is>
          <t>McCoy Co., Ltd.</t>
        </is>
      </c>
    </row>
    <row r="773" hidden="1" ht="20.1" customFormat="1" customHeight="1" s="437" thickBot="1">
      <c r="A773" s="435" t="n"/>
      <c r="B773" s="829" t="n"/>
      <c r="C773" s="449" t="n">
        <v>4582487961709</v>
      </c>
      <c r="D773" s="449" t="n"/>
      <c r="E773" s="435" t="inlineStr">
        <is>
          <t>McCoy</t>
        </is>
      </c>
      <c r="F773" s="435" t="n"/>
      <c r="G773" s="450" t="n"/>
      <c r="H773" s="451" t="inlineStr">
        <is>
          <t>《McCoy》Dolcet Body Make Leggings L size</t>
        </is>
      </c>
      <c r="I773" s="404" t="n"/>
      <c r="J773" s="488" t="inlineStr">
        <is>
          <t xml:space="preserve">Корректирующие легенцы Дольсет МакКой. Размер L. </t>
        </is>
      </c>
      <c r="K773" s="451" t="inlineStr">
        <is>
          <t>leggins</t>
        </is>
      </c>
      <c r="L773" s="451" t="n"/>
      <c r="M773" s="1442" t="n">
        <v>12</v>
      </c>
      <c r="N773" s="1442" t="n">
        <v>60</v>
      </c>
      <c r="O773" s="872" t="n"/>
      <c r="P773" s="1628" t="n">
        <v>6259</v>
      </c>
      <c r="Q773" s="1628">
        <f>O773*P773</f>
        <v/>
      </c>
      <c r="R773" s="724" t="n">
        <v>5320</v>
      </c>
      <c r="S773" s="1623">
        <f>O773*R773</f>
        <v/>
      </c>
      <c r="T773" s="1623">
        <f>Q773-S773</f>
        <v/>
      </c>
      <c r="U773" s="1742">
        <f>T773/Q773</f>
        <v/>
      </c>
      <c r="V773" s="444" t="n"/>
      <c r="W773" s="444" t="n"/>
      <c r="X773" s="728" t="n"/>
      <c r="Y773" s="444" t="n"/>
      <c r="Z773" s="444" t="n"/>
      <c r="AA773" s="444" t="n"/>
      <c r="AB773" s="1638" t="n">
        <v>0.182</v>
      </c>
      <c r="AC773" s="1661">
        <f>ROUND(O773*AB773,3)</f>
        <v/>
      </c>
      <c r="AD773" s="673" t="n"/>
      <c r="AE773" s="663" t="e">
        <v>#REF!</v>
      </c>
      <c r="AF773" s="663" t="e">
        <v>#REF!</v>
      </c>
      <c r="AG773" s="663" t="e">
        <v>#REF!</v>
      </c>
    </row>
    <row r="774" hidden="1" ht="20.1" customFormat="1" customHeight="1" s="437" thickBot="1">
      <c r="A774" s="435" t="n"/>
      <c r="B774" s="829" t="n"/>
      <c r="C774" s="449" t="n">
        <v>4582487961709</v>
      </c>
      <c r="D774" s="449" t="n"/>
      <c r="E774" s="435" t="inlineStr">
        <is>
          <t>McCoy</t>
        </is>
      </c>
      <c r="F774" s="435" t="n"/>
      <c r="G774" s="450" t="n"/>
      <c r="H774" s="451" t="inlineStr">
        <is>
          <t>《McCoy》Dolcet Body Make Leggings L size</t>
        </is>
      </c>
      <c r="I774" s="404" t="n"/>
      <c r="J774" s="488" t="inlineStr">
        <is>
          <t xml:space="preserve">Корректирующие легенцы Дольсет МакКой. Размер L. </t>
        </is>
      </c>
      <c r="K774" s="451" t="inlineStr">
        <is>
          <t>leggins</t>
        </is>
      </c>
      <c r="L774" s="451" t="n"/>
      <c r="M774" s="1442" t="n">
        <v>12</v>
      </c>
      <c r="N774" s="1442" t="n">
        <v>120</v>
      </c>
      <c r="O774" s="872" t="n"/>
      <c r="P774" s="1628" t="n">
        <v>5765</v>
      </c>
      <c r="Q774" s="1628">
        <f>O774*P774</f>
        <v/>
      </c>
      <c r="R774" s="724" t="n">
        <v>4900</v>
      </c>
      <c r="S774" s="1623">
        <f>O774*R774</f>
        <v/>
      </c>
      <c r="T774" s="1623">
        <f>Q774-S774</f>
        <v/>
      </c>
      <c r="U774" s="1742">
        <f>T774/Q774</f>
        <v/>
      </c>
      <c r="V774" s="444" t="n"/>
      <c r="W774" s="444" t="n"/>
      <c r="X774" s="728" t="n"/>
      <c r="Y774" s="444" t="n"/>
      <c r="Z774" s="444" t="n"/>
      <c r="AA774" s="444" t="n"/>
      <c r="AB774" s="1638" t="n">
        <v>0.182</v>
      </c>
      <c r="AC774" s="1661">
        <f>ROUND(O774*AB774,3)</f>
        <v/>
      </c>
      <c r="AD774" s="673" t="n"/>
      <c r="AE774" s="663" t="e">
        <v>#REF!</v>
      </c>
      <c r="AF774" s="663" t="e">
        <v>#REF!</v>
      </c>
      <c r="AG774" s="663" t="e">
        <v>#REF!</v>
      </c>
    </row>
    <row r="775" hidden="1" ht="20.1" customFormat="1" customHeight="1" s="437" thickBot="1">
      <c r="A775" s="435" t="n"/>
      <c r="B775" s="829" t="n"/>
      <c r="C775" s="449" t="n">
        <v>4582487961976</v>
      </c>
      <c r="D775" s="449" t="n"/>
      <c r="E775" s="435" t="inlineStr">
        <is>
          <t>McCoy</t>
        </is>
      </c>
      <c r="F775" s="435" t="inlineStr">
        <is>
          <t>MC34</t>
        </is>
      </c>
      <c r="G775" s="450" t="n"/>
      <c r="H775" s="451" t="inlineStr">
        <is>
          <t>《McCoy》Dolcet Body Make Shirt M size</t>
        </is>
      </c>
      <c r="I775" s="404" t="inlineStr">
        <is>
          <t>Dolcet McCoy/Body Make Shirt Dolcet McCoy. Размер M.</t>
        </is>
      </c>
      <c r="J775"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5" s="451" t="inlineStr">
        <is>
          <t>Shirt</t>
        </is>
      </c>
      <c r="L775" s="451" t="n"/>
      <c r="M775" s="1442" t="n">
        <v>12</v>
      </c>
      <c r="N775" s="1442" t="n">
        <v>12</v>
      </c>
      <c r="O775" s="872" t="n"/>
      <c r="P775" s="1628" t="n">
        <v>9529</v>
      </c>
      <c r="Q775" s="1628">
        <f>O775*P775</f>
        <v/>
      </c>
      <c r="R775" s="724" t="n">
        <v>8100</v>
      </c>
      <c r="S775" s="1623">
        <f>O775*R775</f>
        <v/>
      </c>
      <c r="T775" s="1623">
        <f>Q775-S775</f>
        <v/>
      </c>
      <c r="U775" s="1742">
        <f>T775/Q775</f>
        <v/>
      </c>
      <c r="V775" s="444" t="n"/>
      <c r="W775" s="444" t="n"/>
      <c r="X775" s="728" t="n"/>
      <c r="Y775" s="444" t="n"/>
      <c r="Z775" s="444" t="n"/>
      <c r="AA775" s="444" t="n"/>
      <c r="AB775" s="1647" t="n">
        <v>0.131</v>
      </c>
      <c r="AC775" s="1661">
        <f>ROUND(O775*AB775,3)</f>
        <v/>
      </c>
      <c r="AD775" s="673" t="inlineStr">
        <is>
          <t>ナイロン 85 ％、ポリウレタン 15％</t>
        </is>
      </c>
      <c r="AE775" s="663" t="inlineStr">
        <is>
          <t>письмо № 12029 от 26.12.24г</t>
        </is>
      </c>
      <c r="AF775" s="663" t="inlineStr">
        <is>
          <t>McCoy</t>
        </is>
      </c>
      <c r="AG775" s="663" t="inlineStr">
        <is>
          <t>McCoy Co., Ltd</t>
        </is>
      </c>
    </row>
    <row r="776" hidden="1" ht="20.1" customFormat="1" customHeight="1" s="437" thickBot="1">
      <c r="A776" s="435" t="n"/>
      <c r="B776" s="829" t="n"/>
      <c r="C776" s="449" t="n">
        <v>4582487961976</v>
      </c>
      <c r="D776" s="449" t="n"/>
      <c r="E776" s="435" t="inlineStr">
        <is>
          <t>McCoy</t>
        </is>
      </c>
      <c r="F776" s="435" t="inlineStr">
        <is>
          <t>MC34</t>
        </is>
      </c>
      <c r="G776" s="450" t="n"/>
      <c r="H776" s="451" t="inlineStr">
        <is>
          <t>《McCoy》Dolcet Body Make Shirt M size</t>
        </is>
      </c>
      <c r="I776" s="404" t="inlineStr">
        <is>
          <t>Dolcet McCoy/Body Make Shirt Dolcet McCoy. Размер M.</t>
        </is>
      </c>
      <c r="J776"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M.</t>
        </is>
      </c>
      <c r="K776" s="451" t="inlineStr">
        <is>
          <t>Shirt</t>
        </is>
      </c>
      <c r="L776" s="451" t="n"/>
      <c r="M776" s="1442" t="n">
        <v>12</v>
      </c>
      <c r="N776" s="1442" t="n">
        <v>60</v>
      </c>
      <c r="O776" s="872" t="n"/>
      <c r="P776" s="1628" t="n">
        <v>8471</v>
      </c>
      <c r="Q776" s="1628">
        <f>O776*P776</f>
        <v/>
      </c>
      <c r="R776" s="724" t="n">
        <v>7200</v>
      </c>
      <c r="S776" s="1623">
        <f>O776*R776</f>
        <v/>
      </c>
      <c r="T776" s="1623">
        <f>Q776-S776</f>
        <v/>
      </c>
      <c r="U776" s="1742">
        <f>T776/Q776</f>
        <v/>
      </c>
      <c r="V776" s="444" t="n"/>
      <c r="W776" s="444" t="n"/>
      <c r="X776" s="728" t="n"/>
      <c r="Y776" s="444" t="n"/>
      <c r="Z776" s="444" t="n"/>
      <c r="AA776" s="444" t="n"/>
      <c r="AB776" s="1647" t="n">
        <v>0.131</v>
      </c>
      <c r="AC776" s="1661">
        <f>ROUND(O776*AB776,3)</f>
        <v/>
      </c>
      <c r="AD776" s="673" t="inlineStr">
        <is>
          <t>ナイロン 85 ％、ポリウレタン 15％</t>
        </is>
      </c>
      <c r="AE776" s="663" t="inlineStr">
        <is>
          <t>письмо № 44-12-24 от 27.12.24г</t>
        </is>
      </c>
      <c r="AF776" s="663" t="inlineStr">
        <is>
          <t>McCoy</t>
        </is>
      </c>
      <c r="AG776" s="663" t="inlineStr">
        <is>
          <t>McCoy Co., Ltd</t>
        </is>
      </c>
    </row>
    <row r="777" hidden="1" ht="20.1" customFormat="1" customHeight="1" s="437" thickBot="1">
      <c r="A777" s="435" t="n"/>
      <c r="B777" s="829" t="n"/>
      <c r="C777" s="449" t="n">
        <v>4582487961983</v>
      </c>
      <c r="D777" s="449" t="n"/>
      <c r="E777" s="435" t="inlineStr">
        <is>
          <t>McCoy</t>
        </is>
      </c>
      <c r="F777" s="435" t="inlineStr">
        <is>
          <t>MC33</t>
        </is>
      </c>
      <c r="G777" s="450" t="n"/>
      <c r="H777" s="451" t="inlineStr">
        <is>
          <t>《McCoy》Dolcet Body Make Shirt L size</t>
        </is>
      </c>
      <c r="I777" s="404" t="inlineStr">
        <is>
          <t>Dolcet McCoy/Body Make Shirt Dolcet McCoy. Размер L.</t>
        </is>
      </c>
      <c r="J777"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7" s="451" t="inlineStr">
        <is>
          <t>Shirt</t>
        </is>
      </c>
      <c r="L777" s="451" t="n"/>
      <c r="M777" s="1442" t="n">
        <v>12</v>
      </c>
      <c r="N777" s="1442" t="n">
        <v>12</v>
      </c>
      <c r="O777" s="872" t="n"/>
      <c r="P777" s="1628" t="n">
        <v>9529</v>
      </c>
      <c r="Q777" s="1628">
        <f>O777*P777</f>
        <v/>
      </c>
      <c r="R777" s="724" t="n">
        <v>8100</v>
      </c>
      <c r="S777" s="1623">
        <f>O777*R777</f>
        <v/>
      </c>
      <c r="T777" s="1623">
        <f>Q777-S777</f>
        <v/>
      </c>
      <c r="U777" s="1742">
        <f>T777/Q777</f>
        <v/>
      </c>
      <c r="V777" s="444" t="n"/>
      <c r="W777" s="444" t="n"/>
      <c r="X777" s="728" t="n"/>
      <c r="Y777" s="444" t="n"/>
      <c r="Z777" s="444" t="n"/>
      <c r="AA777" s="444" t="n"/>
      <c r="AB777" s="1647" t="n">
        <v>0.131</v>
      </c>
      <c r="AC777" s="1661">
        <f>ROUND(O777*AB777,3)</f>
        <v/>
      </c>
      <c r="AD777" s="673" t="inlineStr">
        <is>
          <t>ナイロン 85 ％、ポリウレタン 15％</t>
        </is>
      </c>
      <c r="AE777" s="663" t="inlineStr">
        <is>
          <t>письмо № 12029 от 26.12.24г</t>
        </is>
      </c>
      <c r="AF777" s="663" t="inlineStr">
        <is>
          <t>McCoy</t>
        </is>
      </c>
      <c r="AG777" s="663" t="inlineStr">
        <is>
          <t>McCoy Co., Ltd</t>
        </is>
      </c>
    </row>
    <row r="778" hidden="1" ht="20.1" customFormat="1" customHeight="1" s="437" thickBot="1">
      <c r="A778" s="435" t="n"/>
      <c r="B778" s="829" t="n"/>
      <c r="C778" s="449" t="n">
        <v>4582487961983</v>
      </c>
      <c r="D778" s="449" t="n"/>
      <c r="E778" s="435" t="inlineStr">
        <is>
          <t>McCoy</t>
        </is>
      </c>
      <c r="F778" s="435" t="inlineStr">
        <is>
          <t>MC33</t>
        </is>
      </c>
      <c r="G778" s="450" t="n"/>
      <c r="H778" s="451" t="inlineStr">
        <is>
          <t>《McCoy》Dolcet Body Make Shirt L size</t>
        </is>
      </c>
      <c r="I778" s="404" t="inlineStr">
        <is>
          <t>Dolcet McCoy/Body Make Shirt Dolcet McCoy. Размер L.</t>
        </is>
      </c>
      <c r="J778" s="488" t="inlineStr">
        <is>
          <t>Изделия трикотажные бельевые первого слоя для женщин из пряжи из синтетических волокон и нитей с вложением полиуретановых нитей: фуфайки (футболки) модель "лонгслив", с маркировкой Dolcet McCoy/Body Make Shirt Dolcet McCoy. Размер L.</t>
        </is>
      </c>
      <c r="K778" s="451" t="inlineStr">
        <is>
          <t>Shirt</t>
        </is>
      </c>
      <c r="L778" s="451" t="n"/>
      <c r="M778" s="1442" t="n">
        <v>12</v>
      </c>
      <c r="N778" s="1442" t="n">
        <v>60</v>
      </c>
      <c r="O778" s="872" t="n"/>
      <c r="P778" s="1628" t="n">
        <v>8471</v>
      </c>
      <c r="Q778" s="1628">
        <f>O778*P778</f>
        <v/>
      </c>
      <c r="R778" s="724" t="n">
        <v>7200</v>
      </c>
      <c r="S778" s="1623">
        <f>O778*R778</f>
        <v/>
      </c>
      <c r="T778" s="1623">
        <f>Q778-S778</f>
        <v/>
      </c>
      <c r="U778" s="1742">
        <f>T778/Q778</f>
        <v/>
      </c>
      <c r="V778" s="444" t="n"/>
      <c r="W778" s="444" t="n"/>
      <c r="X778" s="728" t="n"/>
      <c r="Y778" s="444" t="n"/>
      <c r="Z778" s="444" t="n"/>
      <c r="AA778" s="444" t="n"/>
      <c r="AB778" s="1647" t="n">
        <v>0.131</v>
      </c>
      <c r="AC778" s="1661">
        <f>ROUND(O778*AB778,3)</f>
        <v/>
      </c>
      <c r="AD778" s="673" t="inlineStr">
        <is>
          <t>ナイロン 85 ％、ポリウレタン 15％</t>
        </is>
      </c>
      <c r="AE778" s="663" t="inlineStr">
        <is>
          <t>письмо № 44-12-24 от 27.12.24г</t>
        </is>
      </c>
      <c r="AF778" s="663" t="inlineStr">
        <is>
          <t>McCoy</t>
        </is>
      </c>
      <c r="AG778" s="663" t="inlineStr">
        <is>
          <t>McCoy Co., Ltd</t>
        </is>
      </c>
    </row>
    <row r="779" hidden="1" ht="20.1" customFormat="1" customHeight="1" s="437" thickBot="1">
      <c r="A779" s="435" t="n"/>
      <c r="B779" s="829" t="n"/>
      <c r="C779" s="449" t="n">
        <v>4582487961365</v>
      </c>
      <c r="D779" s="449" t="n"/>
      <c r="E779" s="435" t="inlineStr">
        <is>
          <t>McCoy</t>
        </is>
      </c>
      <c r="F779" s="435" t="inlineStr">
        <is>
          <t>MC17</t>
        </is>
      </c>
      <c r="G779" s="450" t="n"/>
      <c r="H779" s="451" t="inlineStr">
        <is>
          <t>《McCoy》ENEW Superzyme Plus 4 720ml</t>
        </is>
      </c>
      <c r="I779" s="404" t="n"/>
      <c r="J779" s="488" t="n"/>
      <c r="K779" s="451" t="inlineStr">
        <is>
          <t>health drink</t>
        </is>
      </c>
      <c r="L779" s="451" t="n"/>
      <c r="M779" s="1442" t="n">
        <v>12</v>
      </c>
      <c r="N779" s="1442" t="n">
        <v>36</v>
      </c>
      <c r="O779" s="872" t="n"/>
      <c r="P779" s="1628" t="n">
        <v>4471</v>
      </c>
      <c r="Q779" s="1628">
        <f>O779*P779</f>
        <v/>
      </c>
      <c r="R779" s="724" t="n">
        <v>3800</v>
      </c>
      <c r="S779" s="1623">
        <f>O779*R779</f>
        <v/>
      </c>
      <c r="T779" s="1623">
        <f>Q779-S779</f>
        <v/>
      </c>
      <c r="U779" s="1742">
        <f>T779/Q779</f>
        <v/>
      </c>
      <c r="V779" s="444" t="n"/>
      <c r="W779" s="444" t="n"/>
      <c r="X779" s="728" t="n"/>
      <c r="Y779" s="444" t="n"/>
      <c r="Z779" s="444" t="n"/>
      <c r="AA779" s="444" t="n"/>
      <c r="AB779" s="1647" t="n"/>
      <c r="AC779" s="1627" t="n"/>
      <c r="AD779" s="673" t="n"/>
      <c r="AE779" s="663" t="e">
        <v>#REF!</v>
      </c>
      <c r="AF779" s="663" t="e">
        <v>#REF!</v>
      </c>
      <c r="AG779" s="663" t="e">
        <v>#REF!</v>
      </c>
    </row>
    <row r="780" hidden="1" ht="20.1" customFormat="1" customHeight="1" s="437" thickBot="1">
      <c r="A780" s="1442" t="n"/>
      <c r="B780" s="822" t="n"/>
      <c r="C780" s="449" t="n">
        <v>4582487961365</v>
      </c>
      <c r="D780" s="449" t="n"/>
      <c r="E780" s="435" t="inlineStr">
        <is>
          <t>McCoy</t>
        </is>
      </c>
      <c r="F780" s="435" t="inlineStr">
        <is>
          <t>MC17</t>
        </is>
      </c>
      <c r="G780" s="450" t="n"/>
      <c r="H780" s="451" t="inlineStr">
        <is>
          <t>《McCoy》ENEW Superzyme Plus 4 720ml</t>
        </is>
      </c>
      <c r="I780" s="404" t="inlineStr">
        <is>
          <t>«МсСоу» ENEW Superzyme Plus 4</t>
        </is>
      </c>
      <c r="J780" s="488" t="inlineStr">
        <is>
          <t>Напиток на основе суперэнзимов Плюс 4 МакКой</t>
        </is>
      </c>
      <c r="K780" s="451" t="inlineStr">
        <is>
          <t>health drink</t>
        </is>
      </c>
      <c r="L780" s="451" t="n"/>
      <c r="M780" s="1442" t="n">
        <v>12</v>
      </c>
      <c r="N780" s="1442" t="n">
        <v>60</v>
      </c>
      <c r="O780" s="872" t="n"/>
      <c r="P780" s="1628" t="n">
        <v>4247</v>
      </c>
      <c r="Q780" s="1628">
        <f>O780*P780</f>
        <v/>
      </c>
      <c r="R780" s="724" t="n">
        <v>3610</v>
      </c>
      <c r="S780" s="1623">
        <f>O780*R780</f>
        <v/>
      </c>
      <c r="T780" s="1623">
        <f>Q780-S780</f>
        <v/>
      </c>
      <c r="U780" s="1742">
        <f>T780/Q780</f>
        <v/>
      </c>
      <c r="V780" s="444" t="n"/>
      <c r="W780" s="444" t="n"/>
      <c r="X780" s="728" t="n"/>
      <c r="Y780" s="444" t="n"/>
      <c r="Z780" s="444" t="n"/>
      <c r="AA780" s="444" t="n"/>
      <c r="AB780" s="1633" t="n">
        <v>1.225</v>
      </c>
      <c r="AC780" s="1637">
        <f>ROUND(O780*AB780,3)</f>
        <v/>
      </c>
      <c r="AD780"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780" s="663" t="inlineStr">
        <is>
          <t>ЕАЭС N RU Д-JP.РА05.В.45875/23 от 13.07.2023 действует до 12.07.2028</t>
        </is>
      </c>
      <c r="AF780" s="663" t="e">
        <v>#REF!</v>
      </c>
      <c r="AG780" s="663" t="inlineStr">
        <is>
          <t>McCoy Co., Ltd.</t>
        </is>
      </c>
    </row>
    <row r="781" hidden="1" ht="20.1" customFormat="1" customHeight="1" s="437" thickBot="1">
      <c r="A781" s="435" t="n"/>
      <c r="B781" s="829" t="n"/>
      <c r="C781" s="449" t="n">
        <v>4582487961365</v>
      </c>
      <c r="D781" s="449" t="n"/>
      <c r="E781" s="435" t="inlineStr">
        <is>
          <t>McCoy</t>
        </is>
      </c>
      <c r="F781" s="447" t="inlineStr">
        <is>
          <t>MC17</t>
        </is>
      </c>
      <c r="G781" s="450" t="n"/>
      <c r="H781" s="451" t="inlineStr">
        <is>
          <t>《McCoy》ENEW Superzyme Plus 4 720ml</t>
        </is>
      </c>
      <c r="I781" s="404" t="inlineStr">
        <is>
          <t>«МсСоу» ENEW Superzyme Plus 4</t>
        </is>
      </c>
      <c r="J781" s="488" t="inlineStr">
        <is>
          <t>Напиток на основе суперэнзимов Плюс 4 МакКой</t>
        </is>
      </c>
      <c r="K781" s="451" t="inlineStr">
        <is>
          <t>health drink</t>
        </is>
      </c>
      <c r="L781" s="451" t="n"/>
      <c r="M781" s="1442" t="n">
        <v>12</v>
      </c>
      <c r="N781" s="1442" t="n">
        <v>120</v>
      </c>
      <c r="O781" s="872" t="n">
        <v>120</v>
      </c>
      <c r="P781" s="1628" t="n">
        <v>3912</v>
      </c>
      <c r="Q781" s="1628">
        <f>O781*P781</f>
        <v/>
      </c>
      <c r="R781" s="724" t="n">
        <v>3325</v>
      </c>
      <c r="S781" s="1623">
        <f>O781*R781</f>
        <v/>
      </c>
      <c r="T781" s="1623">
        <f>Q781-S781</f>
        <v/>
      </c>
      <c r="U781" s="1742">
        <f>T781/Q781</f>
        <v/>
      </c>
      <c r="V781" s="444" t="n"/>
      <c r="W781" s="444" t="n"/>
      <c r="X781" s="728">
        <f>O781/M781</f>
        <v/>
      </c>
      <c r="Y781" s="444" t="n"/>
      <c r="Z781" s="444" t="n"/>
      <c r="AA781" s="444" t="n"/>
      <c r="AB781" s="1647" t="n">
        <v>1.225</v>
      </c>
      <c r="AC781" s="1627">
        <f>ROUND(O781*AB781,3)</f>
        <v/>
      </c>
      <c r="AD781" s="673">
        <f>AD780</f>
        <v/>
      </c>
      <c r="AE781" s="663" t="inlineStr">
        <is>
          <t>ЕАЭС N RU Д-JP.РА05.В.45875/23 от 13.07.2023 действует до 12.07.2028</t>
        </is>
      </c>
      <c r="AF781" s="663" t="inlineStr">
        <is>
          <t>McCoy</t>
        </is>
      </c>
      <c r="AG781" s="663" t="inlineStr">
        <is>
          <t>McCoy Co., Ltd.</t>
        </is>
      </c>
    </row>
    <row r="782" hidden="1" ht="20.1" customFormat="1" customHeight="1" s="437" thickBot="1">
      <c r="A782" s="435" t="n"/>
      <c r="B782" s="829" t="n"/>
      <c r="C782" s="449" t="n"/>
      <c r="D782" s="449" t="n"/>
      <c r="E782" s="435" t="inlineStr">
        <is>
          <t>McCoy</t>
        </is>
      </c>
      <c r="F782" s="435" t="n"/>
      <c r="G782" s="450" t="n"/>
      <c r="H782" s="451" t="inlineStr">
        <is>
          <t>《McCoy》ENEW ACTIVE BURN 180tablets　образцы не отправляли</t>
        </is>
      </c>
      <c r="I782" s="404" t="n"/>
      <c r="J782" s="488" t="n"/>
      <c r="K782" s="451" t="inlineStr">
        <is>
          <t>supplement</t>
        </is>
      </c>
      <c r="L782" s="451" t="n"/>
      <c r="M782" s="1442" t="n">
        <v>12</v>
      </c>
      <c r="N782" s="1442" t="n">
        <v>36</v>
      </c>
      <c r="O782" s="872" t="n"/>
      <c r="P782" s="1628" t="n">
        <v>6588</v>
      </c>
      <c r="Q782" s="1628">
        <f>O782*P782</f>
        <v/>
      </c>
      <c r="R782" s="724" t="n">
        <v>5600</v>
      </c>
      <c r="S782" s="1623">
        <f>O782*R782</f>
        <v/>
      </c>
      <c r="T782" s="1623">
        <f>Q782-S782</f>
        <v/>
      </c>
      <c r="U782" s="1742">
        <f>T782/Q782</f>
        <v/>
      </c>
      <c r="V782" s="444" t="n"/>
      <c r="W782" s="444" t="n"/>
      <c r="X782" s="728" t="n"/>
      <c r="Y782" s="444" t="n"/>
      <c r="Z782" s="444" t="n"/>
      <c r="AA782" s="444" t="n"/>
      <c r="AB782" s="1647" t="n"/>
      <c r="AC782" s="1627" t="n"/>
      <c r="AD782"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2" s="663" t="e">
        <v>#REF!</v>
      </c>
      <c r="AF782" s="663" t="e">
        <v>#REF!</v>
      </c>
      <c r="AG782" s="663" t="e">
        <v>#REF!</v>
      </c>
    </row>
    <row r="783" hidden="1" ht="20.1" customFormat="1" customHeight="1" s="437" thickBot="1">
      <c r="A783" s="435" t="n"/>
      <c r="B783" s="829" t="n"/>
      <c r="C783" s="449" t="n"/>
      <c r="D783" s="449" t="n"/>
      <c r="E783" s="435" t="inlineStr">
        <is>
          <t>McCoy</t>
        </is>
      </c>
      <c r="F783" s="435" t="n"/>
      <c r="G783" s="450" t="n"/>
      <c r="H783" s="451" t="inlineStr">
        <is>
          <t>《McCoy》ENEW ACTIVE BURN 180tablets　образцы не отправляли</t>
        </is>
      </c>
      <c r="I783" s="404" t="n"/>
      <c r="J783" s="488" t="n"/>
      <c r="K783" s="451" t="inlineStr">
        <is>
          <t>supplement</t>
        </is>
      </c>
      <c r="L783" s="451" t="n"/>
      <c r="M783" s="1442" t="n">
        <v>12</v>
      </c>
      <c r="N783" s="1442" t="n">
        <v>60</v>
      </c>
      <c r="O783" s="872" t="n"/>
      <c r="P783" s="1628" t="n">
        <v>6259</v>
      </c>
      <c r="Q783" s="1628">
        <f>O783*P783</f>
        <v/>
      </c>
      <c r="R783" s="724" t="n">
        <v>5320</v>
      </c>
      <c r="S783" s="1623">
        <f>O783*R783</f>
        <v/>
      </c>
      <c r="T783" s="1623">
        <f>Q783-S783</f>
        <v/>
      </c>
      <c r="U783" s="1742">
        <f>T783/Q783</f>
        <v/>
      </c>
      <c r="V783" s="444" t="n"/>
      <c r="W783" s="444" t="n"/>
      <c r="X783" s="728" t="n"/>
      <c r="Y783" s="444" t="n"/>
      <c r="Z783" s="444" t="n"/>
      <c r="AA783" s="444" t="n"/>
      <c r="AB783" s="1647" t="n"/>
      <c r="AC783" s="1627" t="n"/>
      <c r="AD783"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3" s="663" t="e">
        <v>#REF!</v>
      </c>
      <c r="AF783" s="663" t="e">
        <v>#REF!</v>
      </c>
      <c r="AG783" s="663" t="e">
        <v>#REF!</v>
      </c>
    </row>
    <row r="784" hidden="1" ht="20.1" customFormat="1" customHeight="1" s="437" thickBot="1">
      <c r="A784" s="435" t="n"/>
      <c r="B784" s="829" t="n"/>
      <c r="C784" s="449" t="n"/>
      <c r="D784" s="449" t="n"/>
      <c r="E784" s="435" t="inlineStr">
        <is>
          <t>McCoy</t>
        </is>
      </c>
      <c r="F784" s="435" t="n"/>
      <c r="G784" s="450" t="n"/>
      <c r="H784" s="451" t="inlineStr">
        <is>
          <t>《McCoy》ENEW ACTIVE BURN 180tablets　образцы не отправляли</t>
        </is>
      </c>
      <c r="I784" s="404" t="n"/>
      <c r="J784" s="488" t="n"/>
      <c r="K784" s="451" t="inlineStr">
        <is>
          <t>supplement</t>
        </is>
      </c>
      <c r="L784" s="451" t="n"/>
      <c r="M784" s="1442" t="n">
        <v>12</v>
      </c>
      <c r="N784" s="1442" t="n">
        <v>120</v>
      </c>
      <c r="O784" s="872" t="n"/>
      <c r="P784" s="1628" t="n">
        <v>5765</v>
      </c>
      <c r="Q784" s="1628">
        <f>O784*P784</f>
        <v/>
      </c>
      <c r="R784" s="724" t="n">
        <v>4900</v>
      </c>
      <c r="S784" s="1623">
        <f>O784*R784</f>
        <v/>
      </c>
      <c r="T784" s="1623">
        <f>Q784-S784</f>
        <v/>
      </c>
      <c r="U784" s="1742">
        <f>T784/Q784</f>
        <v/>
      </c>
      <c r="V784" s="444" t="n"/>
      <c r="W784" s="444" t="n"/>
      <c r="X784" s="728" t="n"/>
      <c r="Y784" s="444" t="n"/>
      <c r="Z784" s="444" t="n"/>
      <c r="AA784" s="444" t="n"/>
      <c r="AB784" s="1647" t="n"/>
      <c r="AC784" s="1627" t="n"/>
      <c r="AD784"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784" s="663" t="e">
        <v>#REF!</v>
      </c>
      <c r="AF784" s="663" t="e">
        <v>#REF!</v>
      </c>
      <c r="AG784" s="663" t="e">
        <v>#REF!</v>
      </c>
    </row>
    <row r="785" hidden="1" ht="20.1" customFormat="1" customHeight="1" s="437" thickBot="1">
      <c r="A785" s="435" t="n"/>
      <c r="B785" s="829" t="n"/>
      <c r="C785" s="449" t="n">
        <v>4582487961792</v>
      </c>
      <c r="D785" s="449" t="n"/>
      <c r="E785" s="435" t="inlineStr">
        <is>
          <t>McCoy</t>
        </is>
      </c>
      <c r="F785" s="435" t="inlineStr">
        <is>
          <t>MC20</t>
        </is>
      </c>
      <c r="G785" s="450" t="n"/>
      <c r="H785" s="451" t="inlineStr">
        <is>
          <t>《McCoy》ENEW PROTECT FIBER 30pcs</t>
        </is>
      </c>
      <c r="I785" s="404" t="inlineStr">
        <is>
          <t>«McCoy» ENEW PROTECT FIBER</t>
        </is>
      </c>
      <c r="J785" s="488" t="inlineStr">
        <is>
          <t>Фибра на основе изомальтоолигосахаридов и ферментированного риса ENEW МакКой</t>
        </is>
      </c>
      <c r="K785" s="451" t="inlineStr">
        <is>
          <t>supplement</t>
        </is>
      </c>
      <c r="L785" s="451" t="n"/>
      <c r="M785" s="1442" t="n">
        <v>12</v>
      </c>
      <c r="N785" s="1442" t="n">
        <v>36</v>
      </c>
      <c r="O785" s="872" t="n"/>
      <c r="P785" s="1628" t="n">
        <v>3529</v>
      </c>
      <c r="Q785" s="1628">
        <f>O785*P785</f>
        <v/>
      </c>
      <c r="R785" s="724" t="n">
        <v>2625</v>
      </c>
      <c r="S785" s="1623">
        <f>O785*R785</f>
        <v/>
      </c>
      <c r="T785" s="1623">
        <f>Q785-S785</f>
        <v/>
      </c>
      <c r="U785" s="1742">
        <f>T785/Q785</f>
        <v/>
      </c>
      <c r="V785" s="444" t="n"/>
      <c r="W785" s="444" t="n"/>
      <c r="X785" s="728">
        <f>O785/M785</f>
        <v/>
      </c>
      <c r="Y785" s="444" t="n"/>
      <c r="Z785" s="444" t="n"/>
      <c r="AA785" s="444" t="n"/>
      <c r="AB785" s="1647" t="n">
        <v>0.314</v>
      </c>
      <c r="AC785" s="1627">
        <f>ROUND(O785*AB785,3)</f>
        <v/>
      </c>
      <c r="AD785" s="673" t="inlineStr">
        <is>
          <t>ｲｿﾏﾙﾄﾃﾞｷｽﾄﾘﾝ , ｱｶﾞﾍﾞｲﾇﾘﾝ , ｵﾘｺﾞ糖 , 甘酒粉末 , 乳酸菌ﾚｽﾍﾞﾗﾄﾛｰﾙ, ﾄﾚﾊﾛｰｽ , ｻｲﾘｳﾑﾊｽｸ , 微粒二酸化ｹｲ素 , 緑茶抽出物</t>
        </is>
      </c>
      <c r="AE785" s="663" t="inlineStr">
        <is>
          <t>ЕАЭС N RU Д-JP.РА05.В.45990/23 от 13.07.2023 действует до 12.07.2028</t>
        </is>
      </c>
      <c r="AF785" s="663" t="inlineStr">
        <is>
          <t>McCoy</t>
        </is>
      </c>
      <c r="AG785" s="663" t="inlineStr">
        <is>
          <t>McCoy Co., Ltd.</t>
        </is>
      </c>
    </row>
    <row r="786" hidden="1" ht="20.1" customFormat="1" customHeight="1" s="437" thickBot="1">
      <c r="A786" s="435" t="n"/>
      <c r="B786" s="829" t="n"/>
      <c r="C786" s="449" t="n">
        <v>4582487961792</v>
      </c>
      <c r="D786" s="449" t="n"/>
      <c r="E786" s="435" t="inlineStr">
        <is>
          <t>McCoy</t>
        </is>
      </c>
      <c r="F786" s="1183" t="inlineStr">
        <is>
          <t>MC20</t>
        </is>
      </c>
      <c r="G786" s="450" t="n"/>
      <c r="H786" s="451" t="inlineStr">
        <is>
          <t>《McCoy》ENEW PROTECT FIBER 30pcs</t>
        </is>
      </c>
      <c r="I786" s="404" t="n"/>
      <c r="J786" s="488" t="inlineStr">
        <is>
          <t>Фибра на основе изомальтоолигосахаридов и ферментированного риса ENEW МакКой.</t>
        </is>
      </c>
      <c r="K786" s="451" t="inlineStr">
        <is>
          <t>supplement</t>
        </is>
      </c>
      <c r="L786" s="451" t="n"/>
      <c r="M786" s="1442" t="n">
        <v>12</v>
      </c>
      <c r="N786" s="1442" t="n">
        <v>60</v>
      </c>
      <c r="O786" s="553" t="n"/>
      <c r="P786" s="1628" t="n">
        <v>3353</v>
      </c>
      <c r="Q786" s="1628">
        <f>O786*P786</f>
        <v/>
      </c>
      <c r="R786" s="724" t="n">
        <v>2850</v>
      </c>
      <c r="S786" s="1623">
        <f>O786*R786</f>
        <v/>
      </c>
      <c r="T786" s="1623">
        <f>Q786-S786</f>
        <v/>
      </c>
      <c r="U786" s="1742">
        <f>T786/Q786</f>
        <v/>
      </c>
      <c r="V786" s="444" t="n"/>
      <c r="W786" s="444" t="n"/>
      <c r="X786" s="728" t="n"/>
      <c r="Y786" s="444" t="n"/>
      <c r="Z786" s="444" t="n"/>
      <c r="AA786" s="444" t="n"/>
      <c r="AB786" s="1647" t="n">
        <v>0.314</v>
      </c>
      <c r="AC786" s="1627" t="n"/>
      <c r="AD786" s="673" t="inlineStr">
        <is>
          <t>ｲｿﾏﾙﾄﾃﾞｷｽﾄﾘﾝ , ｱｶﾞﾍﾞｲﾇﾘﾝ , ｵﾘｺﾞ糖 , 甘酒粉末 , 乳酸菌ﾚｽﾍﾞﾗﾄﾛｰﾙ, ﾄﾚﾊﾛｰｽ , ｻｲﾘｳﾑﾊｽｸ , 微粒二酸化ｹｲ素 , 緑茶抽出物</t>
        </is>
      </c>
      <c r="AE786" s="1158" t="inlineStr">
        <is>
          <t>ЕАЭС N RU Д-JP.РА05.В.45990/23 от 13.07.2023 действует до 12.07.2028</t>
        </is>
      </c>
      <c r="AF786" s="1159" t="inlineStr">
        <is>
          <t>McCoy</t>
        </is>
      </c>
      <c r="AG786" s="1185" t="inlineStr">
        <is>
          <t xml:space="preserve">
"McCoy Co., Ltd."</t>
        </is>
      </c>
    </row>
    <row r="787" hidden="1" ht="20.1" customFormat="1" customHeight="1" s="437" thickBot="1">
      <c r="A787" s="435" t="n"/>
      <c r="B787" s="829" t="n"/>
      <c r="C787" s="449" t="n">
        <v>4582487961792</v>
      </c>
      <c r="D787" s="449" t="n"/>
      <c r="E787" s="435" t="inlineStr">
        <is>
          <t>McCoy</t>
        </is>
      </c>
      <c r="F787" s="435" t="n"/>
      <c r="G787" s="450" t="n"/>
      <c r="H787" s="451" t="inlineStr">
        <is>
          <t>《McCoy》ENEW PROTECT FIBER 30pcs</t>
        </is>
      </c>
      <c r="I787" s="404" t="n"/>
      <c r="J787" s="488" t="inlineStr">
        <is>
          <t>Фибра на основе изомальтоолигосахаридов и ферментированного риса ENEW МакКой.</t>
        </is>
      </c>
      <c r="K787" s="451" t="inlineStr">
        <is>
          <t>supplement</t>
        </is>
      </c>
      <c r="L787" s="451" t="n"/>
      <c r="M787" s="1442" t="n">
        <v>12</v>
      </c>
      <c r="N787" s="1442" t="n">
        <v>120</v>
      </c>
      <c r="O787" s="872" t="n"/>
      <c r="P787" s="1628" t="n">
        <v>3088</v>
      </c>
      <c r="Q787" s="1628">
        <f>O787*P787</f>
        <v/>
      </c>
      <c r="R787" s="724" t="n">
        <v>2625</v>
      </c>
      <c r="S787" s="1623">
        <f>O787*R787</f>
        <v/>
      </c>
      <c r="T787" s="1623">
        <f>Q787-S787</f>
        <v/>
      </c>
      <c r="U787" s="1742">
        <f>T787/Q787</f>
        <v/>
      </c>
      <c r="V787" s="444" t="n"/>
      <c r="W787" s="444" t="n"/>
      <c r="X787" s="728" t="n"/>
      <c r="Y787" s="444" t="n"/>
      <c r="Z787" s="444" t="n"/>
      <c r="AA787" s="444" t="n"/>
      <c r="AB787" s="1647" t="n">
        <v>0.314</v>
      </c>
      <c r="AC787" s="1624">
        <f>ROUND(O787*AB787,3)</f>
        <v/>
      </c>
      <c r="AD787" s="673" t="inlineStr">
        <is>
          <t>ｲｿﾏﾙﾄﾃﾞｷｽﾄﾘﾝ , ｱｶﾞﾍﾞｲﾇﾘﾝ , ｵﾘｺﾞ糖 , 甘酒粉末 , 乳酸菌ﾚｽﾍﾞﾗﾄﾛｰﾙ, ﾄﾚﾊﾛｰｽ , ｻｲﾘｳﾑﾊｽｸ , 微粒二酸化ｹｲ素 , 緑茶抽出物</t>
        </is>
      </c>
      <c r="AE787" s="663" t="n"/>
      <c r="AF787" s="663" t="n"/>
      <c r="AG787" s="663" t="inlineStr">
        <is>
          <t>McCoy Co., Ltd.</t>
        </is>
      </c>
    </row>
    <row r="788" hidden="1" ht="20.1" customFormat="1" customHeight="1" s="437" thickBot="1">
      <c r="A788" s="435" t="n"/>
      <c r="B788" s="829" t="n"/>
      <c r="C788" s="449" t="n"/>
      <c r="D788" s="449" t="n"/>
      <c r="E788" s="435" t="inlineStr">
        <is>
          <t>McCoy</t>
        </is>
      </c>
      <c r="F788" s="435" t="n"/>
      <c r="G788" s="450" t="n"/>
      <c r="H788" s="451" t="inlineStr">
        <is>
          <t>《McCoy》ENEW SILHOUETTE PRO (COCOA) образцы не отправляли</t>
        </is>
      </c>
      <c r="I788" s="404" t="n"/>
      <c r="J788" s="488" t="n"/>
      <c r="K788" s="451" t="inlineStr">
        <is>
          <t>supplement</t>
        </is>
      </c>
      <c r="L788" s="451" t="n"/>
      <c r="M788" s="1442" t="n">
        <v>15</v>
      </c>
      <c r="N788" s="1442" t="n">
        <v>36</v>
      </c>
      <c r="O788" s="872" t="n"/>
      <c r="P788" s="1628" t="n">
        <v>4235.294117647059</v>
      </c>
      <c r="Q788" s="1628">
        <f>O788*P788</f>
        <v/>
      </c>
      <c r="R788" s="724" t="n">
        <v>3600</v>
      </c>
      <c r="S788" s="1623">
        <f>O788*R788</f>
        <v/>
      </c>
      <c r="T788" s="1623">
        <f>Q788-S788</f>
        <v/>
      </c>
      <c r="U788" s="1742">
        <f>T788/Q788</f>
        <v/>
      </c>
      <c r="V788" s="444" t="n"/>
      <c r="W788" s="444" t="n"/>
      <c r="X788" s="728" t="n"/>
      <c r="Y788" s="444" t="n"/>
      <c r="Z788" s="444" t="n"/>
      <c r="AA788" s="444" t="n"/>
      <c r="AB788" s="1647" t="n"/>
      <c r="AC788" s="1624" t="n"/>
      <c r="AD788" s="673" t="n"/>
      <c r="AE788" s="663" t="n"/>
      <c r="AF788" s="663" t="n"/>
      <c r="AG788" s="663" t="n"/>
    </row>
    <row r="789" hidden="1" ht="20.1" customFormat="1" customHeight="1" s="437" thickBot="1">
      <c r="A789" s="435" t="n"/>
      <c r="B789" s="829" t="n"/>
      <c r="C789" s="449" t="n"/>
      <c r="D789" s="449" t="n"/>
      <c r="E789" s="435" t="inlineStr">
        <is>
          <t>McCoy</t>
        </is>
      </c>
      <c r="F789" s="435" t="n"/>
      <c r="G789" s="450" t="n"/>
      <c r="H789" s="451" t="inlineStr">
        <is>
          <t>《McCoy》ENEW SILHOUETTE PRO (COCOA) образцы не отправляли</t>
        </is>
      </c>
      <c r="I789" s="451" t="n"/>
      <c r="J789" s="730" t="n"/>
      <c r="K789" s="451" t="inlineStr">
        <is>
          <t>supplement</t>
        </is>
      </c>
      <c r="L789" s="451" t="n"/>
      <c r="M789" s="1442" t="n">
        <v>15</v>
      </c>
      <c r="N789" s="1442" t="n">
        <v>60</v>
      </c>
      <c r="O789" s="872" t="n"/>
      <c r="P789" s="1628" t="n">
        <v>4023.529411764706</v>
      </c>
      <c r="Q789" s="1628">
        <f>O789*P789</f>
        <v/>
      </c>
      <c r="R789" s="724" t="n">
        <v>3420</v>
      </c>
      <c r="S789" s="1623">
        <f>O789*R789</f>
        <v/>
      </c>
      <c r="T789" s="1623">
        <f>Q789-S789</f>
        <v/>
      </c>
      <c r="U789" s="1742">
        <f>T789/Q789</f>
        <v/>
      </c>
      <c r="V789" s="444" t="n"/>
      <c r="W789" s="444" t="n"/>
      <c r="X789" s="728" t="n"/>
      <c r="Y789" s="444" t="n"/>
      <c r="Z789" s="444" t="n"/>
      <c r="AA789" s="444" t="n"/>
      <c r="AB789" s="1647" t="n"/>
      <c r="AC789" s="1624" t="n"/>
      <c r="AD789" s="673" t="n"/>
      <c r="AE789" s="663" t="n"/>
      <c r="AF789" s="663" t="n"/>
      <c r="AG789" s="663" t="n"/>
    </row>
    <row r="790" hidden="1" ht="20.1" customFormat="1" customHeight="1" s="437" thickBot="1">
      <c r="A790" s="435" t="n"/>
      <c r="B790" s="829" t="n"/>
      <c r="C790" s="449" t="n"/>
      <c r="D790" s="449" t="n"/>
      <c r="E790" s="435" t="inlineStr">
        <is>
          <t>McCoy</t>
        </is>
      </c>
      <c r="F790" s="435" t="n"/>
      <c r="G790" s="450" t="n"/>
      <c r="H790" s="451" t="inlineStr">
        <is>
          <t>《McCoy》ENEW SILHOUETTE PRO (COCOA) образцы не отправляли</t>
        </is>
      </c>
      <c r="I790" s="451" t="n"/>
      <c r="J790" s="730" t="n"/>
      <c r="K790" s="451" t="inlineStr">
        <is>
          <t>supplement</t>
        </is>
      </c>
      <c r="L790" s="451" t="n"/>
      <c r="M790" s="1442" t="n">
        <v>15</v>
      </c>
      <c r="N790" s="1442" t="n">
        <v>120</v>
      </c>
      <c r="O790" s="872" t="n"/>
      <c r="P790" s="1628" t="n">
        <v>3705.882352941177</v>
      </c>
      <c r="Q790" s="1628">
        <f>O790*P790</f>
        <v/>
      </c>
      <c r="R790" s="724" t="n">
        <v>3150</v>
      </c>
      <c r="S790" s="1623">
        <f>O790*R790</f>
        <v/>
      </c>
      <c r="T790" s="1623">
        <f>Q790-S790</f>
        <v/>
      </c>
      <c r="U790" s="1742">
        <f>T790/Q790</f>
        <v/>
      </c>
      <c r="V790" s="444" t="n"/>
      <c r="W790" s="444" t="n"/>
      <c r="X790" s="728" t="n"/>
      <c r="Y790" s="444" t="n"/>
      <c r="Z790" s="444" t="n"/>
      <c r="AA790" s="444" t="n"/>
      <c r="AB790" s="1647" t="n"/>
      <c r="AC790" s="1624" t="n"/>
      <c r="AD790" s="673" t="n"/>
      <c r="AE790" s="663" t="n"/>
      <c r="AF790" s="663" t="n"/>
      <c r="AG790" s="663" t="n"/>
    </row>
    <row r="791" hidden="1" ht="20.1" customFormat="1" customHeight="1" s="437" thickBot="1">
      <c r="A791" s="435" t="n"/>
      <c r="B791" s="829" t="n"/>
      <c r="C791" s="449" t="n"/>
      <c r="D791" s="449" t="n"/>
      <c r="E791" s="435" t="inlineStr">
        <is>
          <t>McCoy</t>
        </is>
      </c>
      <c r="F791" s="435" t="n"/>
      <c r="G791" s="450" t="n"/>
      <c r="H791" s="451" t="inlineStr">
        <is>
          <t>《McCoy》ENEW SILHOUETTE PRO (BERRY BERRY) образцы не отправляли</t>
        </is>
      </c>
      <c r="I791" s="451" t="n"/>
      <c r="J791" s="730" t="n"/>
      <c r="K791" s="451" t="inlineStr">
        <is>
          <t>supplement</t>
        </is>
      </c>
      <c r="L791" s="451" t="n"/>
      <c r="M791" s="1442" t="n">
        <v>15</v>
      </c>
      <c r="N791" s="1442" t="n">
        <v>36</v>
      </c>
      <c r="O791" s="872" t="n"/>
      <c r="P791" s="1628" t="n">
        <v>4235.294117647059</v>
      </c>
      <c r="Q791" s="1628">
        <f>O791*P791</f>
        <v/>
      </c>
      <c r="R791" s="724" t="n">
        <v>3600</v>
      </c>
      <c r="S791" s="1623">
        <f>O791*R791</f>
        <v/>
      </c>
      <c r="T791" s="1623">
        <f>Q791-S791</f>
        <v/>
      </c>
      <c r="U791" s="1742">
        <f>T791/Q791</f>
        <v/>
      </c>
      <c r="V791" s="444" t="n"/>
      <c r="W791" s="444" t="n"/>
      <c r="X791" s="728" t="n"/>
      <c r="Y791" s="444" t="n"/>
      <c r="Z791" s="444" t="n"/>
      <c r="AA791" s="444" t="n"/>
      <c r="AB791" s="1647" t="n"/>
      <c r="AC791" s="1624" t="n"/>
      <c r="AD791" s="673" t="n"/>
      <c r="AE791" s="663" t="n"/>
      <c r="AF791" s="663" t="n"/>
      <c r="AG791" s="663" t="n"/>
    </row>
    <row r="792" hidden="1" ht="20.1" customFormat="1" customHeight="1" s="437" thickBot="1">
      <c r="A792" s="435" t="n"/>
      <c r="B792" s="829" t="n"/>
      <c r="C792" s="449" t="n"/>
      <c r="D792" s="449" t="n"/>
      <c r="E792" s="435" t="inlineStr">
        <is>
          <t>McCoy</t>
        </is>
      </c>
      <c r="F792" s="435" t="n"/>
      <c r="G792" s="450" t="n"/>
      <c r="H792" s="451" t="inlineStr">
        <is>
          <t>《McCoy》ENEW SILHOUETTE PRO (BERRY BERRY) образцы не отправляли</t>
        </is>
      </c>
      <c r="I792" s="451" t="n"/>
      <c r="J792" s="730" t="n"/>
      <c r="K792" s="451" t="inlineStr">
        <is>
          <t>supplement</t>
        </is>
      </c>
      <c r="L792" s="451" t="n"/>
      <c r="M792" s="1442" t="n">
        <v>15</v>
      </c>
      <c r="N792" s="1442" t="n">
        <v>60</v>
      </c>
      <c r="O792" s="872" t="n"/>
      <c r="P792" s="1628" t="n">
        <v>4023.529411764706</v>
      </c>
      <c r="Q792" s="1628">
        <f>O792*P792</f>
        <v/>
      </c>
      <c r="R792" s="724" t="n">
        <v>3420</v>
      </c>
      <c r="S792" s="1623">
        <f>O792*R792</f>
        <v/>
      </c>
      <c r="T792" s="1623">
        <f>Q792-S792</f>
        <v/>
      </c>
      <c r="U792" s="1742">
        <f>T792/Q792</f>
        <v/>
      </c>
      <c r="V792" s="444" t="n"/>
      <c r="W792" s="444" t="n"/>
      <c r="X792" s="728" t="n"/>
      <c r="Y792" s="444" t="n"/>
      <c r="Z792" s="444" t="n"/>
      <c r="AA792" s="444" t="n"/>
      <c r="AB792" s="1647" t="n"/>
      <c r="AC792" s="1624" t="n"/>
      <c r="AD792" s="673" t="n"/>
      <c r="AE792" s="663" t="n"/>
      <c r="AF792" s="663" t="n"/>
      <c r="AG792" s="663" t="n"/>
    </row>
    <row r="793" hidden="1" ht="20.1" customFormat="1" customHeight="1" s="437" thickBot="1">
      <c r="A793" s="435" t="n"/>
      <c r="B793" s="829" t="n"/>
      <c r="C793" s="449" t="n"/>
      <c r="D793" s="449" t="n"/>
      <c r="E793" s="435" t="inlineStr">
        <is>
          <t>McCoy</t>
        </is>
      </c>
      <c r="F793" s="435" t="n"/>
      <c r="G793" s="450" t="n"/>
      <c r="H793" s="451" t="inlineStr">
        <is>
          <t>《McCoy》ENEW SILHOUETTE PRO (BERRY BERRY) образцы не отправляли</t>
        </is>
      </c>
      <c r="I793" s="451" t="n"/>
      <c r="J793" s="730" t="n"/>
      <c r="K793" s="451" t="inlineStr">
        <is>
          <t>supplement</t>
        </is>
      </c>
      <c r="L793" s="451" t="n"/>
      <c r="M793" s="1442" t="n">
        <v>15</v>
      </c>
      <c r="N793" s="1442" t="n">
        <v>120</v>
      </c>
      <c r="O793" s="872" t="n"/>
      <c r="P793" s="1628" t="n">
        <v>3705.882352941177</v>
      </c>
      <c r="Q793" s="1628">
        <f>O793*P793</f>
        <v/>
      </c>
      <c r="R793" s="724" t="n">
        <v>3150</v>
      </c>
      <c r="S793" s="1623">
        <f>O793*R793</f>
        <v/>
      </c>
      <c r="T793" s="1623">
        <f>Q793-S793</f>
        <v/>
      </c>
      <c r="U793" s="1742">
        <f>T793/Q793</f>
        <v/>
      </c>
      <c r="V793" s="444" t="n"/>
      <c r="W793" s="444" t="n"/>
      <c r="X793" s="728" t="n"/>
      <c r="Y793" s="444" t="n"/>
      <c r="Z793" s="444" t="n"/>
      <c r="AA793" s="444" t="n"/>
      <c r="AB793" s="1647" t="n"/>
      <c r="AC793" s="1624" t="n"/>
      <c r="AD793" s="673" t="n"/>
      <c r="AE793" s="663" t="n"/>
      <c r="AF793" s="663" t="n"/>
      <c r="AG793" s="663" t="n"/>
    </row>
    <row r="794" hidden="1" ht="20.1" customFormat="1" customHeight="1" s="437" thickBot="1">
      <c r="A794" s="435" t="n"/>
      <c r="B794" s="829" t="n"/>
      <c r="C794" s="449" t="n">
        <v>4582487961341</v>
      </c>
      <c r="D794" s="449" t="n"/>
      <c r="E794" s="435" t="inlineStr">
        <is>
          <t>McCoy</t>
        </is>
      </c>
      <c r="F794" s="435" t="inlineStr">
        <is>
          <t>MC21</t>
        </is>
      </c>
      <c r="G794" s="450" t="n"/>
      <c r="H794" s="1121" t="inlineStr">
        <is>
          <t>《McCoy》Top skin Refill 300ml</t>
        </is>
      </c>
      <c r="I794" s="731" t="inlineStr">
        <is>
          <t xml:space="preserve">McCoy Top skin </t>
        </is>
      </c>
      <c r="J794" s="488" t="inlineStr">
        <is>
          <t xml:space="preserve">Многофункциональная вода на основе отрицательно заряженных ионов Топ Скин МакКой.  </t>
        </is>
      </c>
      <c r="K794" s="451" t="inlineStr">
        <is>
          <t>body &amp; facial lotion</t>
        </is>
      </c>
      <c r="L794" s="451" t="n"/>
      <c r="M794" s="1442" t="n">
        <v>20</v>
      </c>
      <c r="N794" s="1442" t="n">
        <v>40</v>
      </c>
      <c r="O794" s="872" t="n">
        <v>20</v>
      </c>
      <c r="P794" s="1628" t="n">
        <v>3671</v>
      </c>
      <c r="Q794" s="1628">
        <f>O794*P794</f>
        <v/>
      </c>
      <c r="R794" s="724" t="n">
        <v>3120</v>
      </c>
      <c r="S794" s="1623">
        <f>O794*R794</f>
        <v/>
      </c>
      <c r="T794" s="1623">
        <f>Q794-S794</f>
        <v/>
      </c>
      <c r="U794" s="1742">
        <f>T794/Q794</f>
        <v/>
      </c>
      <c r="V794" s="444" t="n"/>
      <c r="W794" s="444" t="n"/>
      <c r="X794" s="728" t="n"/>
      <c r="Y794" s="444" t="n"/>
      <c r="Z794" s="444" t="n"/>
      <c r="AA794" s="444" t="n"/>
      <c r="AB794" s="1633" t="n">
        <v>0.343</v>
      </c>
      <c r="AC794" s="1624">
        <f>ROUND(O794*AB794,3)</f>
        <v/>
      </c>
      <c r="AD794" s="673" t="inlineStr">
        <is>
          <t>水, ミネラル塩</t>
        </is>
      </c>
      <c r="AE794" s="663" t="inlineStr">
        <is>
          <t>ЕАЭС N RU Д-JP.РА04.В.61646/23 от 13.06.2023 действует до 12.06.2028</t>
        </is>
      </c>
      <c r="AF794" s="663" t="inlineStr">
        <is>
          <t>McCoy</t>
        </is>
      </c>
      <c r="AG794" s="663" t="inlineStr">
        <is>
          <t>McCoy Co., Ltd.</t>
        </is>
      </c>
    </row>
    <row r="795" hidden="1" ht="20.1" customFormat="1" customHeight="1" s="437" thickBot="1">
      <c r="A795" s="435" t="n"/>
      <c r="B795" s="829" t="n"/>
      <c r="C795" s="449" t="n">
        <v>4582487961358</v>
      </c>
      <c r="D795" s="449" t="n"/>
      <c r="E795" s="435" t="inlineStr">
        <is>
          <t>McCoy</t>
        </is>
      </c>
      <c r="F795" s="435" t="inlineStr">
        <is>
          <t>MC22</t>
        </is>
      </c>
      <c r="G795" s="450" t="n"/>
      <c r="H795" s="451" t="inlineStr">
        <is>
          <t>《McCoy》Spray head made for Top skin</t>
        </is>
      </c>
      <c r="I795" s="731" t="inlineStr">
        <is>
          <t>«McCoy» Spray head made for Top skin</t>
        </is>
      </c>
      <c r="J795" s="488" t="inlineStr">
        <is>
          <t xml:space="preserve">Насадка-распылитель для лосьона Top Skin. </t>
        </is>
      </c>
      <c r="K795" s="451" t="inlineStr">
        <is>
          <t>Spray head</t>
        </is>
      </c>
      <c r="L795" s="451" t="n"/>
      <c r="M795" s="1442" t="n">
        <v>20</v>
      </c>
      <c r="N795" s="1442" t="inlineStr">
        <is>
          <t>40~200</t>
        </is>
      </c>
      <c r="O795" s="872" t="n">
        <v>10</v>
      </c>
      <c r="P795" s="1628" t="n">
        <v>1176</v>
      </c>
      <c r="Q795" s="1628">
        <f>O795*P795</f>
        <v/>
      </c>
      <c r="R795" s="724" t="n">
        <v>1000</v>
      </c>
      <c r="S795" s="1623">
        <f>O795*R795</f>
        <v/>
      </c>
      <c r="T795" s="1623">
        <f>Q795-S795</f>
        <v/>
      </c>
      <c r="U795" s="1742">
        <f>T795/Q795</f>
        <v/>
      </c>
      <c r="V795" s="444" t="n"/>
      <c r="W795" s="444" t="n"/>
      <c r="X795" s="728" t="n"/>
      <c r="Y795" s="444" t="n"/>
      <c r="Z795" s="444" t="n"/>
      <c r="AA795" s="444" t="n"/>
      <c r="AB795" s="1633" t="n">
        <v>0.115</v>
      </c>
      <c r="AC795" s="1624">
        <f>ROUND(O795*AB795,3)</f>
        <v/>
      </c>
      <c r="AD795" s="967" t="inlineStr">
        <is>
          <t>PP：ポリプロピレン</t>
        </is>
      </c>
      <c r="AE795" s="663" t="inlineStr">
        <is>
          <t>ЕАЭС N RU Д-JP.РА05.В.45876/23 от 13.07.2023 действует до 12.07.2028</t>
        </is>
      </c>
      <c r="AF795" s="663" t="inlineStr">
        <is>
          <t>McCoy</t>
        </is>
      </c>
      <c r="AG795" s="663" t="inlineStr">
        <is>
          <t>McCoy Co., Ltd.</t>
        </is>
      </c>
    </row>
    <row r="796" hidden="1" ht="20.1" customFormat="1" customHeight="1" s="437" thickBot="1">
      <c r="A796" s="435" t="n"/>
      <c r="B796" s="829" t="n"/>
      <c r="C796" s="449" t="n">
        <v>4582487961907</v>
      </c>
      <c r="D796" s="449" t="n"/>
      <c r="E796" s="447" t="inlineStr">
        <is>
          <t>McCoy PRO</t>
        </is>
      </c>
      <c r="F796" s="447" t="inlineStr">
        <is>
          <t>MC23</t>
        </is>
      </c>
      <c r="G796" s="671" t="n"/>
      <c r="H796" s="404" t="inlineStr">
        <is>
          <t>《McCoy》McCoy MASSAGE OIL CITRUS 500ml</t>
        </is>
      </c>
      <c r="I796" s="404" t="inlineStr">
        <is>
          <t>«McCoy» Non F Mineral balance body massage oil Citrus</t>
        </is>
      </c>
      <c r="J796" s="488" t="inlineStr">
        <is>
          <t>Масло для массажа «Цитрус» балансирующее на основе минералов NON F МакКой</t>
        </is>
      </c>
      <c r="K796" s="451" t="inlineStr">
        <is>
          <t>massage oil</t>
        </is>
      </c>
      <c r="L796" s="451" t="n"/>
      <c r="M796" s="1442" t="n">
        <v>12</v>
      </c>
      <c r="N796" s="1442" t="n">
        <v>36</v>
      </c>
      <c r="O796" s="872" t="n"/>
      <c r="P796" s="1622" t="n">
        <v>4549</v>
      </c>
      <c r="Q796" s="1622">
        <f>O796*P796</f>
        <v/>
      </c>
      <c r="R796" s="724" t="n">
        <v>3867</v>
      </c>
      <c r="S796" s="1634">
        <f>O796*R796</f>
        <v/>
      </c>
      <c r="T796" s="1634">
        <f>Q796-S796</f>
        <v/>
      </c>
      <c r="U796" s="1743">
        <f>T796/Q796</f>
        <v/>
      </c>
      <c r="V796" s="444" t="n"/>
      <c r="W796" s="444" t="n"/>
      <c r="X796" s="728" t="n"/>
      <c r="Y796" s="444" t="n"/>
      <c r="Z796" s="444" t="n"/>
      <c r="AA796" s="444" t="n"/>
      <c r="AB796" s="1633" t="n">
        <v>0.503</v>
      </c>
      <c r="AC796" s="1637">
        <f>ROUND(O796*AB796,3)</f>
        <v/>
      </c>
      <c r="AD796" s="673" t="inlineStr">
        <is>
          <t>コメヌカ油
トリイソステアリン酸ＰＥＧ－２０グリセリル
水添ポリイソブテン
ミネラルオイル
水
ホホバ種子油
アーモンド油
ヒマワリ種子油
トウモロコシ胚芽油
ティーツリー葉油
マンダリンオレンジ果皮油
ウイキョウ果実油
イタリアイトスギ葉／実／茎油
ベルガモット果皮油
ライム油
グレープフルーツ果皮油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6" s="663" t="inlineStr">
        <is>
          <t>ЕАЭС N RU Д-JP.РА05.В.67252/23 от 20.07.2023 действует до 19.07.2028</t>
        </is>
      </c>
      <c r="AF796" s="663" t="inlineStr">
        <is>
          <t>McCoy</t>
        </is>
      </c>
      <c r="AG796" s="663" t="inlineStr">
        <is>
          <t>McCoy Co., Ltd.</t>
        </is>
      </c>
    </row>
    <row r="797" hidden="1" ht="20.1" customFormat="1" customHeight="1" s="437" thickBot="1">
      <c r="A797" s="435" t="n"/>
      <c r="B797" s="829" t="n"/>
      <c r="C797" s="449" t="n">
        <v>4582487961914</v>
      </c>
      <c r="D797" s="449" t="n"/>
      <c r="E797" s="447" t="inlineStr">
        <is>
          <t>McCoy PRO</t>
        </is>
      </c>
      <c r="F797" s="447" t="inlineStr">
        <is>
          <t>MC24</t>
        </is>
      </c>
      <c r="G797" s="671" t="n"/>
      <c r="H797" s="404" t="inlineStr">
        <is>
          <t>《McCoy》McCoy MASSAGE OIL ROSE 500ml</t>
        </is>
      </c>
      <c r="I797" s="404" t="inlineStr">
        <is>
          <t>«McCoy» Non F Mineral balance body massage oil Rose</t>
        </is>
      </c>
      <c r="J797" s="488" t="inlineStr">
        <is>
          <t>Масло для массажа «Роза» балансирующее на основе минералов</t>
        </is>
      </c>
      <c r="K797" s="451" t="inlineStr">
        <is>
          <t>massage oil</t>
        </is>
      </c>
      <c r="L797" s="451" t="n"/>
      <c r="M797" s="1442" t="n">
        <v>12</v>
      </c>
      <c r="N797" s="1442" t="n">
        <v>36</v>
      </c>
      <c r="O797" s="872" t="n"/>
      <c r="P797" s="1622" t="n">
        <v>4549</v>
      </c>
      <c r="Q797" s="1622">
        <f>O797*P797</f>
        <v/>
      </c>
      <c r="R797" s="724" t="n">
        <v>3867</v>
      </c>
      <c r="S797" s="1634">
        <f>O797*R797</f>
        <v/>
      </c>
      <c r="T797" s="1634">
        <f>Q797-S797</f>
        <v/>
      </c>
      <c r="U797" s="1743">
        <f>T797/Q797</f>
        <v/>
      </c>
      <c r="V797" s="444" t="n"/>
      <c r="W797" s="444" t="n"/>
      <c r="X797" s="728" t="n"/>
      <c r="Y797" s="444" t="n"/>
      <c r="Z797" s="444" t="n"/>
      <c r="AA797" s="444" t="n"/>
      <c r="AB797" s="1633" t="n">
        <v>0.503</v>
      </c>
      <c r="AC797" s="1637">
        <f>ROUND(O797*AB797,3)</f>
        <v/>
      </c>
      <c r="AD797" s="673" t="inlineStr">
        <is>
          <t>コメヌカ油
トリイソステアリン酸ＰＥＧ－２０グリセリル
水添ポリイソブテン
ミネラルオイル
水
ホホバ種子油
アーモンド油
ヒマワリ種子油
トウモロコシ胚芽油
ニオイテンジクアオイ油
エンピツビャクシン油
アトラスシーダー樹皮油
ダマスクバラ花油
オレンジ果皮油
オレンジ油
パルマローザ油
ビフィズス菌培養液
サッカロミセス培養液
加水分解コラーゲン
グルコサミンＨＣｌ
火山土
塩化Ｃａ
酢酸Ｃａ
トルマリン
ヒアルロン酸Ｎａ
トゲキリンサイ／ヒヂリメン／ミツイシコンブ／ウスバアオノリ／ワカメエキス
ボタンエキス
クダモノトケイソウ果実エキス
塩化Ｍｇ
アマチャエキス
塩化Ｎａ
加水分解卵殻膜
ミツイシコンブ／ワカメエキス
塩化Ｋ
ツボクサエキス
白金
マデカッソシド
塩化亜鉛
アシアチコシド
ＢＧ
酢酸トコフェロール
エタノール
ペンチレングリコール
エチルヘキシルグリセリン
フェノキシエタノール</t>
        </is>
      </c>
      <c r="AE797" s="663" t="inlineStr">
        <is>
          <t>ЕАЭС N RU Д-JP.РА05.В.67252/23 от 20.07.2023 действует до 19.07.2028</t>
        </is>
      </c>
      <c r="AF797" s="663" t="inlineStr">
        <is>
          <t>McCoy</t>
        </is>
      </c>
      <c r="AG797" s="663" t="inlineStr">
        <is>
          <t>McCoy Co., Ltd.</t>
        </is>
      </c>
    </row>
    <row r="798" hidden="1" ht="20.1" customFormat="1" customHeight="1" s="437" thickBot="1">
      <c r="A798" s="435" t="n"/>
      <c r="B798" s="829" t="n"/>
      <c r="C798" s="449" t="n">
        <v>4582487961198</v>
      </c>
      <c r="D798" s="449" t="n"/>
      <c r="E798" s="447" t="inlineStr">
        <is>
          <t>McCoy</t>
        </is>
      </c>
      <c r="F798" s="447" t="inlineStr">
        <is>
          <t>MC25</t>
        </is>
      </c>
      <c r="G798" s="671" t="n"/>
      <c r="H798" s="404" t="inlineStr">
        <is>
          <t>《McCoy》DELIQUETTE</t>
        </is>
      </c>
      <c r="I798" s="404" t="inlineStr">
        <is>
          <t>McCoy DELIQUETTE</t>
        </is>
      </c>
      <c r="J798" s="488" t="inlineStr">
        <is>
          <t>Гель для деликатной кожи тела Деликетт</t>
        </is>
      </c>
      <c r="K798" s="451" t="inlineStr">
        <is>
          <t>body gel</t>
        </is>
      </c>
      <c r="L798" s="451" t="n"/>
      <c r="M798" s="1442" t="n">
        <v>144</v>
      </c>
      <c r="N798" s="1442" t="n">
        <v>144</v>
      </c>
      <c r="O798" s="872" t="n"/>
      <c r="P798" s="1622" t="n">
        <v>3671</v>
      </c>
      <c r="Q798" s="1622">
        <f>O798*P798</f>
        <v/>
      </c>
      <c r="R798" s="724" t="n">
        <v>3120</v>
      </c>
      <c r="S798" s="1634">
        <f>O798*R798</f>
        <v/>
      </c>
      <c r="T798" s="1634">
        <f>Q798-S798</f>
        <v/>
      </c>
      <c r="U798" s="1743">
        <f>T798/Q798</f>
        <v/>
      </c>
      <c r="V798" s="444" t="n"/>
      <c r="W798" s="444" t="n"/>
      <c r="X798" s="728" t="n"/>
      <c r="Y798" s="444" t="n"/>
      <c r="Z798" s="444" t="n"/>
      <c r="AA798" s="444" t="n"/>
      <c r="AB798" s="1633" t="n">
        <v>0.08</v>
      </c>
      <c r="AC798" s="1637">
        <f>ROUND(O798*AB798,3)</f>
        <v/>
      </c>
      <c r="AD798" s="673" t="inlineStr">
        <is>
          <t>水, グリセリン, ケイ酸（Li／Mg／Na）, セルロースガム, ヒアルロン酸Ｎａ, アスコルビン酸</t>
        </is>
      </c>
      <c r="AE798" s="663" t="inlineStr">
        <is>
          <t>ЕАЭС N RU Д-JP.РА04.В.58481/23 от 09.06.2023 действует до 08.06.2028</t>
        </is>
      </c>
      <c r="AF798" s="663" t="inlineStr">
        <is>
          <t>McCoy</t>
        </is>
      </c>
      <c r="AG798" s="663" t="inlineStr">
        <is>
          <t>McCoy Co., Ltd</t>
        </is>
      </c>
    </row>
    <row r="799" hidden="1" ht="20.1" customFormat="1" customHeight="1" s="437" thickBot="1">
      <c r="A799" s="435" t="n"/>
      <c r="B799" s="829" t="n"/>
      <c r="C799" s="449" t="n"/>
      <c r="D799" s="449" t="n"/>
      <c r="E799" s="447" t="inlineStr">
        <is>
          <t>McCoy</t>
        </is>
      </c>
      <c r="F799" s="447" t="inlineStr">
        <is>
          <t>MC26S</t>
        </is>
      </c>
      <c r="G799" s="671" t="n"/>
      <c r="H799" s="404" t="inlineStr">
        <is>
          <t>《McCoy》 Non F Energy Preminum 10g sample pouch</t>
        </is>
      </c>
      <c r="I799" s="671" t="inlineStr">
        <is>
          <t>«McCoy» Non F Energy Premium</t>
        </is>
      </c>
      <c r="J799" s="488" t="inlineStr">
        <is>
          <t>Премиальный крем для тела на основе минералов Энергия НОН Ф МакКой</t>
        </is>
      </c>
      <c r="K799" s="451" t="inlineStr">
        <is>
          <t>body massage dream</t>
        </is>
      </c>
      <c r="L799" s="451" t="n"/>
      <c r="M799" s="1442" t="n">
        <v>100</v>
      </c>
      <c r="N799" s="1442" t="n">
        <v>100</v>
      </c>
      <c r="O799" s="872" t="n"/>
      <c r="P799" s="1622" t="n">
        <v>165</v>
      </c>
      <c r="Q799" s="1622">
        <f>O799*P799</f>
        <v/>
      </c>
      <c r="R799" s="724" t="n">
        <v>130</v>
      </c>
      <c r="S799" s="1634">
        <f>O799*R799</f>
        <v/>
      </c>
      <c r="T799" s="1634">
        <f>Q799-S799</f>
        <v/>
      </c>
      <c r="U799" s="1743">
        <f>T799/Q799</f>
        <v/>
      </c>
      <c r="V799" s="444" t="n"/>
      <c r="W799" s="444" t="n"/>
      <c r="X799" s="728">
        <f>O799/M799</f>
        <v/>
      </c>
      <c r="Y799" s="444" t="n"/>
      <c r="Z799" s="444" t="n"/>
      <c r="AA799" s="444" t="n"/>
      <c r="AB799" s="1633" t="n">
        <v>0.011</v>
      </c>
      <c r="AC799" s="1627">
        <f>ROUND(O799*AB799,3)</f>
        <v/>
      </c>
      <c r="AD799" s="673">
        <f>AD728</f>
        <v/>
      </c>
      <c r="AE799" s="663" t="inlineStr">
        <is>
          <t>ЕАЭС N RU Д-JP.РА04.В.61482/23 от 13.06.2023 действует до 12.06.2028</t>
        </is>
      </c>
      <c r="AF799" s="663" t="inlineStr">
        <is>
          <t>McCoy</t>
        </is>
      </c>
      <c r="AG799" s="663" t="inlineStr">
        <is>
          <t>McCoy Co., Ltd.</t>
        </is>
      </c>
    </row>
    <row r="800" hidden="1" ht="20.1" customFormat="1" customHeight="1" s="437" thickBot="1">
      <c r="A800" s="435" t="n"/>
      <c r="B800" s="829" t="n"/>
      <c r="C800" s="449" t="n"/>
      <c r="D800" s="449" t="n"/>
      <c r="E800" s="447" t="inlineStr">
        <is>
          <t>McCoy</t>
        </is>
      </c>
      <c r="F800" s="447" t="inlineStr">
        <is>
          <t>MC30S</t>
        </is>
      </c>
      <c r="G800" s="671" t="n"/>
      <c r="H800" s="404" t="inlineStr">
        <is>
          <t>《McCoy》 Non F Monster  Mineral Balance Body Massage Gel 10g sample pouch</t>
        </is>
      </c>
      <c r="I800" s="404" t="inlineStr">
        <is>
          <t>«McCoy» Non F Monster Mineral Balance Body Massage Gel</t>
        </is>
      </c>
      <c r="J800" s="488" t="inlineStr">
        <is>
          <t xml:space="preserve">Массажный гель для тела минеральный баланс Нон Ф «Монстр» МакКой </t>
        </is>
      </c>
      <c r="K800" s="451" t="inlineStr">
        <is>
          <t>body massage gel</t>
        </is>
      </c>
      <c r="L800" s="451" t="n"/>
      <c r="M800" s="1442" t="n">
        <v>100</v>
      </c>
      <c r="N800" s="1442" t="n">
        <v>100</v>
      </c>
      <c r="O800" s="872" t="n"/>
      <c r="P800" s="1622" t="n">
        <v>165</v>
      </c>
      <c r="Q800" s="1622">
        <f>O800*P800</f>
        <v/>
      </c>
      <c r="R800" s="724" t="n">
        <v>130</v>
      </c>
      <c r="S800" s="1634">
        <f>O800*R800</f>
        <v/>
      </c>
      <c r="T800" s="1634">
        <f>Q800-S800</f>
        <v/>
      </c>
      <c r="U800" s="1743">
        <f>T800/Q800</f>
        <v/>
      </c>
      <c r="V800" s="444" t="n"/>
      <c r="W800" s="444" t="n"/>
      <c r="X800" s="728">
        <f>O800/M800</f>
        <v/>
      </c>
      <c r="Y800" s="444" t="n"/>
      <c r="Z800" s="444" t="n"/>
      <c r="AA800" s="444" t="n"/>
      <c r="AB800" s="1633" t="n">
        <v>0.011</v>
      </c>
      <c r="AC800" s="1627">
        <f>ROUND(O800*AB800,3)</f>
        <v/>
      </c>
      <c r="AD800" s="673">
        <f>AD736</f>
        <v/>
      </c>
      <c r="AE800" s="663" t="inlineStr">
        <is>
          <t>ЕАЭС N RU Д-JP.РА04.В.61609/23 от 13.06.2023 действует до 12.06.2028</t>
        </is>
      </c>
      <c r="AF800" s="663" t="inlineStr">
        <is>
          <t>McCoy</t>
        </is>
      </c>
      <c r="AG800" s="663" t="inlineStr">
        <is>
          <t>McCoy Co., Ltd.</t>
        </is>
      </c>
    </row>
    <row r="801" hidden="1" ht="19.5" customFormat="1" customHeight="1" s="437" thickBot="1">
      <c r="A801" s="435" t="n"/>
      <c r="B801" s="829" t="n"/>
      <c r="C801" s="449" t="n"/>
      <c r="D801" s="449" t="n"/>
      <c r="E801" s="447" t="inlineStr">
        <is>
          <t>McCoy</t>
        </is>
      </c>
      <c r="F801" s="447" t="inlineStr">
        <is>
          <t>MC32S</t>
        </is>
      </c>
      <c r="G801" s="671" t="n"/>
      <c r="H801" s="404" t="inlineStr">
        <is>
          <t>《McCoy》 Non F Shape Mineral Balance Body Massage Cream 10g sample pouch</t>
        </is>
      </c>
      <c r="I801" s="404" t="inlineStr">
        <is>
          <t>«McCoy» Non F Shape Mineral balance body massage cream Extra</t>
        </is>
      </c>
      <c r="J801" s="488" t="inlineStr">
        <is>
          <t>Массажный крем балансирующий на основе минералов «Форма». МакКой NON F Экстра</t>
        </is>
      </c>
      <c r="K801" s="451" t="inlineStr">
        <is>
          <t>body massage cream</t>
        </is>
      </c>
      <c r="L801" s="451" t="n"/>
      <c r="M801" s="1442" t="n">
        <v>100</v>
      </c>
      <c r="N801" s="1442" t="n">
        <v>100</v>
      </c>
      <c r="O801" s="872" t="n"/>
      <c r="P801" s="1622" t="n">
        <v>165</v>
      </c>
      <c r="Q801" s="1622">
        <f>O801*P801</f>
        <v/>
      </c>
      <c r="R801" s="724" t="n">
        <v>130</v>
      </c>
      <c r="S801" s="1634">
        <f>O801*R801</f>
        <v/>
      </c>
      <c r="T801" s="1634">
        <f>Q801-S801</f>
        <v/>
      </c>
      <c r="U801" s="1743">
        <f>T801/Q801</f>
        <v/>
      </c>
      <c r="V801" s="444" t="n"/>
      <c r="W801" s="444" t="n"/>
      <c r="X801" s="728">
        <f>O801/M801</f>
        <v/>
      </c>
      <c r="Y801" s="444" t="n"/>
      <c r="Z801" s="444" t="n"/>
      <c r="AA801" s="444" t="n"/>
      <c r="AB801" s="1633" t="n">
        <v>0.012</v>
      </c>
      <c r="AC801" s="1627">
        <f>ROUND(O801*AB801,3)</f>
        <v/>
      </c>
      <c r="AD801" s="673">
        <f>AD737</f>
        <v/>
      </c>
      <c r="AE801" s="663" t="inlineStr">
        <is>
          <t>ЕАЭС N RU Д-JP.РА05.В.67128/23 от 20.07.2023 действует до 19.07.2028</t>
        </is>
      </c>
      <c r="AF801" s="663" t="inlineStr">
        <is>
          <t>McCoy</t>
        </is>
      </c>
      <c r="AG801" s="663" t="inlineStr">
        <is>
          <t>McCoy Co., Ltd.</t>
        </is>
      </c>
    </row>
    <row r="802" hidden="1" ht="19.5" customFormat="1" customHeight="1" s="437" thickBot="1">
      <c r="A802" s="758" t="n"/>
      <c r="B802" s="829" t="n"/>
      <c r="C802" s="969" t="n"/>
      <c r="D802" s="969" t="n"/>
      <c r="E802" s="447" t="inlineStr">
        <is>
          <t>McCoy mini pouch</t>
        </is>
      </c>
      <c r="F802" s="1184" t="inlineStr">
        <is>
          <t>MCS02</t>
        </is>
      </c>
      <c r="G802" s="770" t="n"/>
      <c r="H802" s="753" t="inlineStr">
        <is>
          <t>《McCoy》 NON F SKINCARE  Sample pouch set (Cleansing 3g, Wash 2g, Lotion 1.5ml, Serum 0.6ml, Emulsion 0.6ml)</t>
        </is>
      </c>
      <c r="I802" s="754" t="n"/>
      <c r="J802" s="934" t="n"/>
      <c r="K802" s="761" t="n"/>
      <c r="L802" s="761" t="n"/>
      <c r="M802" s="764" t="n">
        <v>30</v>
      </c>
      <c r="N802" s="764" t="n">
        <v>30</v>
      </c>
      <c r="O802" s="872" t="n"/>
      <c r="P802" s="1622" t="n">
        <v>383</v>
      </c>
      <c r="Q802" s="1622">
        <f>O802*P802</f>
        <v/>
      </c>
      <c r="R802" s="971" t="n">
        <v>325</v>
      </c>
      <c r="S802" s="1634">
        <f>O802*R802</f>
        <v/>
      </c>
      <c r="T802" s="1634">
        <f>Q802-S802</f>
        <v/>
      </c>
      <c r="U802" s="1743">
        <f>T802/Q802</f>
        <v/>
      </c>
      <c r="V802" s="767" t="n"/>
      <c r="W802" s="767" t="n"/>
      <c r="X802" s="972" t="n"/>
      <c r="Y802" s="767" t="n"/>
      <c r="Z802" s="767" t="n"/>
      <c r="AA802" s="767" t="n"/>
      <c r="AB802" s="1744" t="n">
        <v>0.012</v>
      </c>
      <c r="AC802" s="1627">
        <f>ROUND(O802*AB802,3)</f>
        <v/>
      </c>
      <c r="AD802" s="757" t="n"/>
      <c r="AE802" s="1158" t="inlineStr">
        <is>
          <t>N ВП RU Д-JP.РА01.А.65748/25; ВП RU Д-JP.РА01.А.65743/25; ВП RU Д-JP.РА01.А.65740/25 от 29.07.2025 действует до 28.01.2026;ВП RU Д-JP.РА01.А.65808/25; ВП RU Д-JP.РА01.А.65805/25 от 30.07.2025 действует до 29.01.2026</t>
        </is>
      </c>
      <c r="AF802" s="1159" t="inlineStr">
        <is>
          <t>McCoy</t>
        </is>
      </c>
      <c r="AG802" s="1185" t="inlineStr">
        <is>
          <t xml:space="preserve">
"McCoy Co., Ltd."</t>
        </is>
      </c>
    </row>
    <row r="803" hidden="1" ht="20.1" customFormat="1" customHeight="1" s="437" thickBot="1">
      <c r="A803" s="758" t="n"/>
      <c r="B803" s="829" t="n"/>
      <c r="C803" s="969" t="n"/>
      <c r="D803" s="969" t="n"/>
      <c r="E803" s="447" t="inlineStr">
        <is>
          <t>McCoy mini pouch</t>
        </is>
      </c>
      <c r="F803" s="970" t="n"/>
      <c r="G803" s="770" t="n"/>
      <c r="H803" s="753" t="inlineStr">
        <is>
          <t>《McCoy》NON F SKINCARE CLEANSING 3g</t>
        </is>
      </c>
      <c r="I803" s="754" t="inlineStr">
        <is>
          <t>NON F SKINCARE CLEANSING 200g</t>
        </is>
      </c>
      <c r="J803" s="934" t="inlineStr">
        <is>
          <t>Демакияжный лифтинговый гельдля лица  NON F</t>
        </is>
      </c>
      <c r="K803" s="761" t="n"/>
      <c r="L803" s="761" t="n"/>
      <c r="M803" s="764" t="n">
        <v>90</v>
      </c>
      <c r="N803" s="764" t="n">
        <v>90</v>
      </c>
      <c r="O803" s="872" t="n"/>
      <c r="P803" s="1622" t="n">
        <v>345</v>
      </c>
      <c r="Q803" s="1622">
        <f>O803*P803</f>
        <v/>
      </c>
      <c r="R803" s="971" t="n">
        <v>325</v>
      </c>
      <c r="S803" s="1634">
        <f>O803*R803</f>
        <v/>
      </c>
      <c r="T803" s="1634">
        <f>Q803-S803</f>
        <v/>
      </c>
      <c r="U803" s="1743">
        <f>T803/Q803</f>
        <v/>
      </c>
      <c r="V803" s="767" t="n"/>
      <c r="W803" s="767" t="n"/>
      <c r="X803" s="972" t="n"/>
      <c r="Y803" s="767" t="n"/>
      <c r="Z803" s="767" t="n"/>
      <c r="AA803" s="767" t="n"/>
      <c r="AB803" s="1744" t="n">
        <v>0.004</v>
      </c>
      <c r="AC803" s="1627">
        <f>ROUND(O803*AB803,3)</f>
        <v/>
      </c>
      <c r="AD803" s="757">
        <f>AD740</f>
        <v/>
      </c>
      <c r="AE803" s="663" t="n"/>
      <c r="AF803" s="663" t="n"/>
      <c r="AG803" s="663" t="n"/>
    </row>
    <row r="804" hidden="1" ht="20.1" customFormat="1" customHeight="1" s="437" thickBot="1">
      <c r="A804" s="758" t="n"/>
      <c r="B804" s="829" t="n"/>
      <c r="C804" s="969" t="n"/>
      <c r="D804" s="969" t="n"/>
      <c r="E804" s="447" t="inlineStr">
        <is>
          <t>McCoy mini pouch</t>
        </is>
      </c>
      <c r="F804" s="970" t="n"/>
      <c r="G804" s="770" t="n"/>
      <c r="H804" s="754" t="inlineStr">
        <is>
          <t>《McCoy》NON F SKINCARE WASH 2g</t>
        </is>
      </c>
      <c r="I804" s="754" t="inlineStr">
        <is>
          <t>NON F SKINCARE WASH 150g</t>
        </is>
      </c>
      <c r="J804" s="934" t="inlineStr">
        <is>
          <t>Лифтинговая пенка для умывания NON F</t>
        </is>
      </c>
      <c r="K804" s="761" t="n"/>
      <c r="L804" s="761" t="n"/>
      <c r="M804" s="764" t="n">
        <v>90</v>
      </c>
      <c r="N804" s="764" t="n">
        <v>90</v>
      </c>
      <c r="O804" s="872" t="n"/>
      <c r="P804" s="1622" t="n">
        <v>345</v>
      </c>
      <c r="Q804" s="1622">
        <f>O804*P804</f>
        <v/>
      </c>
      <c r="R804" s="971" t="n">
        <v>325</v>
      </c>
      <c r="S804" s="1634">
        <f>O804*R804</f>
        <v/>
      </c>
      <c r="T804" s="1634">
        <f>Q804-S804</f>
        <v/>
      </c>
      <c r="U804" s="1743">
        <f>T804/Q804</f>
        <v/>
      </c>
      <c r="V804" s="767" t="n"/>
      <c r="W804" s="767" t="n"/>
      <c r="X804" s="972" t="n"/>
      <c r="Y804" s="767" t="n"/>
      <c r="Z804" s="767" t="n"/>
      <c r="AA804" s="767" t="n"/>
      <c r="AB804" s="1744" t="n">
        <v>0.003</v>
      </c>
      <c r="AC804" s="1627">
        <f>ROUND(O804*AB804,3)</f>
        <v/>
      </c>
      <c r="AD804" s="757">
        <f>AD741</f>
        <v/>
      </c>
      <c r="AE804" s="663" t="n"/>
      <c r="AF804" s="663" t="n"/>
      <c r="AG804" s="663" t="n"/>
    </row>
    <row r="805" hidden="1" ht="20.1" customFormat="1" customHeight="1" s="437" thickBot="1">
      <c r="A805" s="758" t="n"/>
      <c r="B805" s="829" t="n"/>
      <c r="C805" s="969" t="n"/>
      <c r="D805" s="969" t="n"/>
      <c r="E805" s="447" t="inlineStr">
        <is>
          <t>McCoy mini pouch</t>
        </is>
      </c>
      <c r="F805" s="970" t="n"/>
      <c r="G805" s="770" t="n"/>
      <c r="H805" s="754" t="inlineStr">
        <is>
          <t>《McCoy》NON F SKINCARE LOTION 1.5ml</t>
        </is>
      </c>
      <c r="I805" s="754" t="inlineStr">
        <is>
          <t>NON F SKINCARE LOTION 120ml</t>
        </is>
      </c>
      <c r="J805" s="934" t="inlineStr">
        <is>
          <t>Лифтинговый лосьон NON F</t>
        </is>
      </c>
      <c r="K805" s="761" t="n"/>
      <c r="L805" s="761" t="n"/>
      <c r="M805" s="764" t="n">
        <v>90</v>
      </c>
      <c r="N805" s="764" t="n">
        <v>90</v>
      </c>
      <c r="O805" s="872" t="n"/>
      <c r="P805" s="1622" t="n">
        <v>345</v>
      </c>
      <c r="Q805" s="1622">
        <f>O805*P805</f>
        <v/>
      </c>
      <c r="R805" s="971" t="n">
        <v>325</v>
      </c>
      <c r="S805" s="1634">
        <f>O805*R805</f>
        <v/>
      </c>
      <c r="T805" s="1634">
        <f>Q805-S805</f>
        <v/>
      </c>
      <c r="U805" s="1743">
        <f>T805/Q805</f>
        <v/>
      </c>
      <c r="V805" s="767" t="n"/>
      <c r="W805" s="767" t="n"/>
      <c r="X805" s="972" t="n"/>
      <c r="Y805" s="767" t="n"/>
      <c r="Z805" s="767" t="n"/>
      <c r="AA805" s="767" t="n"/>
      <c r="AB805" s="1744" t="n">
        <v>0.0025</v>
      </c>
      <c r="AC805" s="1627">
        <f>ROUND(O805*AB805,3)</f>
        <v/>
      </c>
      <c r="AD805" s="757">
        <f>AD742</f>
        <v/>
      </c>
      <c r="AE805" s="663" t="n"/>
      <c r="AF805" s="663" t="n"/>
      <c r="AG805" s="663" t="n"/>
    </row>
    <row r="806" hidden="1" ht="20.1" customFormat="1" customHeight="1" s="437" thickBot="1">
      <c r="A806" s="758" t="n"/>
      <c r="B806" s="829" t="n"/>
      <c r="C806" s="969" t="n"/>
      <c r="D806" s="969" t="n"/>
      <c r="E806" s="447" t="inlineStr">
        <is>
          <t>McCoy mini pouch</t>
        </is>
      </c>
      <c r="F806" s="970" t="n"/>
      <c r="G806" s="770" t="n"/>
      <c r="H806" s="754" t="inlineStr">
        <is>
          <t>《McCoy》NON F SKINCARE SERUM 0.6ml</t>
        </is>
      </c>
      <c r="I806" s="754" t="inlineStr">
        <is>
          <t>NON F SKINCARE SERUM 30ml</t>
        </is>
      </c>
      <c r="J806" s="934" t="inlineStr">
        <is>
          <t>Лифтинговая сыворотка NON F</t>
        </is>
      </c>
      <c r="K806" s="761" t="n"/>
      <c r="L806" s="761" t="n"/>
      <c r="M806" s="764" t="n">
        <v>90</v>
      </c>
      <c r="N806" s="764" t="n">
        <v>90</v>
      </c>
      <c r="O806" s="872" t="n"/>
      <c r="P806" s="1622" t="n">
        <v>345</v>
      </c>
      <c r="Q806" s="1622">
        <f>O806*P806</f>
        <v/>
      </c>
      <c r="R806" s="971" t="n">
        <v>325</v>
      </c>
      <c r="S806" s="1634">
        <f>O806*R806</f>
        <v/>
      </c>
      <c r="T806" s="1634">
        <f>Q806-S806</f>
        <v/>
      </c>
      <c r="U806" s="1743">
        <f>T806/Q806</f>
        <v/>
      </c>
      <c r="V806" s="767" t="n"/>
      <c r="W806" s="767" t="n"/>
      <c r="X806" s="972" t="n"/>
      <c r="Y806" s="767" t="n"/>
      <c r="Z806" s="767" t="n"/>
      <c r="AA806" s="767" t="n"/>
      <c r="AB806" s="1744" t="n">
        <v>0.0016</v>
      </c>
      <c r="AC806" s="1627">
        <f>ROUND(O806*AB806,3)</f>
        <v/>
      </c>
      <c r="AD806" s="757">
        <f>AD743</f>
        <v/>
      </c>
      <c r="AE806" s="663" t="n"/>
      <c r="AF806" s="663" t="n"/>
      <c r="AG806" s="663" t="n"/>
    </row>
    <row r="807" hidden="1" ht="20.1" customFormat="1" customHeight="1" s="437" thickBot="1">
      <c r="A807" s="758" t="n"/>
      <c r="B807" s="829" t="n"/>
      <c r="C807" s="969" t="n"/>
      <c r="D807" s="969" t="n"/>
      <c r="E807" s="447" t="inlineStr">
        <is>
          <t>McCoy mini pouch</t>
        </is>
      </c>
      <c r="F807" s="970" t="n"/>
      <c r="G807" s="770" t="n"/>
      <c r="H807" s="754" t="inlineStr">
        <is>
          <t>《McCoy》NON F SKINCARE EMULSION 0.6ml</t>
        </is>
      </c>
      <c r="I807" s="754" t="inlineStr">
        <is>
          <t xml:space="preserve">NON F SKINCARE EMULSION 100ml </t>
        </is>
      </c>
      <c r="J807" s="934" t="inlineStr">
        <is>
          <t>Лифтинговая эмульсия NON F</t>
        </is>
      </c>
      <c r="K807" s="761" t="n"/>
      <c r="L807" s="761" t="n"/>
      <c r="M807" s="764" t="n">
        <v>90</v>
      </c>
      <c r="N807" s="764" t="n">
        <v>90</v>
      </c>
      <c r="O807" s="872" t="n"/>
      <c r="P807" s="1622" t="n">
        <v>345</v>
      </c>
      <c r="Q807" s="1622">
        <f>O807*P807</f>
        <v/>
      </c>
      <c r="R807" s="971" t="n">
        <v>325</v>
      </c>
      <c r="S807" s="1634">
        <f>O807*R807</f>
        <v/>
      </c>
      <c r="T807" s="1634">
        <f>Q807-S807</f>
        <v/>
      </c>
      <c r="U807" s="1743">
        <f>T807/Q807</f>
        <v/>
      </c>
      <c r="V807" s="767" t="n"/>
      <c r="W807" s="767" t="n"/>
      <c r="X807" s="972" t="n"/>
      <c r="Y807" s="767" t="n"/>
      <c r="Z807" s="767" t="n"/>
      <c r="AA807" s="767" t="n"/>
      <c r="AB807" s="1744" t="n">
        <v>0.0016</v>
      </c>
      <c r="AC807" s="1627">
        <f>ROUND(O807*AB807,3)</f>
        <v/>
      </c>
      <c r="AD807" s="757">
        <f>AD744</f>
        <v/>
      </c>
      <c r="AE807" s="663" t="n"/>
      <c r="AF807" s="663" t="n"/>
      <c r="AG807" s="663" t="n"/>
    </row>
    <row r="808" hidden="1" ht="20.1" customFormat="1" customHeight="1" s="437" thickBot="1">
      <c r="A808" s="435" t="n"/>
      <c r="B808" s="829" t="n"/>
      <c r="C808" s="449" t="n"/>
      <c r="D808" s="449" t="n"/>
      <c r="E808" s="447" t="inlineStr">
        <is>
          <t>McCoy mini pouch</t>
        </is>
      </c>
      <c r="F808" s="447" t="inlineStr">
        <is>
          <t>MCS01</t>
        </is>
      </c>
      <c r="G808" s="671" t="n"/>
      <c r="H808" s="404" t="inlineStr">
        <is>
          <t xml:space="preserve">《McCoy》 McCELLRIE Sample pouch set </t>
        </is>
      </c>
      <c r="I808" s="404" t="inlineStr">
        <is>
          <t>lcleansing 2g,wash2g,lotion2ml,serum0.5ml,cream0.5g</t>
        </is>
      </c>
      <c r="J808" s="488" t="inlineStr">
        <is>
          <t>McCoy Sample Set. McCoy демакияжный крем, пенка, лосьон, серум, крем</t>
        </is>
      </c>
      <c r="K808" s="451" t="inlineStr">
        <is>
          <t>cleansing,wash,lotion,serum,cream</t>
        </is>
      </c>
      <c r="L808" s="451" t="n"/>
      <c r="M808" s="1442" t="n">
        <v>50</v>
      </c>
      <c r="N808" s="1442" t="n">
        <v>100</v>
      </c>
      <c r="O808" s="553" t="n"/>
      <c r="P808" s="1622" t="n">
        <v>289</v>
      </c>
      <c r="Q808" s="1622">
        <f>O808*P808</f>
        <v/>
      </c>
      <c r="R808" s="724" t="n">
        <v>245</v>
      </c>
      <c r="S808" s="1634">
        <f>O808*R808</f>
        <v/>
      </c>
      <c r="T808" s="1634">
        <f>Q808-S808</f>
        <v/>
      </c>
      <c r="U808" s="1743">
        <f>T808/Q808</f>
        <v/>
      </c>
      <c r="V808" s="444" t="n"/>
      <c r="W808" s="444" t="n"/>
      <c r="X808" s="728">
        <f>O808/M808</f>
        <v/>
      </c>
      <c r="Y808" s="444" t="n"/>
      <c r="Z808" s="444" t="n"/>
      <c r="AA808" s="444" t="n"/>
      <c r="AB808" s="1633" t="n">
        <v>0.011</v>
      </c>
      <c r="AC808" s="1627">
        <f>ROUND(O808*AB808,3)</f>
        <v/>
      </c>
      <c r="AD808" s="673" t="n"/>
      <c r="AE808" s="663"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808" s="663" t="inlineStr">
        <is>
          <t>McCoy</t>
        </is>
      </c>
      <c r="AG808" s="663" t="inlineStr">
        <is>
          <t>McCoy Co., Ltd.</t>
        </is>
      </c>
    </row>
    <row r="809" hidden="1" ht="20.1" customFormat="1" customHeight="1" s="437" thickBot="1">
      <c r="A809" s="435" t="n"/>
      <c r="B809" s="829" t="n"/>
      <c r="C809" s="449" t="n"/>
      <c r="D809" s="449" t="n"/>
      <c r="E809" s="447" t="inlineStr">
        <is>
          <t>McCoy mini pouch</t>
        </is>
      </c>
      <c r="F809" s="447" t="inlineStr">
        <is>
          <t>MC10S</t>
        </is>
      </c>
      <c r="G809" s="671" t="n"/>
      <c r="H809" s="404" t="inlineStr">
        <is>
          <t>《McCoy》 McCELLRIE  Tightening Cream sample pouch 1g</t>
        </is>
      </c>
      <c r="I809" s="404" t="inlineStr">
        <is>
          <t xml:space="preserve">«McCoy» McCELLRIE Tightening Cream </t>
        </is>
      </c>
      <c r="J809" s="488" t="inlineStr">
        <is>
          <t>Лифтинговый крем для лица МакСелри МакКой</t>
        </is>
      </c>
      <c r="K809" s="451" t="inlineStr">
        <is>
          <t>face cream</t>
        </is>
      </c>
      <c r="L809" s="451" t="n"/>
      <c r="M809" s="1442" t="n">
        <v>50</v>
      </c>
      <c r="N809" s="1442" t="n">
        <v>100</v>
      </c>
      <c r="O809" s="553" t="n"/>
      <c r="P809" s="1622" t="n">
        <v>247</v>
      </c>
      <c r="Q809" s="1622">
        <f>O809*P809</f>
        <v/>
      </c>
      <c r="R809" s="724" t="n">
        <v>210</v>
      </c>
      <c r="S809" s="1634">
        <f>O809*R809</f>
        <v/>
      </c>
      <c r="T809" s="1634">
        <f>Q809-S809</f>
        <v/>
      </c>
      <c r="U809" s="1743">
        <f>T809/Q809</f>
        <v/>
      </c>
      <c r="V809" s="444" t="n"/>
      <c r="W809" s="444" t="n"/>
      <c r="X809" s="728">
        <f>O809/M809</f>
        <v/>
      </c>
      <c r="Y809" s="444" t="n"/>
      <c r="Z809" s="444" t="n"/>
      <c r="AA809" s="444" t="n"/>
      <c r="AB809" s="1633" t="n">
        <v>0.002</v>
      </c>
      <c r="AC809" s="1627">
        <f>ROUND(O809*AB809,3)</f>
        <v/>
      </c>
      <c r="AD809" s="673">
        <f>AD761</f>
        <v/>
      </c>
      <c r="AE809" s="663" t="inlineStr">
        <is>
          <t>ЕАЭС N RU Д-JP.РА04.В.61482/23 от 13.06.2023 действует до 12.06.2028</t>
        </is>
      </c>
      <c r="AF809" s="663" t="inlineStr">
        <is>
          <t>McCoy</t>
        </is>
      </c>
      <c r="AG809" s="663" t="inlineStr">
        <is>
          <t>McCoy Co., Ltd.</t>
        </is>
      </c>
    </row>
    <row r="810" hidden="1" ht="20.1" customFormat="1" customHeight="1" s="437" thickBot="1">
      <c r="A810" s="435" t="n"/>
      <c r="B810" s="829" t="n"/>
      <c r="C810" s="449" t="n"/>
      <c r="D810" s="449" t="n"/>
      <c r="E810" s="447" t="inlineStr">
        <is>
          <t>McCoy mini pouch</t>
        </is>
      </c>
      <c r="F810" s="447" t="inlineStr">
        <is>
          <t>MC09S</t>
        </is>
      </c>
      <c r="G810" s="671" t="n"/>
      <c r="H810" s="404" t="inlineStr">
        <is>
          <t>《McCoy》 McCELLRIE  Pique sample pouch 1g</t>
        </is>
      </c>
      <c r="I810" s="404" t="inlineStr">
        <is>
          <t>«McCoy» McCELLRIE PIQUE</t>
        </is>
      </c>
      <c r="J810" s="488" t="inlineStr">
        <is>
          <t>Лифтинговая омолаживающая эссенция для лица на основе спикулы МакСелри МакКой</t>
        </is>
      </c>
      <c r="K810" s="451" t="inlineStr">
        <is>
          <t>face essence</t>
        </is>
      </c>
      <c r="L810" s="451" t="n"/>
      <c r="M810" s="1442" t="n">
        <v>100</v>
      </c>
      <c r="N810" s="1442" t="n">
        <v>100</v>
      </c>
      <c r="O810" s="553" t="n"/>
      <c r="P810" s="1622" t="n">
        <v>330</v>
      </c>
      <c r="Q810" s="1622">
        <f>O810*P810</f>
        <v/>
      </c>
      <c r="R810" s="724" t="n">
        <v>280</v>
      </c>
      <c r="S810" s="1634">
        <f>O810*R810</f>
        <v/>
      </c>
      <c r="T810" s="1634">
        <f>Q810-S810</f>
        <v/>
      </c>
      <c r="U810" s="1743">
        <f>T810/Q810</f>
        <v/>
      </c>
      <c r="V810" s="444" t="n"/>
      <c r="W810" s="444" t="n"/>
      <c r="X810" s="728">
        <f>O810/M810</f>
        <v/>
      </c>
      <c r="Y810" s="444" t="n"/>
      <c r="Z810" s="444" t="n"/>
      <c r="AA810" s="444" t="n"/>
      <c r="AB810" s="1633" t="n">
        <v>0.0016</v>
      </c>
      <c r="AC810" s="1627">
        <f>ROUND(O810*AB810,3)</f>
        <v/>
      </c>
      <c r="AD810" s="673">
        <f>AD760</f>
        <v/>
      </c>
      <c r="AE810" s="1211" t="inlineStr">
        <is>
          <t>ЕАЭС N RU Д-JP.РА04.В.61660/23 от 13.06.2023 действует до 12.06.2028</t>
        </is>
      </c>
      <c r="AF810" s="663" t="inlineStr">
        <is>
          <t>McCoy</t>
        </is>
      </c>
      <c r="AG810" s="663" t="inlineStr">
        <is>
          <t>McCoy Co., Ltd.</t>
        </is>
      </c>
    </row>
    <row r="811" hidden="1" ht="20.1" customFormat="1" customHeight="1" s="437" thickBot="1">
      <c r="A811" s="435" t="n"/>
      <c r="B811" s="829" t="n"/>
      <c r="C811" s="449" t="n"/>
      <c r="D811" s="449" t="n"/>
      <c r="E811" s="447" t="inlineStr">
        <is>
          <t>McCoy mini pouch</t>
        </is>
      </c>
      <c r="F811" s="447" t="inlineStr">
        <is>
          <t>MC14S</t>
        </is>
      </c>
      <c r="G811" s="671" t="n"/>
      <c r="H811" s="404" t="inlineStr">
        <is>
          <t xml:space="preserve">《McCoy》Dolcet Bodymake Gel sample pouch 2g  </t>
        </is>
      </c>
      <c r="I811" s="404" t="inlineStr">
        <is>
          <t>McCoy Dolcet Bodymake Gel</t>
        </is>
      </c>
      <c r="J811" s="488" t="inlineStr">
        <is>
          <t>Гель для улучшения упругости кожи груди Дольсет МакКой</t>
        </is>
      </c>
      <c r="K811" s="451" t="inlineStr">
        <is>
          <t>body gel</t>
        </is>
      </c>
      <c r="L811" s="451" t="n"/>
      <c r="M811" s="1442" t="n">
        <v>100</v>
      </c>
      <c r="N811" s="1442" t="n">
        <v>100</v>
      </c>
      <c r="O811" s="553" t="n"/>
      <c r="P811" s="1622" t="n">
        <v>212</v>
      </c>
      <c r="Q811" s="1622">
        <f>O811*P811</f>
        <v/>
      </c>
      <c r="R811" s="724" t="n">
        <v>186</v>
      </c>
      <c r="S811" s="1634">
        <f>O811*R811</f>
        <v/>
      </c>
      <c r="T811" s="1634">
        <f>Q811-S811</f>
        <v/>
      </c>
      <c r="U811" s="1743">
        <f>T811/Q811</f>
        <v/>
      </c>
      <c r="V811" s="444" t="n"/>
      <c r="W811" s="444" t="n"/>
      <c r="X811" s="728">
        <f>O811/M811</f>
        <v/>
      </c>
      <c r="Y811" s="444" t="n"/>
      <c r="Z811" s="444" t="n"/>
      <c r="AA811" s="444" t="n"/>
      <c r="AB811" s="1633" t="n">
        <v>0.0031</v>
      </c>
      <c r="AC811" s="1627">
        <f>ROUND(O811*AB811,3)</f>
        <v/>
      </c>
      <c r="AD811" s="673">
        <f>AD763</f>
        <v/>
      </c>
      <c r="AE811" s="663" t="inlineStr">
        <is>
          <t>ЕАЭС N RU Д-JP.РА04.В.58512/23 от 09.06.2023 действует до 08.06.2028</t>
        </is>
      </c>
      <c r="AF811" s="663" t="inlineStr">
        <is>
          <t>McCoy</t>
        </is>
      </c>
      <c r="AG811" s="663" t="inlineStr">
        <is>
          <t>McCoy Co., Ltd.</t>
        </is>
      </c>
    </row>
    <row r="812" hidden="1" ht="20.1" customFormat="1" customHeight="1" s="437" thickBot="1">
      <c r="A812" s="1442" t="n"/>
      <c r="B812" s="822" t="n"/>
      <c r="C812" s="448" t="n"/>
      <c r="D812" s="448" t="n"/>
      <c r="E812" s="447" t="inlineStr">
        <is>
          <t>URESHINO</t>
        </is>
      </c>
      <c r="F812" s="447" t="inlineStr">
        <is>
          <t>U004</t>
        </is>
      </c>
      <c r="G812" s="671" t="n"/>
      <c r="H812" s="404" t="inlineStr">
        <is>
          <t>Ureshino  Ceramide Drink CeraFull EX+</t>
        </is>
      </c>
      <c r="I812" s="404" t="inlineStr">
        <is>
          <t>Ureshino  Ceramide Drink CeraFull EX+</t>
        </is>
      </c>
      <c r="J812" s="735" t="inlineStr">
        <is>
          <t>Биологически активная добавка к пище "Жидкий питьевой коллаген с керамидами и витамином С Уресино CeraFull EX+</t>
        </is>
      </c>
      <c r="K812" s="451" t="inlineStr">
        <is>
          <t>health drink</t>
        </is>
      </c>
      <c r="L812" s="451" t="n"/>
      <c r="M812" s="1442" t="n">
        <v>5</v>
      </c>
      <c r="N812" s="1442" t="n">
        <v>500</v>
      </c>
      <c r="O812" s="553" t="n"/>
      <c r="P812" s="1745">
        <f>2530+33</f>
        <v/>
      </c>
      <c r="Q812" s="1622">
        <f>O812*P812</f>
        <v/>
      </c>
      <c r="R812" s="554">
        <f>2105+33</f>
        <v/>
      </c>
      <c r="S812" s="1634">
        <f>O812*R812</f>
        <v/>
      </c>
      <c r="T812" s="1634">
        <f>Q812-S812</f>
        <v/>
      </c>
      <c r="U812" s="808">
        <f>T812/Q812</f>
        <v/>
      </c>
      <c r="V812" s="444" t="n">
        <v>0.008999999999999999</v>
      </c>
      <c r="W812" s="444" t="n">
        <v>7.2</v>
      </c>
      <c r="X812" s="728">
        <f>O812/M812</f>
        <v/>
      </c>
      <c r="Y812" s="444">
        <f>V812*X812</f>
        <v/>
      </c>
      <c r="Z812" s="444">
        <f>W812*X812</f>
        <v/>
      </c>
      <c r="AA812" s="444" t="n"/>
      <c r="AB812" s="1442" t="n">
        <v>1.4</v>
      </c>
      <c r="AC812" s="1624">
        <f>ROUND(O812*AB812,3)</f>
        <v/>
      </c>
      <c r="AD812" s="673" t="inlineStr">
        <is>
          <t>リトール、とうもろこし抽出物(セラミド含有)、はちみつ、ゆず果汁、プラセンタエキス末/トレハロース、酸味料、V.C、香料、乳化剤、甘味料(スクラロース)、V.B6、V.B2、V.B1、(一部にゼラチン、豚肉、大豆を含む)</t>
        </is>
      </c>
      <c r="AE812" s="663" t="inlineStr">
        <is>
          <t xml:space="preserve">RU.77.99.11.003.R.001291.04.22  от 21.04.2022 </t>
        </is>
      </c>
      <c r="AF812" s="663" t="inlineStr">
        <is>
          <t>Ureshino Lab</t>
        </is>
      </c>
      <c r="AG812" s="663" t="inlineStr">
        <is>
          <t>Nikko Yakuhin Co., Ltd.</t>
        </is>
      </c>
    </row>
    <row r="813" hidden="1" ht="20.1" customFormat="1" customHeight="1" s="437" thickBot="1">
      <c r="A813" s="1442" t="n"/>
      <c r="B813" s="822" t="n"/>
      <c r="C813" s="448" t="n"/>
      <c r="D813" s="448" t="n"/>
      <c r="E813" s="447" t="inlineStr">
        <is>
          <t>URESHINO</t>
        </is>
      </c>
      <c r="F813" s="447" t="inlineStr">
        <is>
          <t>U002</t>
        </is>
      </c>
      <c r="G813" s="671" t="n"/>
      <c r="H813" s="404" t="inlineStr">
        <is>
          <t>Ureshino Essence</t>
        </is>
      </c>
      <c r="I813" s="404" t="n"/>
      <c r="J813" s="735" t="inlineStr">
        <is>
          <t>Эссенция на основе керамидов Урэсино. Ureshino Essence.</t>
        </is>
      </c>
      <c r="K813" s="451" t="inlineStr">
        <is>
          <t>face essence</t>
        </is>
      </c>
      <c r="L813" s="451" t="n"/>
      <c r="M813" s="1442" t="n"/>
      <c r="N813" s="1442" t="n"/>
      <c r="O813" s="553" t="n"/>
      <c r="P813" s="1745" t="n">
        <v>4500</v>
      </c>
      <c r="Q813" s="1622">
        <f>O813*P813</f>
        <v/>
      </c>
      <c r="R813" s="554" t="n">
        <v>3800</v>
      </c>
      <c r="S813" s="1634">
        <f>O813*R813</f>
        <v/>
      </c>
      <c r="T813" s="1634">
        <f>Q813-S813</f>
        <v/>
      </c>
      <c r="U813" s="808">
        <f>T813/Q813</f>
        <v/>
      </c>
      <c r="V813" s="444" t="n"/>
      <c r="W813" s="444" t="n"/>
      <c r="X813" s="728" t="n"/>
      <c r="Y813" s="444" t="n"/>
      <c r="Z813" s="444" t="n"/>
      <c r="AA813" s="444" t="n"/>
      <c r="AB813" s="723" t="n">
        <v>0.033888</v>
      </c>
      <c r="AC813" s="1637">
        <f>ROUND(O813*AB813,3)</f>
        <v/>
      </c>
      <c r="AD813" s="673" t="inlineStr">
        <is>
          <t>グリセリン、水、コーンスフィンゴ糖脂質、水添リゾレシチン、アルギニン、クエン酸、クエン酸Na、フェノキシエタノール</t>
        </is>
      </c>
      <c r="AE813" s="663" t="inlineStr">
        <is>
          <t>ЕАЭС N RU Д-JP.АБ47.В.09004/20 от 11.09.2020</t>
        </is>
      </c>
      <c r="AF813" s="663" t="inlineStr">
        <is>
          <t>Ureshino Lab</t>
        </is>
      </c>
      <c r="AG813" s="663" t="inlineStr">
        <is>
          <t>Nikko Yakuhin Co., Ltd.</t>
        </is>
      </c>
    </row>
    <row r="814" hidden="1" ht="30" customFormat="1" customHeight="1" s="437" thickBot="1">
      <c r="A814" s="1442" t="n"/>
      <c r="B814" s="822" t="n"/>
      <c r="C814" s="448" t="inlineStr">
        <is>
          <t>4582593960177</t>
        </is>
      </c>
      <c r="D814" s="448" t="n"/>
      <c r="E814" s="447" t="inlineStr">
        <is>
          <t>LUXCES</t>
        </is>
      </c>
      <c r="F814" s="1183" t="inlineStr">
        <is>
          <t>LUX04</t>
        </is>
      </c>
      <c r="G814" s="671" t="n"/>
      <c r="H814" s="404" t="inlineStr">
        <is>
          <t>《Luxces》Res-Q Precious Shampoo</t>
        </is>
      </c>
      <c r="I814" s="404" t="n"/>
      <c r="J814" s="735" t="n"/>
      <c r="K814" s="451" t="inlineStr">
        <is>
          <t>hair shampoo</t>
        </is>
      </c>
      <c r="L814" s="451" t="n"/>
      <c r="M814" s="1442" t="n"/>
      <c r="N814" s="1442" t="n"/>
      <c r="O814" s="553" t="n"/>
      <c r="P814" s="1745" t="n">
        <v>3000</v>
      </c>
      <c r="Q814" s="1622">
        <f>O814*P814</f>
        <v/>
      </c>
      <c r="R814" s="554" t="n">
        <v>2400</v>
      </c>
      <c r="S814" s="1634">
        <f>O814*R814</f>
        <v/>
      </c>
      <c r="T814" s="1634">
        <f>Q814-S814</f>
        <v/>
      </c>
      <c r="U814" s="808">
        <f>T814/Q814</f>
        <v/>
      </c>
      <c r="V814" s="444" t="n"/>
      <c r="W814" s="444" t="n"/>
      <c r="X814" s="728" t="n"/>
      <c r="Y814" s="444" t="n"/>
      <c r="Z814" s="444" t="n"/>
      <c r="AA814" s="444" t="n"/>
      <c r="AB814" s="723" t="n">
        <v>0.366</v>
      </c>
      <c r="AC814" s="1627">
        <f>ROUND(O814*AB814,3)</f>
        <v/>
      </c>
      <c r="AD814" s="673" t="inlineStr">
        <is>
          <t>Aqua, Glycerin, Propanediol, Sodium Lauroyl Hydroxyethyl Beta-Alaninate, Cocamidopropyl Betaine, Propylene Glycol Laurate, Sodium Methyl Cocoyl Taurate, Pentylene Glycol, PEG-7 Glyceryl Cocoate, Sodium Lauroyl Aspartate, Decyl Glucoside, Butylene Glycol, Silica, Volcanic Rock Extract, Hematin, Kjellmaniella Crassifolia Extract, Panthenol, Caprooyl Tetrapeptide-3, Polyquaternium-10, Nasturtium Officinale Leaf/Stem Extract, Rosa Damascena Flower Oil, Cetearamidoethyl Diethonium Hydrolyzed Rice Protein, Swertia Japonica Extract, Panax Ginseng Root Extract, Houttuynia Cordata Extract, Dipotassium Glycyrrhizate, Arctium Lappa Root Extract, Hydrolyzed Conchiolin Protein, Anthemis Nobilis Flower Extract, Arnica Montana Flower Extract, Hedera Helix (Ivy) Leaf/Stem Extract, Lamium Album Flower/Leaf/Stem Extract, Pinus Sylvestris Cone Extract, Rosmarinus Officinalis (Rosemary) Leaf Extract, Simmondsia Chinensis (Jojoba) Seed Oil, Allium Sativum (Garlic) Bulb Extract, Olea Europaea (Olive) Fruit Oil, Sodium PCA, Dextran, Guar Hydroxypropyltrimonium Chloride, Caprylhydroxamic Acid, Sodium Caproyl Prolinate, Citric Acid, Alcohol</t>
        </is>
      </c>
      <c r="AE814" s="1158" t="inlineStr">
        <is>
          <t>ЕАЭС N RU Д-JP.РА12.В.00725/24 от 28.12.2024 действует до 27.12.2029</t>
        </is>
      </c>
      <c r="AF814" s="1159" t="inlineStr">
        <is>
          <t>LUXCES</t>
        </is>
      </c>
      <c r="AG814" s="1185" t="inlineStr">
        <is>
          <t xml:space="preserve">
"Nissin Kaken Co., LTD"</t>
        </is>
      </c>
    </row>
    <row r="815" hidden="1" ht="20.1" customFormat="1" customHeight="1" s="437" thickBot="1">
      <c r="A815" s="435" t="n"/>
      <c r="B815" s="829" t="n"/>
      <c r="C815" s="448" t="inlineStr">
        <is>
          <t xml:space="preserve">4582593960122 </t>
        </is>
      </c>
      <c r="D815" s="448" t="n"/>
      <c r="E815" s="435" t="inlineStr">
        <is>
          <t>LUXCES</t>
        </is>
      </c>
      <c r="F815" s="447" t="inlineStr">
        <is>
          <t>LUX01</t>
        </is>
      </c>
      <c r="G815" s="671" t="n"/>
      <c r="H815" s="404" t="inlineStr">
        <is>
          <t>《Luxces》Res-Q Precious Pack&amp;Treatment</t>
        </is>
      </c>
      <c r="I815" s="404" t="inlineStr">
        <is>
          <t>Luxces Res-Q Precious Pack&amp;Treatment</t>
        </is>
      </c>
      <c r="J815" s="735" t="inlineStr">
        <is>
          <t>Восстанавливающая маска-кондиционер для кожи головы и волос</t>
        </is>
      </c>
      <c r="K815" s="451" t="inlineStr">
        <is>
          <t>hair mask</t>
        </is>
      </c>
      <c r="L815" s="451" t="n"/>
      <c r="M815" s="1442" t="n">
        <v>105</v>
      </c>
      <c r="N815" s="1442" t="n">
        <v>105</v>
      </c>
      <c r="O815" s="553" t="n"/>
      <c r="P815" s="1745" t="n">
        <v>4000</v>
      </c>
      <c r="Q815" s="1622">
        <f>O815*P815</f>
        <v/>
      </c>
      <c r="R815" s="554" t="n">
        <v>3200</v>
      </c>
      <c r="S815" s="1634">
        <f>O815*R815</f>
        <v/>
      </c>
      <c r="T815" s="1634">
        <f>Q815-S815</f>
        <v/>
      </c>
      <c r="U815" s="808">
        <f>T815/Q815</f>
        <v/>
      </c>
      <c r="V815" s="444" t="n"/>
      <c r="W815" s="444" t="n"/>
      <c r="X815" s="728" t="n"/>
      <c r="Y815" s="444" t="n"/>
      <c r="Z815" s="444" t="n"/>
      <c r="AA815" s="444" t="n"/>
      <c r="AB815" s="1442" t="n">
        <v>0.284</v>
      </c>
      <c r="AC815" s="1637">
        <f>ROUND(O815*AB815,3)</f>
        <v/>
      </c>
      <c r="AD815"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5" s="663" t="inlineStr">
        <is>
          <t>ЕАЭС N RU Д-JP.РА04.В.67286/23 от 15.06.2023 действует до 14.06.2028</t>
        </is>
      </c>
      <c r="AF815" s="663" t="inlineStr">
        <is>
          <t>Luxces</t>
        </is>
      </c>
      <c r="AG815" s="663" t="inlineStr">
        <is>
          <t>Nisshin Kaken Inc.</t>
        </is>
      </c>
    </row>
    <row r="816" hidden="1" ht="20.1" customFormat="1" customHeight="1" s="437" thickBot="1">
      <c r="A816" s="1442" t="n"/>
      <c r="B816" s="822" t="n"/>
      <c r="C816" s="448" t="inlineStr">
        <is>
          <t xml:space="preserve">4582593960122 </t>
        </is>
      </c>
      <c r="D816" s="448" t="n"/>
      <c r="E816" s="435" t="inlineStr">
        <is>
          <t>LUXCES</t>
        </is>
      </c>
      <c r="F816" s="447" t="inlineStr">
        <is>
          <t>LUX01</t>
        </is>
      </c>
      <c r="G816" s="671" t="n"/>
      <c r="H816" s="404" t="inlineStr">
        <is>
          <t>《Luxces》Res-Q Precious Pack&amp;Treatment</t>
        </is>
      </c>
      <c r="I816" s="404" t="inlineStr">
        <is>
          <t>Luxces Res-Q Precious Pack&amp;Treatment</t>
        </is>
      </c>
      <c r="J816" s="735" t="inlineStr">
        <is>
          <t>Восстанавливающая маска-кондиционер для кожи головы и волос</t>
        </is>
      </c>
      <c r="K816" s="451" t="inlineStr">
        <is>
          <t>hair mask</t>
        </is>
      </c>
      <c r="L816" s="451" t="n"/>
      <c r="M816" s="1442" t="n">
        <v>150</v>
      </c>
      <c r="N816" s="1442" t="n">
        <v>150</v>
      </c>
      <c r="O816" s="553" t="n"/>
      <c r="P816" s="1745" t="n">
        <v>4000</v>
      </c>
      <c r="Q816" s="1622">
        <f>O816*P816</f>
        <v/>
      </c>
      <c r="R816" s="554" t="n">
        <v>3200</v>
      </c>
      <c r="S816" s="1634">
        <f>O816*R816</f>
        <v/>
      </c>
      <c r="T816" s="1634">
        <f>Q816-S816</f>
        <v/>
      </c>
      <c r="U816" s="808">
        <f>T816/Q816</f>
        <v/>
      </c>
      <c r="V816" s="444" t="n"/>
      <c r="W816" s="444" t="n"/>
      <c r="X816" s="728">
        <f>O816/M816</f>
        <v/>
      </c>
      <c r="Y816" s="444">
        <f>V816*X816</f>
        <v/>
      </c>
      <c r="Z816" s="444">
        <f>W816*X816</f>
        <v/>
      </c>
      <c r="AA816" s="444" t="n"/>
      <c r="AB816" s="1442" t="n">
        <v>0.284</v>
      </c>
      <c r="AC816" s="1637">
        <f>ROUND(O816*AB816,3)</f>
        <v/>
      </c>
      <c r="AD816" s="673" t="inlineStr">
        <is>
          <t>Aqua, Myristyl Alcohol, Propanediol, Dimethyl
Stearamine, BehenylAlcohol, DiisobutylAdipate, Squalane,Silica,
Volcanic Rock Extract , Butyrospermum Parkii (Shea) Butter,
CentellaAsiatica Extract , KjellmaniellaCrassifolia Extract, Sodium
Hyaluronate, Sodium Acetylated Hyaluronate, Sodium
Hyaluronate Crosspolymer-2, Hydrolyzed Sodium Hyaluronate,
Ceramide EOP, Ceramide NG, Ceramide NP, Ceramide AS ,
Ceramide AP, Glucosyl Ceramide, Alpha-Glucan, Panthenol ,
SimmondsiaChinensis (Jojoba) Seed Oil, OleaEuropaea (Olive)
Fruit Oil, Macadamia Integrifolia Seed Oil, Hydrolyzed Keratin,
Rosa Canina Fruit Oil,ScutellariaBaicalensis Root Extract,
Polygonum CuspidatumRoot Extract, Panax Ginseng
Root Extract,GlycyrrhizaGlabra (Licorice) Root Extract , Camellia
Sinensis Leaf Extract,Rosmarinus Officinalis(Rosemary) Leaf
Extract, Chamomilla Recutita (Matricaria) Flower Extract,
Nasturtium Officinale Leaf/Stem Extract ,Nicotinamide
Mononucleotide, Caprooyl Tetrapeptide-3, Glycine Soja
(Soybean)Sterols , Hydrogenated Lecithin, Butylene Glycol,
Rosmarinus Officinalis (Rosemary) Leaf Oil, Rosa Damascena
Flower Oil, PEG-20 Sorbitan Cocoate, Myristic Acid, Dextran,
Glycerin, Lactic Acid, Arginine, Pentylene Glycol , Hexyldecanol,
Alcohol, Phenoxyethanol</t>
        </is>
      </c>
      <c r="AE816" s="663" t="inlineStr">
        <is>
          <t>ЕАЭС N RU Д-JP.РА04.В.67286/23 от 15.06.2023 действует до 14.06.2028</t>
        </is>
      </c>
      <c r="AF816" s="663" t="inlineStr">
        <is>
          <t>Luxces</t>
        </is>
      </c>
      <c r="AG816" s="663" t="inlineStr">
        <is>
          <t>Nisshin Kaken Inc.</t>
        </is>
      </c>
    </row>
    <row r="817" hidden="1" ht="19.5" customFormat="1" customHeight="1" s="437" thickBot="1">
      <c r="A817" s="1442" t="n"/>
      <c r="B817" s="822" t="n"/>
      <c r="C817" s="448" t="inlineStr">
        <is>
          <t>4582593960085</t>
        </is>
      </c>
      <c r="D817" s="448" t="n"/>
      <c r="E817" s="435" t="inlineStr">
        <is>
          <t>LUXCES</t>
        </is>
      </c>
      <c r="F817" s="974" t="inlineStr">
        <is>
          <t>LUX05</t>
        </is>
      </c>
      <c r="G817" s="671" t="n"/>
      <c r="H817" s="404" t="inlineStr">
        <is>
          <t>《Luxces》Res-Q Precious Body Cream</t>
        </is>
      </c>
      <c r="I817" s="404" t="inlineStr">
        <is>
          <t xml:space="preserve">Luxces Res-Q Precious Body Cream. </t>
        </is>
      </c>
      <c r="J817" s="735" t="inlineStr">
        <is>
          <t>Luxces Res-Q Precious Body Cream. Крем для тела с обезболивающим эффектом "Драгоценный крем" RES-Q Люксес.</t>
        </is>
      </c>
      <c r="K817" s="451" t="inlineStr">
        <is>
          <t>body cream</t>
        </is>
      </c>
      <c r="L817" s="451" t="n"/>
      <c r="M817" s="1442" t="n"/>
      <c r="N817" s="1442" t="n"/>
      <c r="O817" s="553" t="n"/>
      <c r="P817" s="1745" t="n">
        <v>4000</v>
      </c>
      <c r="Q817" s="1622">
        <f>O817*P817</f>
        <v/>
      </c>
      <c r="R817" s="554" t="n">
        <v>3200</v>
      </c>
      <c r="S817" s="1634">
        <f>O817*R817</f>
        <v/>
      </c>
      <c r="T817" s="1634">
        <f>Q817-S817</f>
        <v/>
      </c>
      <c r="U817" s="808">
        <f>T817/Q817</f>
        <v/>
      </c>
      <c r="V817" s="444" t="n"/>
      <c r="W817" s="444" t="n"/>
      <c r="X817" s="728" t="n"/>
      <c r="Y817" s="444" t="n"/>
      <c r="Z817" s="444" t="n"/>
      <c r="AA817" s="444" t="n"/>
      <c r="AB817" s="1442" t="n">
        <v>0.059</v>
      </c>
      <c r="AC817" s="1637">
        <f>ROUND(O817*AB817,3)</f>
        <v/>
      </c>
      <c r="AD817" s="673" t="inlineStr">
        <is>
          <t>Aqua,Butylene Glycol, Polyacrylamide, Simmondsia Chinensis (Jojoba) Seed Oil, Caprylic/Capric Triglyceride, Silica, Soluble Proteoglycan, Rosa Multiflora Fruit Extract, Paeonia Albiflora Root Extract, Sanguisorba Officinalis Root Extract, Angelica Acutiloba Root Extract, Aloe Ferox Leaf Extract, Sophora Angustifolia Root Extract, Morus Alba Root Extract, Morus Alba Root Extract, Panax Ginseng Root Extract, Arnica Montana Flower Extract, Artemisia Princeps Extract, Glucosyl Hesperidin, Symphytum Officinale Leaf Extract, Humus Extract, Anthemis Nobilis Flower Oil, Rosmarinus Officinalis (Rosemary) Leaf Oil, Eucalyptus Globulus Leaf Oil, Melaleuca Alternifolia (Tea Tree) Leaf Oil, Lavandula Angustifolia (Lavender) Oil, Menthol, Volcanic Rock Extract, Sodium Silicate, C13-14 Isoalkane, PEG-20 Sorbitan Cocoate, Laureth-7, Sodium Citrate, Sodium Caproyl Prolinate, Pentylene Glycol, Alcohol, Phenoxyethanol</t>
        </is>
      </c>
      <c r="AE817" s="663" t="inlineStr">
        <is>
          <t>ЕАЭС N RU Д-JP.РА03.В.40259/25 от 07.04.2025 действует до 03.04.2030</t>
        </is>
      </c>
      <c r="AF817" s="663" t="inlineStr">
        <is>
          <t>Luxces</t>
        </is>
      </c>
      <c r="AG817" s="663" t="inlineStr">
        <is>
          <t>Nisshin Kaken Inc.</t>
        </is>
      </c>
    </row>
    <row r="818" hidden="1" ht="21" customFormat="1" customHeight="1" s="437" thickBot="1">
      <c r="A818" s="1442" t="n"/>
      <c r="B818" s="822" t="n"/>
      <c r="C818" s="1621" t="n">
        <v>4582593960146</v>
      </c>
      <c r="D818" s="448" t="n"/>
      <c r="E818" s="435" t="inlineStr">
        <is>
          <t>LUXCES</t>
        </is>
      </c>
      <c r="F818" s="447" t="inlineStr">
        <is>
          <t>LUX03</t>
        </is>
      </c>
      <c r="G818" s="671" t="n"/>
      <c r="H818" s="404" t="inlineStr">
        <is>
          <t>《Luxces》Res-Q Precious Liquid</t>
        </is>
      </c>
      <c r="I818" s="404" t="inlineStr">
        <is>
          <t xml:space="preserve">LUXCES Res-Q Precious Liquid. </t>
        </is>
      </c>
      <c r="J818" s="488" t="inlineStr">
        <is>
          <t xml:space="preserve">Концентрат на основе 29 минералов «Драгоценный эликсир» </t>
        </is>
      </c>
      <c r="K818" s="404" t="inlineStr">
        <is>
          <t>mineral essence</t>
        </is>
      </c>
      <c r="L818" s="451" t="n"/>
      <c r="M818" s="1442" t="n">
        <v>120</v>
      </c>
      <c r="N818" s="1442" t="n"/>
      <c r="O818" s="553" t="n">
        <v>120</v>
      </c>
      <c r="P818" s="1745" t="n">
        <v>4000</v>
      </c>
      <c r="Q818" s="1622">
        <f>O818*P818</f>
        <v/>
      </c>
      <c r="R818" s="554" t="n">
        <v>3200</v>
      </c>
      <c r="S818" s="1634">
        <f>O818*R818</f>
        <v/>
      </c>
      <c r="T818" s="1634">
        <f>Q818-S818</f>
        <v/>
      </c>
      <c r="U818" s="808">
        <f>T818/Q818</f>
        <v/>
      </c>
      <c r="V818" s="444" t="n"/>
      <c r="W818" s="444" t="n"/>
      <c r="X818" s="728">
        <f>O818/M818</f>
        <v/>
      </c>
      <c r="Y818" s="444">
        <f>V818*X818</f>
        <v/>
      </c>
      <c r="Z818" s="444">
        <f>W818*X818</f>
        <v/>
      </c>
      <c r="AA818" s="444" t="n"/>
      <c r="AB818" s="1627" t="n">
        <v>0.112</v>
      </c>
      <c r="AC818" s="1661">
        <f>ROUND(O818*AB818,3)</f>
        <v/>
      </c>
      <c r="AD818" s="673" t="inlineStr">
        <is>
          <t xml:space="preserve">Aqua, Volcanic Rock Extract. </t>
        </is>
      </c>
      <c r="AE818" s="663" t="inlineStr">
        <is>
          <t>ЕАЭС N RU Д-JP.РА04.В.11957/24  от 06.05.2024 действует до 05.05.2029</t>
        </is>
      </c>
      <c r="AF818" s="663" t="inlineStr">
        <is>
          <t>LUXCES</t>
        </is>
      </c>
      <c r="AG818" s="663" t="inlineStr">
        <is>
          <t>OJI FOODS INC.</t>
        </is>
      </c>
    </row>
    <row r="819" hidden="1" ht="20.1" customFormat="1" customHeight="1" s="437" thickBot="1">
      <c r="A819" s="1442" t="n"/>
      <c r="B819" s="822" t="n"/>
      <c r="C819" s="1621" t="n">
        <v>4582593960184</v>
      </c>
      <c r="D819" s="448" t="n"/>
      <c r="E819" s="964" t="inlineStr">
        <is>
          <t>LUXCES</t>
        </is>
      </c>
      <c r="F819" s="1184" t="inlineStr">
        <is>
          <t>LUX08</t>
        </is>
      </c>
      <c r="G819" s="671" t="n"/>
      <c r="H819" s="404" t="inlineStr">
        <is>
          <t>《Luxces》Res-Q Precious Lotion NEW!</t>
        </is>
      </c>
      <c r="I819" s="404" t="inlineStr">
        <is>
          <t>LUXCES Res-Q Precious Lotion</t>
        </is>
      </c>
      <c r="J819" s="488" t="inlineStr">
        <is>
          <t xml:space="preserve">Лосьон для лица «Драгоценный лосьон RES-Q Luxces. </t>
        </is>
      </c>
      <c r="K819" s="404" t="inlineStr">
        <is>
          <t>face lotion</t>
        </is>
      </c>
      <c r="L819" s="451" t="n"/>
      <c r="M819" s="1442" t="n"/>
      <c r="N819" s="1442" t="n"/>
      <c r="O819" s="553" t="n">
        <v>24</v>
      </c>
      <c r="P819" s="1745" t="n">
        <v>3000</v>
      </c>
      <c r="Q819" s="1622">
        <f>O819*P819</f>
        <v/>
      </c>
      <c r="R819" s="554" t="n">
        <v>2400</v>
      </c>
      <c r="S819" s="1634">
        <f>O819*R819</f>
        <v/>
      </c>
      <c r="T819" s="1634">
        <f>Q819-S819</f>
        <v/>
      </c>
      <c r="U819" s="808">
        <f>T819/Q819</f>
        <v/>
      </c>
      <c r="V819" s="444" t="n"/>
      <c r="W819" s="444" t="n"/>
      <c r="X819" s="728" t="n"/>
      <c r="Y819" s="444" t="n"/>
      <c r="Z819" s="444" t="n"/>
      <c r="AA819" s="444" t="n"/>
      <c r="AB819" s="1627" t="n">
        <v>0.236</v>
      </c>
      <c r="AC819" s="1661">
        <f>ROUND(O819*AB819,3)</f>
        <v/>
      </c>
      <c r="AD819" s="673" t="inlineStr">
        <is>
          <t>Aqua,Rosa Damascena Flower Water, Butylene Glycol,Glycerin,Pentylene Glycol,Methyl Gluceth-20,Sorbitol, Nicotinamide Mononucleotide, Volcanic Rock, Human Adipocyte Conditioned Media Extract, Rosa Damascena Callus Culture Extract,Rosa Damascena Flower Extract,Sodium Pca,Sodium Hyaluronate,Cucumis Melo (Melon) Phytoplacenta Extract,Ceramide NG,Squalane,Fullerenes,Soluble Proteoglycan,Hydrogenated Lecithin,Ascorbyl Tetraisopalmitate,Tocopherol,Panthenol,Retinyl Palmitate,Arachis Hypogaea(Peanut) Oil,Hydrolyzed Collagen, Peg/Ppg/Polybutylen Glycol-8/5/3 Glycerin, Olea Europaea (Olive) Fruit Oil, Polysorbate 60, 1,2-Hexanediol, Caprylyl Glycol, Tropolone, Xanthan Gum, Dipropylene Glycol, PPG-4-Ceteth-20, Disodium EDTA, Citric Acid, Sodium Citrate, Phenoxyethanol</t>
        </is>
      </c>
      <c r="AE819" s="1212" t="inlineStr">
        <is>
          <t xml:space="preserve"> № ВП RU Д-JP.РА01.А.65812/25  от 30.07.25 действует до 29.01.2026 </t>
        </is>
      </c>
      <c r="AF819" s="663" t="inlineStr">
        <is>
          <t>LUXCES</t>
        </is>
      </c>
      <c r="AG819" s="663" t="inlineStr">
        <is>
          <t>Shinko Science Co.,Ltd</t>
        </is>
      </c>
    </row>
    <row r="820" hidden="1" ht="20.1" customFormat="1" customHeight="1" s="437" thickBot="1">
      <c r="A820" s="1442" t="n"/>
      <c r="B820" s="822" t="n"/>
      <c r="C820" s="1621" t="n">
        <v>4582593960139</v>
      </c>
      <c r="D820" s="448" t="n"/>
      <c r="E820" s="435" t="inlineStr">
        <is>
          <t>LUXCES</t>
        </is>
      </c>
      <c r="F820" s="447" t="inlineStr">
        <is>
          <t>LUX02</t>
        </is>
      </c>
      <c r="G820" s="671" t="n"/>
      <c r="H820" s="404" t="inlineStr">
        <is>
          <t>《Luxces》Res-Q Precious Essence</t>
        </is>
      </c>
      <c r="I820" s="404" t="inlineStr">
        <is>
          <t xml:space="preserve">LUXCES Res-Q Precious Essence. </t>
        </is>
      </c>
      <c r="J820" s="488" t="inlineStr">
        <is>
          <t xml:space="preserve">LUXCES Res-Q Precious Essence. Эссенция для лица «Драгоценная эссенция RES-Q Luxces. </t>
        </is>
      </c>
      <c r="K820" s="404" t="inlineStr">
        <is>
          <t>face essence</t>
        </is>
      </c>
      <c r="L820" s="451" t="n"/>
      <c r="M820" s="1442" t="n">
        <v>112</v>
      </c>
      <c r="N820" s="1442" t="n"/>
      <c r="O820" s="553" t="n"/>
      <c r="P820" s="1745" t="n">
        <v>4000</v>
      </c>
      <c r="Q820" s="1622">
        <f>O820*P820</f>
        <v/>
      </c>
      <c r="R820" s="554" t="n">
        <v>3200</v>
      </c>
      <c r="S820" s="1634">
        <f>O820*R820</f>
        <v/>
      </c>
      <c r="T820" s="1634">
        <f>Q820-S820</f>
        <v/>
      </c>
      <c r="U820" s="808">
        <f>T820/Q820</f>
        <v/>
      </c>
      <c r="V820" s="444" t="n"/>
      <c r="W820" s="444" t="n"/>
      <c r="X820" s="728">
        <f>O820/M820</f>
        <v/>
      </c>
      <c r="Y820" s="444">
        <f>V820*X820</f>
        <v/>
      </c>
      <c r="Z820" s="444">
        <f>W820*X820</f>
        <v/>
      </c>
      <c r="AA820" s="444" t="n"/>
      <c r="AB820" s="1627" t="n">
        <v>0.103</v>
      </c>
      <c r="AC820" s="1661">
        <f>ROUND(O820*AB820,3)</f>
        <v/>
      </c>
      <c r="AD820" s="673" t="inlineStr">
        <is>
          <t>Aqua, Glycerin, Methyl Gluceth-20, Butylene Glycol, Pentylene Glycol, Cymbopogon Schoenanthus Water, Volcanic Rock Extract, Fulvic Acid, Nicotinamide Mononucleotide, Soluble Proteoglycan, Sodium Silicate, Copaifera Coriacea Resin Oil, Niacinamide, Panthenol, Ascorbyl Tetraisopalmitate, Retinyl Palmitate, Cucumis Melo (Melon) Phytoplacenta Extract, Sodium Hyaluronate, Humus Extract, Engelhardtia Chrysolepis Leaf Extract, Glycyrrhiza Glabra  (Licorice) Root Extract, Gardenia Jasminoides Fruit Extract, Gardenia Florida Fruit Extract, Squalane, Tocopherol, Arachis Hypogaea (Peanut) Oil, Lecithin, Tocopheryl Acetate, Caprylic/Capric Triglyceride, Ubiquinone, Melaleuca Alternifolia (Tea Tree) Leaf Oil, Riboflavin, Cyanocobalamin, Hydroxyethyl Acrylate/Sodium Acryloyldimethyl Taurate Copolymer, Sorbitan Isostearate, Polysorbate 60, Hydrogenated Lecithin, PPG-10 Sorbitol, Xanthan Gum, Phenoxyethanol</t>
        </is>
      </c>
      <c r="AE820" s="663" t="inlineStr">
        <is>
          <t xml:space="preserve">ЕАЭС N RU Д-JP.РА04.В.17867/24  от 07.05.24г действует до 06.05.2029 </t>
        </is>
      </c>
      <c r="AF820" s="663" t="inlineStr">
        <is>
          <t>LUXCES</t>
        </is>
      </c>
      <c r="AG820" s="663" t="inlineStr">
        <is>
          <t>Shinko Science Co.,Ltd</t>
        </is>
      </c>
    </row>
    <row r="821" hidden="1" ht="20.1" customFormat="1" customHeight="1" s="437" thickBot="1">
      <c r="A821" s="1442" t="n"/>
      <c r="B821" s="822" t="n"/>
      <c r="C821" s="1621" t="n">
        <v>4573499130412</v>
      </c>
      <c r="D821" s="448" t="n"/>
      <c r="E821" s="435" t="inlineStr">
        <is>
          <t>Evliss</t>
        </is>
      </c>
      <c r="F821" s="447" t="inlineStr">
        <is>
          <t>M01</t>
        </is>
      </c>
      <c r="G821" s="671" t="n"/>
      <c r="H821" s="404" t="inlineStr">
        <is>
          <t xml:space="preserve">《EVLISS》Make.iN CICA MOIST FACE MASK </t>
        </is>
      </c>
      <c r="I821" s="404" t="inlineStr">
        <is>
          <t xml:space="preserve">Make.iN CICA MOIST FACE MASK </t>
        </is>
      </c>
      <c r="J821" s="488" t="inlineStr">
        <is>
          <t>Увлажняющая маска CICA
 (на основе центеллы азиатской).</t>
        </is>
      </c>
      <c r="K821" s="404" t="inlineStr">
        <is>
          <t>face mask</t>
        </is>
      </c>
      <c r="L821" s="451" t="n"/>
      <c r="M821" s="1442" t="n">
        <v>24</v>
      </c>
      <c r="N821" s="1442" t="n"/>
      <c r="O821" s="553" t="n">
        <v>480</v>
      </c>
      <c r="P821" s="1745" t="n">
        <v>380</v>
      </c>
      <c r="Q821" s="1622">
        <f>O821*P821</f>
        <v/>
      </c>
      <c r="R821" s="554" t="n">
        <v>320</v>
      </c>
      <c r="S821" s="1634">
        <f>O821*R821</f>
        <v/>
      </c>
      <c r="T821" s="1634">
        <f>Q821-S821</f>
        <v/>
      </c>
      <c r="U821" s="808">
        <f>T821/Q821</f>
        <v/>
      </c>
      <c r="V821" s="444">
        <f>ROUND(0.27*0.35*0.25,3)</f>
        <v/>
      </c>
      <c r="W821" s="975" t="n">
        <v>11</v>
      </c>
      <c r="X821" s="975">
        <f>O821/M821</f>
        <v/>
      </c>
      <c r="Y821" s="444">
        <f>V821*X821</f>
        <v/>
      </c>
      <c r="Z821" s="444">
        <f>W821*X821</f>
        <v/>
      </c>
      <c r="AA821" s="444" t="n"/>
      <c r="AB821" s="1627" t="n">
        <v>0.405</v>
      </c>
      <c r="AC821" s="1661">
        <f>ROUND(O821*AB821,3)</f>
        <v/>
      </c>
      <c r="AD821"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821" s="663" t="inlineStr">
        <is>
          <t>ЕАЭС N RU Д-JP.РА04.В.21689/24 от 08.05.2024 действует до 07.05.2029</t>
        </is>
      </c>
      <c r="AF821" s="663" t="inlineStr">
        <is>
          <t>Make.iN</t>
        </is>
      </c>
      <c r="AG821" s="663" t="inlineStr">
        <is>
          <t>Taisei Pharmaceutical Co., Ltd.</t>
        </is>
      </c>
    </row>
    <row r="822" hidden="1" ht="20.1" customFormat="1" customHeight="1" s="437" thickBot="1">
      <c r="A822" s="1442" t="n"/>
      <c r="B822" s="822" t="n"/>
      <c r="C822" s="1621" t="n">
        <v>4573499130498</v>
      </c>
      <c r="D822" s="448" t="n"/>
      <c r="E822" s="435" t="inlineStr">
        <is>
          <t>Evliss</t>
        </is>
      </c>
      <c r="F822" s="447" t="inlineStr">
        <is>
          <t>M02</t>
        </is>
      </c>
      <c r="G822" s="671" t="n"/>
      <c r="H822" s="404" t="inlineStr">
        <is>
          <t>《EVLISS》Make.iN CBD MOIST FACE MASK</t>
        </is>
      </c>
      <c r="I822" s="404" t="inlineStr">
        <is>
          <t>Make.iN CBD MOIST FACE MASK</t>
        </is>
      </c>
      <c r="J822" s="488" t="inlineStr">
        <is>
          <t xml:space="preserve"> Увлажняющая маска на основе конопли. </t>
        </is>
      </c>
      <c r="K822" s="404" t="inlineStr">
        <is>
          <t>face mask</t>
        </is>
      </c>
      <c r="L822" s="451" t="n"/>
      <c r="M822" s="1442" t="n">
        <v>24</v>
      </c>
      <c r="N822" s="1442" t="n"/>
      <c r="O822" s="553" t="n">
        <v>480</v>
      </c>
      <c r="P822" s="1745" t="n">
        <v>380</v>
      </c>
      <c r="Q822" s="1622">
        <f>O822*P822</f>
        <v/>
      </c>
      <c r="R822" s="554" t="n">
        <v>320</v>
      </c>
      <c r="S822" s="1634">
        <f>O822*R822</f>
        <v/>
      </c>
      <c r="T822" s="1634">
        <f>Q822-S822</f>
        <v/>
      </c>
      <c r="U822" s="808">
        <f>T822/Q822</f>
        <v/>
      </c>
      <c r="V822" s="444">
        <f>ROUND(0.27*0.35*0.25,3)</f>
        <v/>
      </c>
      <c r="W822" s="444" t="n">
        <v>11</v>
      </c>
      <c r="X822" s="728">
        <f>O822/M822</f>
        <v/>
      </c>
      <c r="Y822" s="444">
        <f>V822*X822</f>
        <v/>
      </c>
      <c r="Z822" s="444">
        <f>W822*X822</f>
        <v/>
      </c>
      <c r="AA822" s="444" t="n"/>
      <c r="AB822" s="1627" t="n">
        <v>0.4</v>
      </c>
      <c r="AC822" s="1661">
        <f>ROUND(O822*AB822,3)</f>
        <v/>
      </c>
      <c r="AD822"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822" s="663" t="inlineStr">
        <is>
          <t>ЕАЭС N RU Д-JP.РА04.В.21689/24 от 08.05.2024 действует до 07.05.2029</t>
        </is>
      </c>
      <c r="AF822" s="663" t="inlineStr">
        <is>
          <t>Make.iN</t>
        </is>
      </c>
      <c r="AG822" s="663" t="inlineStr">
        <is>
          <t>Taisei Pharmaceutical Co., Ltd.</t>
        </is>
      </c>
    </row>
    <row r="823" hidden="1" ht="20.1" customFormat="1" customHeight="1" s="437" thickBot="1">
      <c r="A823" s="1442" t="n"/>
      <c r="B823" s="822" t="n"/>
      <c r="C823" s="1621" t="n">
        <v>4573499130672</v>
      </c>
      <c r="D823" s="448" t="n"/>
      <c r="E823" s="435" t="inlineStr">
        <is>
          <t>Evliss</t>
        </is>
      </c>
      <c r="F823" s="447" t="inlineStr">
        <is>
          <t>M03</t>
        </is>
      </c>
      <c r="G823" s="671" t="n"/>
      <c r="H823" s="404" t="inlineStr">
        <is>
          <t>《EVLISS》Make.iN RED PROPOLIS MOIST FACE MASK</t>
        </is>
      </c>
      <c r="I823" s="404" t="inlineStr">
        <is>
          <t>Make.iN RED PROPOLIS MOIST FACE MASK</t>
        </is>
      </c>
      <c r="J823" s="488" t="inlineStr">
        <is>
          <t xml:space="preserve">Увлажняющая маска «Красный прополис». </t>
        </is>
      </c>
      <c r="K823" s="404" t="inlineStr">
        <is>
          <t>face mask</t>
        </is>
      </c>
      <c r="L823" s="451" t="n"/>
      <c r="M823" s="1442" t="n">
        <v>24</v>
      </c>
      <c r="N823" s="1442" t="n"/>
      <c r="O823" s="553" t="n">
        <v>240</v>
      </c>
      <c r="P823" s="1745" t="n">
        <v>380</v>
      </c>
      <c r="Q823" s="1622">
        <f>O823*P823</f>
        <v/>
      </c>
      <c r="R823" s="554" t="n">
        <v>320</v>
      </c>
      <c r="S823" s="1634">
        <f>O823*R823</f>
        <v/>
      </c>
      <c r="T823" s="1634">
        <f>Q823-S823</f>
        <v/>
      </c>
      <c r="U823" s="808">
        <f>T823/Q823</f>
        <v/>
      </c>
      <c r="V823" s="444">
        <f>ROUND(0.27*0.35*0.25,3)</f>
        <v/>
      </c>
      <c r="W823" s="444" t="n">
        <v>11</v>
      </c>
      <c r="X823" s="728">
        <f>O823/M823</f>
        <v/>
      </c>
      <c r="Y823" s="444">
        <f>V823*X823</f>
        <v/>
      </c>
      <c r="Z823" s="444">
        <f>W823*X823</f>
        <v/>
      </c>
      <c r="AA823" s="444" t="n"/>
      <c r="AB823" s="1627" t="n">
        <v>0.4</v>
      </c>
      <c r="AC823" s="1661">
        <f>ROUND(O823*AB823,3)</f>
        <v/>
      </c>
      <c r="AD823"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823" s="663" t="inlineStr">
        <is>
          <t>ЕАЭС N RU Д-JP.РА04.В.21689/24 от 08.05.2024 действует до 07.05.2029</t>
        </is>
      </c>
      <c r="AF823" s="663" t="inlineStr">
        <is>
          <t>Make.iN</t>
        </is>
      </c>
      <c r="AG823" s="663" t="inlineStr">
        <is>
          <t>Taisei Pharmaceutical Co., Ltd.</t>
        </is>
      </c>
    </row>
    <row r="824" hidden="1" ht="20.1" customFormat="1" customHeight="1" s="437" thickBot="1">
      <c r="A824" s="1442" t="n"/>
      <c r="B824" s="822" t="n"/>
      <c r="C824" s="1621" t="n">
        <v>4573499131358</v>
      </c>
      <c r="D824" s="448" t="n"/>
      <c r="E824" s="435" t="inlineStr">
        <is>
          <t>Evliss</t>
        </is>
      </c>
      <c r="F824" s="447" t="inlineStr">
        <is>
          <t>M04</t>
        </is>
      </c>
      <c r="G824" s="671" t="n"/>
      <c r="H824" s="404" t="inlineStr">
        <is>
          <t>《EVLISS》Make.iN VitaminC100 MOIST FACE MASK</t>
        </is>
      </c>
      <c r="I824" s="404" t="inlineStr">
        <is>
          <t>Make.iN VitaminC100 MOIST FACE MASK</t>
        </is>
      </c>
      <c r="J824" s="488" t="inlineStr">
        <is>
          <t xml:space="preserve">Увлажняющие маски на основе витамина С100. </t>
        </is>
      </c>
      <c r="K824" s="404" t="inlineStr">
        <is>
          <t>face mask</t>
        </is>
      </c>
      <c r="L824" s="451" t="n"/>
      <c r="M824" s="1442" t="n">
        <v>24</v>
      </c>
      <c r="N824" s="1442" t="n"/>
      <c r="O824" s="553" t="n"/>
      <c r="P824" s="1746" t="n">
        <v>380</v>
      </c>
      <c r="Q824" s="1628">
        <f>O824*P824</f>
        <v/>
      </c>
      <c r="R824" s="443" t="n">
        <v>320</v>
      </c>
      <c r="S824" s="1623">
        <f>O824*R824</f>
        <v/>
      </c>
      <c r="T824" s="1623">
        <f>Q824-S824</f>
        <v/>
      </c>
      <c r="U824" s="556">
        <f>T824/Q824</f>
        <v/>
      </c>
      <c r="V824" s="444">
        <f>ROUND(0.27*0.35*0.25,3)</f>
        <v/>
      </c>
      <c r="W824" s="975" t="n">
        <v>11</v>
      </c>
      <c r="X824" s="975">
        <f>O824/M824</f>
        <v/>
      </c>
      <c r="Y824" s="444">
        <f>V824*X824</f>
        <v/>
      </c>
      <c r="Z824" s="444">
        <f>W824*X824</f>
        <v/>
      </c>
      <c r="AA824" s="444" t="n"/>
      <c r="AB824" s="1627" t="n">
        <v>0.4</v>
      </c>
      <c r="AC824" s="1661">
        <f>ROUND(O824*AB824,3)</f>
        <v/>
      </c>
      <c r="AD824"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824" s="663" t="inlineStr">
        <is>
          <t>ЕАЭС N RU Д-JP.РА04.В.21689/24 от 08.05.2024 действует до 07.05.2029</t>
        </is>
      </c>
      <c r="AF824" s="663" t="inlineStr">
        <is>
          <t>Make.iN</t>
        </is>
      </c>
      <c r="AG824" s="663" t="inlineStr">
        <is>
          <t>Taisei Pharmaceutical Co., Ltd.</t>
        </is>
      </c>
    </row>
    <row r="825" hidden="1" ht="20.1" customFormat="1" customHeight="1" s="437" thickBot="1">
      <c r="A825" s="1442" t="n"/>
      <c r="B825" s="822" t="n"/>
      <c r="C825" s="1621" t="n">
        <v>4573499131549</v>
      </c>
      <c r="D825" s="448" t="n"/>
      <c r="E825" s="435" t="inlineStr">
        <is>
          <t>Evliss</t>
        </is>
      </c>
      <c r="F825" s="447" t="inlineStr">
        <is>
          <t>M05</t>
        </is>
      </c>
      <c r="G825" s="671" t="n"/>
      <c r="H825" s="404" t="inlineStr">
        <is>
          <t>《EVLISS》Make.iN EMULSION Night Mask MOIST FACE MASK</t>
        </is>
      </c>
      <c r="I825" s="404" t="inlineStr">
        <is>
          <t>Make.iN EMULSION Night Mask MOIST FACE MASK</t>
        </is>
      </c>
      <c r="J825" s="488" t="inlineStr">
        <is>
          <t>Ночная увлажняющая маска-эмульсия.</t>
        </is>
      </c>
      <c r="K825" s="404" t="inlineStr">
        <is>
          <t>face mask</t>
        </is>
      </c>
      <c r="L825" s="451" t="n"/>
      <c r="M825" s="1442" t="n">
        <v>24</v>
      </c>
      <c r="N825" s="1442" t="n"/>
      <c r="O825" s="553" t="n"/>
      <c r="P825" s="1746" t="n">
        <v>570</v>
      </c>
      <c r="Q825" s="1628">
        <f>O825*P825</f>
        <v/>
      </c>
      <c r="R825" s="443" t="n">
        <v>480</v>
      </c>
      <c r="S825" s="1623">
        <f>O825*R825</f>
        <v/>
      </c>
      <c r="T825" s="1623">
        <f>Q825-S825</f>
        <v/>
      </c>
      <c r="U825" s="556">
        <f>T825/Q825</f>
        <v/>
      </c>
      <c r="V825" s="444">
        <f>ROUND(0.27*0.35*0.25,3)</f>
        <v/>
      </c>
      <c r="W825" s="975" t="n">
        <v>11</v>
      </c>
      <c r="X825" s="975">
        <f>O825/M825</f>
        <v/>
      </c>
      <c r="Y825" s="444">
        <f>V825*X825</f>
        <v/>
      </c>
      <c r="Z825" s="444">
        <f>W825*X825</f>
        <v/>
      </c>
      <c r="AA825" s="444" t="n"/>
      <c r="AB825" s="1627" t="n">
        <v>0.4</v>
      </c>
      <c r="AC825" s="1661">
        <f>ROUND(O825*AB825,3)</f>
        <v/>
      </c>
      <c r="AD825"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825" s="663" t="inlineStr">
        <is>
          <t>ЕАЭС N RU Д-JP.РА04.В.21689/24 от 08.05.2024 действует до 07.05.2029</t>
        </is>
      </c>
      <c r="AF825" s="663" t="inlineStr">
        <is>
          <t>Make.iN</t>
        </is>
      </c>
      <c r="AG825" s="663" t="inlineStr">
        <is>
          <t>Taisei Pharmaceutical Co., Ltd.</t>
        </is>
      </c>
    </row>
    <row r="826" hidden="1" ht="20.1" customFormat="1" customHeight="1" s="437" thickBot="1">
      <c r="A826" s="1442" t="n"/>
      <c r="B826" s="822" t="n"/>
      <c r="C826" s="1621" t="n">
        <v>4573499131488</v>
      </c>
      <c r="D826" s="448" t="n"/>
      <c r="E826" s="435" t="inlineStr">
        <is>
          <t>Evliss</t>
        </is>
      </c>
      <c r="F826" s="447" t="inlineStr">
        <is>
          <t>M06</t>
        </is>
      </c>
      <c r="G826" s="671" t="n"/>
      <c r="H826" s="404" t="inlineStr">
        <is>
          <t>《EVLISS》Make.iN CICA MOIST EYE SHEET</t>
        </is>
      </c>
      <c r="I826" s="404" t="inlineStr">
        <is>
          <t>Make.iN CICA MOIST EYE SHEET</t>
        </is>
      </c>
      <c r="J826" s="488" t="inlineStr">
        <is>
          <t>Увлажняющие патчи для кожи вокруг глаз на основе центеллы азиатской</t>
        </is>
      </c>
      <c r="K826" s="404" t="inlineStr">
        <is>
          <t>eye mask</t>
        </is>
      </c>
      <c r="L826" s="451" t="n"/>
      <c r="M826" s="1442" t="n">
        <v>120</v>
      </c>
      <c r="N826" s="1442" t="n"/>
      <c r="O826" s="553" t="n">
        <v>480</v>
      </c>
      <c r="P826" s="1746" t="n">
        <v>380</v>
      </c>
      <c r="Q826" s="1628">
        <f>O826*P826</f>
        <v/>
      </c>
      <c r="R826" s="443" t="n">
        <v>320</v>
      </c>
      <c r="S826" s="1623">
        <f>O826*R826</f>
        <v/>
      </c>
      <c r="T826" s="1623">
        <f>Q826-S826</f>
        <v/>
      </c>
      <c r="U826" s="556">
        <f>T826/Q826</f>
        <v/>
      </c>
      <c r="V826" s="444">
        <f>ROUND(0.54*0.47*0.175,3)</f>
        <v/>
      </c>
      <c r="W826" s="975" t="n">
        <v>13</v>
      </c>
      <c r="X826" s="976">
        <f>O826/M826</f>
        <v/>
      </c>
      <c r="Y826" s="444">
        <f>V826*X826</f>
        <v/>
      </c>
      <c r="Z826" s="444">
        <f>W826*X826</f>
        <v/>
      </c>
      <c r="AA826" s="444" t="n"/>
      <c r="AB826" s="1627" t="n">
        <v>0.08599999999999999</v>
      </c>
      <c r="AC826" s="1661">
        <f>ROUND(O826*AB826,3)</f>
        <v/>
      </c>
      <c r="AD826"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826" s="663" t="inlineStr">
        <is>
          <t xml:space="preserve">ЕАЭС N RU Д-JP.РА04.В.23852/24 г от 13.05.24г действует до 12.05.2029 </t>
        </is>
      </c>
      <c r="AF826" s="663" t="inlineStr">
        <is>
          <t>Make.iN</t>
        </is>
      </c>
      <c r="AG826" s="663" t="inlineStr">
        <is>
          <t>Ranliese Co., Ltd.</t>
        </is>
      </c>
    </row>
    <row r="827" hidden="1" ht="20.1" customFormat="1" customHeight="1" s="437" thickBot="1">
      <c r="A827" s="1442" t="n"/>
      <c r="B827" s="822" t="n"/>
      <c r="C827" s="1621" t="n">
        <v>4573499131518</v>
      </c>
      <c r="D827" s="448" t="n"/>
      <c r="E827" s="435" t="inlineStr">
        <is>
          <t>Evliss</t>
        </is>
      </c>
      <c r="F827" s="447" t="inlineStr">
        <is>
          <t>M07</t>
        </is>
      </c>
      <c r="G827" s="671" t="n"/>
      <c r="H827" s="404" t="inlineStr">
        <is>
          <t>《EVLISS》Make.iN NMN MOIST EYE SHEET</t>
        </is>
      </c>
      <c r="I827" s="404" t="inlineStr">
        <is>
          <t>Make.iN NMN MOIST EYE SHEET</t>
        </is>
      </c>
      <c r="J827" s="488" t="inlineStr">
        <is>
          <t>Патчи под глаза на основе ниацинамида мононуклеатида NMN Make.iN,</t>
        </is>
      </c>
      <c r="K827" s="404" t="inlineStr">
        <is>
          <t>eye mask</t>
        </is>
      </c>
      <c r="L827" s="451" t="n"/>
      <c r="M827" s="1442" t="n">
        <v>120</v>
      </c>
      <c r="N827" s="1442" t="n"/>
      <c r="O827" s="1278" t="n">
        <v>960</v>
      </c>
      <c r="P827" s="1746" t="n">
        <v>380</v>
      </c>
      <c r="Q827" s="1628">
        <f>O827*P827</f>
        <v/>
      </c>
      <c r="R827" s="443" t="n">
        <v>320</v>
      </c>
      <c r="S827" s="1623">
        <f>O827*R827</f>
        <v/>
      </c>
      <c r="T827" s="1623">
        <f>Q827-S827</f>
        <v/>
      </c>
      <c r="U827" s="556">
        <f>T827/Q827</f>
        <v/>
      </c>
      <c r="V827" s="444">
        <f>ROUND(0.54*0.47*0.175,3)</f>
        <v/>
      </c>
      <c r="W827" s="975" t="n">
        <v>13</v>
      </c>
      <c r="X827" s="976">
        <f>O827/M827</f>
        <v/>
      </c>
      <c r="Y827" s="444">
        <f>V827*X827</f>
        <v/>
      </c>
      <c r="Z827" s="444">
        <f>W827*X827</f>
        <v/>
      </c>
      <c r="AA827" s="444" t="n"/>
      <c r="AB827" s="1627" t="n">
        <v>0.08599999999999999</v>
      </c>
      <c r="AC827" s="1661">
        <f>ROUND(O827*AB827,3)</f>
        <v/>
      </c>
      <c r="AD827"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827" s="663" t="inlineStr">
        <is>
          <t xml:space="preserve">ЕАЭС N RU Д-JP.РА04.В.23852/24 г от 13.05.24г действует до 12.05.2029 </t>
        </is>
      </c>
      <c r="AF827" s="663" t="inlineStr">
        <is>
          <t>Make.iN</t>
        </is>
      </c>
      <c r="AG827" s="663" t="inlineStr">
        <is>
          <t>Ranliese Co., Ltd.</t>
        </is>
      </c>
    </row>
    <row r="828" hidden="1" ht="20.1" customFormat="1" customHeight="1" s="437" thickBot="1">
      <c r="A828" s="1442" t="n"/>
      <c r="B828" s="822" t="n"/>
      <c r="C828" s="1621" t="n">
        <v>4573499131723</v>
      </c>
      <c r="D828" s="448" t="n"/>
      <c r="E828" s="435" t="inlineStr">
        <is>
          <t>Evliss</t>
        </is>
      </c>
      <c r="F828" s="447" t="inlineStr">
        <is>
          <t>M08</t>
        </is>
      </c>
      <c r="G828" s="671" t="n"/>
      <c r="H828" s="404" t="inlineStr">
        <is>
          <t>《EVLISS》Make.iN NMN100＋ CERAMIDE MOIST FACE MASK</t>
        </is>
      </c>
      <c r="I828" s="404" t="inlineStr">
        <is>
          <t>Make.iN NMN100＋ CERAMIDE MOIST FACE MASK</t>
        </is>
      </c>
      <c r="J828" s="488" t="inlineStr">
        <is>
          <t>Увлажняющая маска на основе NMN 100 и церамидов Make.iN</t>
        </is>
      </c>
      <c r="K828" s="404" t="inlineStr">
        <is>
          <t>face mask</t>
        </is>
      </c>
      <c r="L828" s="451" t="n"/>
      <c r="M828" s="1442" t="n">
        <v>24</v>
      </c>
      <c r="N828" s="1442" t="n"/>
      <c r="O828" s="553" t="n"/>
      <c r="P828" s="1746" t="n">
        <v>380</v>
      </c>
      <c r="Q828" s="1628">
        <f>O828*P828</f>
        <v/>
      </c>
      <c r="R828" s="443" t="n">
        <v>320</v>
      </c>
      <c r="S828" s="1623">
        <f>O828*R828</f>
        <v/>
      </c>
      <c r="T828" s="1623">
        <f>Q828-S828</f>
        <v/>
      </c>
      <c r="U828" s="556">
        <f>T828/Q828</f>
        <v/>
      </c>
      <c r="V828" s="444">
        <f>ROUND(0.54*0.26*0.18,3)</f>
        <v/>
      </c>
      <c r="W828" s="975" t="n">
        <v>11</v>
      </c>
      <c r="X828" s="975">
        <f>O828/M828</f>
        <v/>
      </c>
      <c r="Y828" s="444">
        <f>V828*X828</f>
        <v/>
      </c>
      <c r="Z828" s="444">
        <f>W828*X828</f>
        <v/>
      </c>
      <c r="AA828" s="444" t="n"/>
      <c r="AB828" s="1627" t="n">
        <v>0.4</v>
      </c>
      <c r="AC828" s="1661">
        <f>ROUND(O828*AB828,3)</f>
        <v/>
      </c>
      <c r="AD828"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28" s="663" t="inlineStr">
        <is>
          <t xml:space="preserve">ЕАЭС N RU Д-JP.РА04.В.23814/24 от 13.05.24г действует до 12.05.2029 </t>
        </is>
      </c>
      <c r="AF828" s="663" t="inlineStr">
        <is>
          <t>Make.iN</t>
        </is>
      </c>
      <c r="AG828" s="663" t="inlineStr">
        <is>
          <t>Ranliese Co., Ltd.</t>
        </is>
      </c>
    </row>
    <row r="829" hidden="1" ht="20.1" customFormat="1" customHeight="1" s="437" thickBot="1">
      <c r="A829" s="1442" t="n"/>
      <c r="B829" s="822" t="n"/>
      <c r="C829" s="1621" t="n">
        <v>4573499131365</v>
      </c>
      <c r="D829" s="448" t="n"/>
      <c r="E829" s="435" t="inlineStr">
        <is>
          <t>Evliss</t>
        </is>
      </c>
      <c r="F829" s="447" t="inlineStr">
        <is>
          <t>M09</t>
        </is>
      </c>
      <c r="G829" s="671" t="n"/>
      <c r="H829" s="404" t="inlineStr">
        <is>
          <t>《EVLISS》Make.iN Cleansing Pure Cotton</t>
        </is>
      </c>
      <c r="I829" s="404" t="inlineStr">
        <is>
          <t>Make.iN Cleansing Pure Cotton</t>
        </is>
      </c>
      <c r="J829" s="488" t="inlineStr">
        <is>
          <t>Очищающие салфетки для кожи лица. Cleansing Pure Cotton Make.iN</t>
        </is>
      </c>
      <c r="K829" s="404" t="inlineStr">
        <is>
          <t>cleansing sheet</t>
        </is>
      </c>
      <c r="L829" s="451" t="n"/>
      <c r="M829" s="1442" t="n">
        <v>36</v>
      </c>
      <c r="N829" s="1442" t="n"/>
      <c r="O829" s="553" t="n"/>
      <c r="P829" s="1746" t="n">
        <v>355</v>
      </c>
      <c r="Q829" s="1628">
        <f>O829*P829</f>
        <v/>
      </c>
      <c r="R829" s="443" t="n">
        <v>300</v>
      </c>
      <c r="S829" s="1623">
        <f>O829*R829</f>
        <v/>
      </c>
      <c r="T829" s="1623">
        <f>Q829-S829</f>
        <v/>
      </c>
      <c r="U829" s="556">
        <f>T829/Q829</f>
        <v/>
      </c>
      <c r="V829" s="444">
        <f>ROUND(0.485*0.53*0.205,3)</f>
        <v/>
      </c>
      <c r="W829" s="975" t="n">
        <v>12</v>
      </c>
      <c r="X829" s="975">
        <f>O829/M829</f>
        <v/>
      </c>
      <c r="Y829" s="444">
        <f>V829*X829</f>
        <v/>
      </c>
      <c r="Z829" s="444">
        <f>W829*X829</f>
        <v/>
      </c>
      <c r="AA829" s="444" t="n"/>
      <c r="AB829" s="1627" t="n">
        <v>0.295</v>
      </c>
      <c r="AC829" s="1661">
        <f>ROUND(O829*AB829,3)</f>
        <v/>
      </c>
      <c r="AD829"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829" s="663" t="inlineStr">
        <is>
          <t xml:space="preserve">ЕАЭС N RU Д-JP.РА04.В.18220/24 от 07.05.2024 г действует до 06.05.2029 </t>
        </is>
      </c>
      <c r="AF829" s="663" t="inlineStr">
        <is>
          <t>Make.iN</t>
        </is>
      </c>
      <c r="AG829" s="663" t="inlineStr">
        <is>
          <t>Ashiya Cosmetics Co., Ltd.</t>
        </is>
      </c>
    </row>
    <row r="830" hidden="1" ht="20.1" customFormat="1" customHeight="1" s="437" thickBot="1">
      <c r="A830" s="1442" t="n"/>
      <c r="B830" s="822" t="n"/>
      <c r="C830" s="1621" t="n">
        <v>4573499131761</v>
      </c>
      <c r="D830" s="448" t="n"/>
      <c r="E830" s="435" t="inlineStr">
        <is>
          <t>Evliss</t>
        </is>
      </c>
      <c r="F830" s="447" t="inlineStr">
        <is>
          <t>M10</t>
        </is>
      </c>
      <c r="G830" s="671" t="n"/>
      <c r="H830" s="404" t="inlineStr">
        <is>
          <t>《EVLISS》Make.iN CICA×RETI 10days Face Mask</t>
        </is>
      </c>
      <c r="I830" s="404" t="inlineStr">
        <is>
          <t>Make.iN CICA×RETI 10days Face Mask</t>
        </is>
      </c>
      <c r="J830" s="488" t="inlineStr">
        <is>
          <t xml:space="preserve">Маска на основе центеллы азиатской и ретинола на 10 дней. </t>
        </is>
      </c>
      <c r="K830" s="404" t="inlineStr">
        <is>
          <t>face mask</t>
        </is>
      </c>
      <c r="L830" s="451" t="n"/>
      <c r="M830" s="1442" t="n">
        <v>60</v>
      </c>
      <c r="N830" s="1442" t="n"/>
      <c r="O830" s="553" t="n"/>
      <c r="P830" s="1746" t="n">
        <v>295</v>
      </c>
      <c r="Q830" s="1628">
        <f>O830*P830</f>
        <v/>
      </c>
      <c r="R830" s="443" t="n">
        <v>250</v>
      </c>
      <c r="S830" s="1623">
        <f>O830*R830</f>
        <v/>
      </c>
      <c r="T830" s="1623">
        <f>Q830-S830</f>
        <v/>
      </c>
      <c r="U830" s="556">
        <f>T830/Q830</f>
        <v/>
      </c>
      <c r="V830" s="444">
        <f>ROUND(0.54*0.26*0.18,3)</f>
        <v/>
      </c>
      <c r="W830" s="975" t="n">
        <v>12</v>
      </c>
      <c r="X830" s="975">
        <f>O830/M830</f>
        <v/>
      </c>
      <c r="Y830" s="444">
        <f>V830*X830</f>
        <v/>
      </c>
      <c r="Z830" s="444">
        <f>W830*X830</f>
        <v/>
      </c>
      <c r="AA830" s="444" t="n"/>
      <c r="AB830" s="1627" t="n">
        <v>0.18</v>
      </c>
      <c r="AC830" s="1661">
        <f>ROUND(O830*AB830,3)</f>
        <v/>
      </c>
      <c r="AD830"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830" s="663" t="inlineStr">
        <is>
          <t>ЕАЭС N RU Д-JP.РА04.В.21562/24 от 08.05.2024 действует до 07.05.2029</t>
        </is>
      </c>
      <c r="AF830" s="663" t="inlineStr">
        <is>
          <t>Make.iN</t>
        </is>
      </c>
      <c r="AG830" s="663" t="inlineStr">
        <is>
          <t>AMI Co.,Ltd.</t>
        </is>
      </c>
    </row>
    <row r="831" hidden="1" ht="20.1" customFormat="1" customHeight="1" s="437" thickBot="1">
      <c r="A831" s="1442" t="n"/>
      <c r="B831" s="822" t="n"/>
      <c r="C831" s="1663" t="n">
        <v>4573499131839</v>
      </c>
      <c r="D831" s="439" t="n"/>
      <c r="E831" s="447" t="inlineStr">
        <is>
          <t>Evliss</t>
        </is>
      </c>
      <c r="F831" s="447" t="inlineStr">
        <is>
          <t>M11</t>
        </is>
      </c>
      <c r="G831" s="671" t="n"/>
      <c r="H831" s="404" t="inlineStr">
        <is>
          <t>《EVLISS》Make.iN BAKUCHIOL + CERAMIDE 10Days FACE MASK</t>
        </is>
      </c>
      <c r="I831" s="404" t="inlineStr">
        <is>
          <t>Make.iN BAKUCHIOL + CERAMIDE 10Days FACE MASK</t>
        </is>
      </c>
      <c r="J831" s="488" t="inlineStr">
        <is>
          <t xml:space="preserve"> Маска на основе бакучиола и церамидов на 10 дней. </t>
        </is>
      </c>
      <c r="K831" s="404" t="inlineStr">
        <is>
          <t>face mask</t>
        </is>
      </c>
      <c r="L831" s="451" t="n"/>
      <c r="M831" s="1442" t="n">
        <v>60</v>
      </c>
      <c r="N831" s="1442" t="n"/>
      <c r="O831" s="553" t="n">
        <v>300</v>
      </c>
      <c r="P831" s="1628" t="n">
        <v>295</v>
      </c>
      <c r="Q831" s="1628">
        <f>O831*P831</f>
        <v/>
      </c>
      <c r="R831" s="443" t="n">
        <v>250</v>
      </c>
      <c r="S831" s="1623">
        <f>O831*R831</f>
        <v/>
      </c>
      <c r="T831" s="1623">
        <f>Q831-S831</f>
        <v/>
      </c>
      <c r="U831" s="556">
        <f>T831/Q831</f>
        <v/>
      </c>
      <c r="V831" s="444">
        <f>ROUND(0.54*0.26*0.18,3)</f>
        <v/>
      </c>
      <c r="W831" s="975" t="n">
        <v>12</v>
      </c>
      <c r="X831" s="975">
        <f>O831/M831</f>
        <v/>
      </c>
      <c r="Y831" s="444">
        <f>V831*X831</f>
        <v/>
      </c>
      <c r="Z831" s="444">
        <f>W831*X831</f>
        <v/>
      </c>
      <c r="AA831" s="444" t="n"/>
      <c r="AB831" s="1627" t="n">
        <v>0.18</v>
      </c>
      <c r="AC831" s="1661">
        <f>ROUND(O831*AB831,3)</f>
        <v/>
      </c>
      <c r="AD831"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831" s="663" t="inlineStr">
        <is>
          <t>ЕАЭС N RU Д-JP.РА04.В.21562/24 от 08.05.2024 действует до 07.05.2029</t>
        </is>
      </c>
      <c r="AF831" s="663" t="inlineStr">
        <is>
          <t>Make.iN</t>
        </is>
      </c>
      <c r="AG831" s="663" t="inlineStr">
        <is>
          <t>AMI Co.,Ltd.</t>
        </is>
      </c>
    </row>
    <row r="832" hidden="1" ht="20.1" customFormat="1" customHeight="1" s="437" thickBot="1">
      <c r="A832" s="1442" t="n"/>
      <c r="B832" s="822" t="n"/>
      <c r="C832" s="1663" t="n">
        <v>4573499131907</v>
      </c>
      <c r="D832" s="439" t="n"/>
      <c r="E832" s="447" t="inlineStr">
        <is>
          <t>Evliss</t>
        </is>
      </c>
      <c r="F832" s="447" t="inlineStr">
        <is>
          <t>M12</t>
        </is>
      </c>
      <c r="G832" s="671" t="n"/>
      <c r="H832" s="404" t="inlineStr">
        <is>
          <t>《EVLISS》Make.iN HARI SPICULE + Human Stem Cells 10Days FACE MASK</t>
        </is>
      </c>
      <c r="I832" s="404" t="inlineStr">
        <is>
          <t>Make.iN HARI SPICULE + Human Stem Cells 10Days FACE MASK</t>
        </is>
      </c>
      <c r="J832" s="488" t="inlineStr">
        <is>
          <t xml:space="preserve"> Маска для лица на основе морской спикулы и культуральной жидкости на 10 дней. </t>
        </is>
      </c>
      <c r="K832" s="404" t="inlineStr">
        <is>
          <t>face mask</t>
        </is>
      </c>
      <c r="L832" s="451" t="n"/>
      <c r="M832" s="1442" t="n">
        <v>48</v>
      </c>
      <c r="N832" s="1442" t="n"/>
      <c r="O832" s="553" t="n"/>
      <c r="P832" s="1628" t="n">
        <v>355</v>
      </c>
      <c r="Q832" s="1628">
        <f>O832*P832</f>
        <v/>
      </c>
      <c r="R832" s="443" t="n">
        <v>300</v>
      </c>
      <c r="S832" s="1623">
        <f>O832*R832</f>
        <v/>
      </c>
      <c r="T832" s="1623">
        <f>Q832-S832</f>
        <v/>
      </c>
      <c r="U832" s="556">
        <f>T832/Q832</f>
        <v/>
      </c>
      <c r="V832" s="444">
        <f>ROUND(0.54*0.26*0.18,3)</f>
        <v/>
      </c>
      <c r="W832" s="975" t="n">
        <v>10</v>
      </c>
      <c r="X832" s="975">
        <f>O832/M832</f>
        <v/>
      </c>
      <c r="Y832" s="444">
        <f>V832*X832</f>
        <v/>
      </c>
      <c r="Z832" s="444">
        <f>W832*X832</f>
        <v/>
      </c>
      <c r="AA832" s="444" t="n"/>
      <c r="AB832" s="1627" t="n">
        <v>0.19</v>
      </c>
      <c r="AC832" s="1661">
        <f>ROUND(O832*AB832,3)</f>
        <v/>
      </c>
      <c r="AD832"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832" s="663" t="inlineStr">
        <is>
          <t xml:space="preserve">ЕАЭС N RU Д-JP.РА04.В.18302/24 от 07.05.2024 г действует до 06.05.2029 </t>
        </is>
      </c>
      <c r="AF832" s="663" t="inlineStr">
        <is>
          <t>Make.iN</t>
        </is>
      </c>
      <c r="AG832" s="663" t="inlineStr">
        <is>
          <t>Plancera Co., Ltd.</t>
        </is>
      </c>
    </row>
    <row r="833" hidden="1" ht="20.1" customFormat="1" customHeight="1" s="437" thickBot="1">
      <c r="A833" s="1442" t="n"/>
      <c r="B833" s="822" t="n"/>
      <c r="C833" s="1747" t="n">
        <v>4573499132133</v>
      </c>
      <c r="D833" s="439" t="n"/>
      <c r="E833" s="447" t="inlineStr">
        <is>
          <t>Evliss</t>
        </is>
      </c>
      <c r="F833" s="1668" t="inlineStr">
        <is>
          <t>M13</t>
        </is>
      </c>
      <c r="G833" s="671" t="n"/>
      <c r="H833" s="404" t="inlineStr">
        <is>
          <t>《EVLISS》Make.iN EXOSOME+ GLUTACHIONE 10Days FACE MASK</t>
        </is>
      </c>
      <c r="I833" s="404" t="inlineStr">
        <is>
          <t>Make.iN EXOSOME+ GLUTACHIONE</t>
        </is>
      </c>
      <c r="J833" s="488" t="inlineStr">
        <is>
          <t>Омолаживающая маска на основе экзосом и глютатиона. Make.iN 10</t>
        </is>
      </c>
      <c r="K833" s="404" t="inlineStr">
        <is>
          <t>face mask</t>
        </is>
      </c>
      <c r="L833" s="451" t="n">
        <v>60</v>
      </c>
      <c r="M833" s="1442" t="n">
        <v>60</v>
      </c>
      <c r="N833" s="1442" t="n"/>
      <c r="O833" s="553" t="n">
        <v>600</v>
      </c>
      <c r="P833" s="1628" t="n">
        <v>295</v>
      </c>
      <c r="Q833" s="1628">
        <f>O833*P833</f>
        <v/>
      </c>
      <c r="R833" s="443" t="n">
        <v>250</v>
      </c>
      <c r="S833" s="1623">
        <f>O833*R833</f>
        <v/>
      </c>
      <c r="T833" s="1623">
        <f>Q833-S833</f>
        <v/>
      </c>
      <c r="U833" s="556">
        <f>T833/Q833</f>
        <v/>
      </c>
      <c r="V833" s="444">
        <f>ROUND(0.18*0.26*0.54,3)</f>
        <v/>
      </c>
      <c r="W833" s="975" t="n">
        <v>11</v>
      </c>
      <c r="X833" s="975">
        <f>O833/M833</f>
        <v/>
      </c>
      <c r="Y833" s="444">
        <f>X833*V833</f>
        <v/>
      </c>
      <c r="Z833" s="444">
        <f>W833*X833</f>
        <v/>
      </c>
      <c r="AA833" s="444" t="inlineStr">
        <is>
          <t xml:space="preserve">W150×H200×D10(mm) </t>
        </is>
      </c>
      <c r="AB833" s="1627" t="n">
        <v>0.18</v>
      </c>
      <c r="AC833" s="1661">
        <f>ROUND(O833*AB833,3)</f>
        <v/>
      </c>
      <c r="AD833" s="673" t="inlineStr">
        <is>
          <t>水 グリセリン イソペンチルジオール ソルビトール BG マンニトール 水溶性コラーゲン ヒト遺伝子組換オリゴペプチド-1 水添レシチン リン酸Ｎa カプリリルグリコール １,２－ヘキサンジオール ヒト遺伝子組換ポリペプチド－1１ ヒトサイタイ血幹細胞順化培養液 ヒト幹細胞順化培養液 トリ（カプリル酸／カプリン酸）グリセリル ポリソルベート８０ ヒアルロン酸アスコルビルプロピル 酢酸トコフェロール カプリロイルジペプチド－17 フィトステロールズ セラミドEOP セラミドNG セラミドNP セラミドAG セラミドAP ニコチンアミドモノヌクレオチド レシチン ヒト臍帯血細胞順化培養液 ヒトサイタイ血由来幹細胞エクソソーム コレステロール トコフェロール アルブチン アマニ脂肪酸 パルミチン酸アスコルビル グルタチオン キサンタンガム クエン酸 クエン酸Ｎａ メチルパラベン フェノキシエタノール
使用方法</t>
        </is>
      </c>
      <c r="AE833" s="663" t="inlineStr">
        <is>
          <t>ЕАЭС N RU Д-JP.РА04.В.85625/25  от 03.06.2025 действует до 02.06.2030</t>
        </is>
      </c>
      <c r="AF833" s="663" t="inlineStr">
        <is>
          <t>Make.iN</t>
        </is>
      </c>
      <c r="AG833" s="663" t="inlineStr">
        <is>
          <t>Evliss Co.,Ltd</t>
        </is>
      </c>
    </row>
    <row r="834" hidden="1" ht="20.1" customFormat="1" customHeight="1" s="437" thickBot="1">
      <c r="A834" s="435" t="n"/>
      <c r="B834" s="829" t="n"/>
      <c r="C834" s="1663" t="n">
        <v>4562249293620</v>
      </c>
      <c r="D834" s="671" t="n"/>
      <c r="E834" s="447" t="inlineStr">
        <is>
          <t>Esthe Pro Labo</t>
        </is>
      </c>
      <c r="F834" s="447" t="inlineStr">
        <is>
          <t>EPL01</t>
        </is>
      </c>
      <c r="G834" s="671" t="n"/>
      <c r="H834" s="404" t="inlineStr">
        <is>
          <t>《Esthe Pro Labo》 GROWCEL SHAMPOO GRAN PRO.</t>
        </is>
      </c>
      <c r="I834" s="404" t="inlineStr">
        <is>
          <t>Esthe Pro Labo GROWCEL SHAMPOO GRAN PRO.</t>
        </is>
      </c>
      <c r="J834" s="488" t="inlineStr">
        <is>
          <t>Профессиональный шампунь Гроусел для роста волос Esthe Pro Labo.</t>
        </is>
      </c>
      <c r="K834" s="404" t="inlineStr">
        <is>
          <t>hair shampoo</t>
        </is>
      </c>
      <c r="L834" s="451" t="inlineStr">
        <is>
          <t>~100</t>
        </is>
      </c>
      <c r="M834" s="1442" t="n">
        <v>6</v>
      </c>
      <c r="N834" s="1442" t="n"/>
      <c r="O834" s="553" t="n"/>
      <c r="P834" s="1628" t="n">
        <v>2175</v>
      </c>
      <c r="Q834" s="1628">
        <f>O834*P834</f>
        <v/>
      </c>
      <c r="R834" s="443" t="n">
        <v>1800</v>
      </c>
      <c r="S834" s="1623">
        <f>O834*R834</f>
        <v/>
      </c>
      <c r="T834" s="1623">
        <f>Q834-S834</f>
        <v/>
      </c>
      <c r="U834" s="556">
        <f>T834/Q834</f>
        <v/>
      </c>
      <c r="V834" s="444">
        <f>ROUND(0.24*0.16*0.24,3)</f>
        <v/>
      </c>
      <c r="W834" s="444" t="n">
        <v>4.6</v>
      </c>
      <c r="X834" s="728">
        <f>O834/M834</f>
        <v/>
      </c>
      <c r="Y834" s="444">
        <f>V834*X834</f>
        <v/>
      </c>
      <c r="Z834" s="444">
        <f>W834*X834</f>
        <v/>
      </c>
      <c r="AA834" s="444" t="n"/>
      <c r="AB834" s="1442" t="n">
        <v>0.74</v>
      </c>
      <c r="AC834" s="1637">
        <f>ROUND(O834*AB834,3)</f>
        <v/>
      </c>
      <c r="AD834"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4" s="1158" t="inlineStr">
        <is>
          <t>ЕАЭС N RU Д-JP.РА04.В.21709/24 от 08.05.2024 действует до 07.05.2029</t>
        </is>
      </c>
      <c r="AF834" s="1159" t="inlineStr">
        <is>
          <t xml:space="preserve">Esthe Pro Labo
</t>
        </is>
      </c>
      <c r="AG834" s="1160" t="inlineStr">
        <is>
          <t xml:space="preserve">
«Science Lab Co.,Ltd»</t>
        </is>
      </c>
    </row>
    <row r="835" hidden="1" ht="20.1" customFormat="1" customHeight="1" s="437" thickBot="1">
      <c r="A835" s="435" t="n"/>
      <c r="B835" s="829" t="n"/>
      <c r="C835" s="1663" t="n">
        <v>4562249293620</v>
      </c>
      <c r="D835" s="671" t="n"/>
      <c r="E835" s="447" t="inlineStr">
        <is>
          <t>Esthe Pro Labo</t>
        </is>
      </c>
      <c r="F835" s="447" t="inlineStr">
        <is>
          <t>EPL01</t>
        </is>
      </c>
      <c r="G835" s="671" t="n"/>
      <c r="H835" s="404" t="inlineStr">
        <is>
          <t>《Esthe Pro Labo》 GROWCEL SHAMPOO GRAN PRO.</t>
        </is>
      </c>
      <c r="I835" s="404" t="inlineStr">
        <is>
          <t>Esthe Pro Labo GROWCEL SHAMPOO GRAN PRO.</t>
        </is>
      </c>
      <c r="J835" s="488" t="inlineStr">
        <is>
          <t>Профессиональный шампунь Гроусел для роста волос Esthe Pro Labo.</t>
        </is>
      </c>
      <c r="K835" s="404" t="inlineStr">
        <is>
          <t>hair shampoo</t>
        </is>
      </c>
      <c r="L835" s="451" t="inlineStr">
        <is>
          <t>100~</t>
        </is>
      </c>
      <c r="M835" s="1442" t="n">
        <v>6</v>
      </c>
      <c r="N835" s="1442" t="n"/>
      <c r="O835" s="553" t="n"/>
      <c r="P835" s="1628" t="n">
        <v>2175</v>
      </c>
      <c r="Q835" s="1628">
        <f>O835*P835</f>
        <v/>
      </c>
      <c r="R835" s="443" t="n">
        <v>1680</v>
      </c>
      <c r="S835" s="1623">
        <f>O835*R835</f>
        <v/>
      </c>
      <c r="T835" s="1623">
        <f>Q835-S835</f>
        <v/>
      </c>
      <c r="U835" s="556">
        <f>T835/Q835</f>
        <v/>
      </c>
      <c r="V835" s="444">
        <f>ROUND(0.24*0.16*0.24,3)</f>
        <v/>
      </c>
      <c r="W835" s="444" t="n">
        <v>4.6</v>
      </c>
      <c r="X835" s="1748">
        <f>O835/M835</f>
        <v/>
      </c>
      <c r="Y835" s="444">
        <f>V835*X835</f>
        <v/>
      </c>
      <c r="Z835" s="444">
        <f>W835*X835</f>
        <v/>
      </c>
      <c r="AA835" s="444" t="n"/>
      <c r="AB835" s="1627" t="n">
        <v>0.74</v>
      </c>
      <c r="AC835" s="1661">
        <f>ROUND(O835*AB835,3)</f>
        <v/>
      </c>
      <c r="AD835"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835" s="680" t="inlineStr">
        <is>
          <t>ЕАЭС N RU Д-JP.РА04.В.21709/24 от 08.05.2024 действует до 07.05.2029</t>
        </is>
      </c>
      <c r="AF835" s="680" t="inlineStr">
        <is>
          <t>Esthe Pro Labo</t>
        </is>
      </c>
      <c r="AG835" s="680" t="inlineStr">
        <is>
          <t>Science Lab Co.,Ltd</t>
        </is>
      </c>
    </row>
    <row r="836" hidden="1" ht="20.1" customFormat="1" customHeight="1" s="437" thickBot="1">
      <c r="A836" s="435" t="n"/>
      <c r="B836" s="829" t="n"/>
      <c r="C836" s="1663" t="n">
        <v>4562249293637</v>
      </c>
      <c r="D836" s="671" t="n"/>
      <c r="E836" s="447" t="inlineStr">
        <is>
          <t>Esthe Pro Labo</t>
        </is>
      </c>
      <c r="F836" s="1213" t="inlineStr">
        <is>
          <t>EPL02</t>
        </is>
      </c>
      <c r="G836" s="671" t="n"/>
      <c r="H836" s="404" t="inlineStr">
        <is>
          <t>《Esthe Pro Labo》GROWCEL TREATMENT GRAN PRO.</t>
        </is>
      </c>
      <c r="I836" s="404" t="inlineStr">
        <is>
          <t>Esthe Pro Labo GROWCEL TREATMENT GRAN PRO.</t>
        </is>
      </c>
      <c r="J836" s="488" t="inlineStr">
        <is>
          <t xml:space="preserve">Профессиональная маска-кондиционер Гроусел для роста волос Esthe Pro Labo. </t>
        </is>
      </c>
      <c r="K836" s="404" t="inlineStr">
        <is>
          <t>hair treatment</t>
        </is>
      </c>
      <c r="L836" s="451" t="inlineStr">
        <is>
          <t>~100</t>
        </is>
      </c>
      <c r="M836" s="1442" t="n">
        <v>6</v>
      </c>
      <c r="N836" s="1442" t="n"/>
      <c r="O836" s="553" t="n"/>
      <c r="P836" s="1628" t="n">
        <v>2505</v>
      </c>
      <c r="Q836" s="1628">
        <f>O836*P836</f>
        <v/>
      </c>
      <c r="R836" s="443" t="n">
        <v>1935</v>
      </c>
      <c r="S836" s="1623">
        <f>O836*R836</f>
        <v/>
      </c>
      <c r="T836" s="1623">
        <f>Q836-S836</f>
        <v/>
      </c>
      <c r="U836" s="556">
        <f>T836/Q836</f>
        <v/>
      </c>
      <c r="V836" s="444">
        <f>ROUND(0.24*0.16*0.24,3)</f>
        <v/>
      </c>
      <c r="W836" s="444" t="n">
        <v>4.6</v>
      </c>
      <c r="X836" s="728">
        <f>O836/M836</f>
        <v/>
      </c>
      <c r="Y836" s="444">
        <f>V836*X836</f>
        <v/>
      </c>
      <c r="Z836" s="444">
        <f>W836*X836</f>
        <v/>
      </c>
      <c r="AA836" s="444" t="n"/>
      <c r="AB836" s="1442" t="n">
        <v>0.74</v>
      </c>
      <c r="AC836" s="1637">
        <f>ROUND(O836*AB836,3)</f>
        <v/>
      </c>
      <c r="AD836"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6" s="1214" t="inlineStr">
        <is>
          <t>ЕАЭС N RU Д-JP.РА04.В.21632/24 от 08.05.2024 действует до 07.05.2029</t>
        </is>
      </c>
      <c r="AF836" s="1159" t="inlineStr">
        <is>
          <t>Esthe Pro Labo</t>
        </is>
      </c>
      <c r="AG836" s="1160" t="inlineStr">
        <is>
          <t xml:space="preserve">
«Science Lab Co.,Ltd»</t>
        </is>
      </c>
    </row>
    <row r="837" hidden="1" ht="20.1" customFormat="1" customHeight="1" s="437" thickBot="1">
      <c r="A837" s="435" t="n"/>
      <c r="B837" s="829" t="n"/>
      <c r="C837" s="1663" t="n">
        <v>4562249293637</v>
      </c>
      <c r="D837" s="671" t="n"/>
      <c r="E837" s="447" t="inlineStr">
        <is>
          <t>Esthe Pro Labo</t>
        </is>
      </c>
      <c r="F837" s="447" t="inlineStr">
        <is>
          <t>EPL02</t>
        </is>
      </c>
      <c r="G837" s="671" t="n"/>
      <c r="H837" s="404" t="inlineStr">
        <is>
          <t>《Esthe Pro Labo》GROWCEL TREATMENT GRAN PRO.</t>
        </is>
      </c>
      <c r="I837" s="404" t="inlineStr">
        <is>
          <t>Esthe Pro Labo GROWCEL TREATMENT GRAN PRO.</t>
        </is>
      </c>
      <c r="J837" s="488" t="inlineStr">
        <is>
          <t xml:space="preserve">Профессиональная маска-кондиционер Гроусел для роста волос Esthe Pro Labo. </t>
        </is>
      </c>
      <c r="K837" s="404" t="inlineStr">
        <is>
          <t>hair treatment</t>
        </is>
      </c>
      <c r="L837" s="451" t="inlineStr">
        <is>
          <t>100~</t>
        </is>
      </c>
      <c r="M837" s="1442" t="n">
        <v>6</v>
      </c>
      <c r="N837" s="1442" t="n"/>
      <c r="O837" s="553" t="n"/>
      <c r="P837" s="1628" t="n">
        <v>2338</v>
      </c>
      <c r="Q837" s="1628">
        <f>O837*P837</f>
        <v/>
      </c>
      <c r="R837" s="443" t="n">
        <v>1806</v>
      </c>
      <c r="S837" s="1623">
        <f>O837*R837</f>
        <v/>
      </c>
      <c r="T837" s="1623">
        <f>Q837-S837</f>
        <v/>
      </c>
      <c r="U837" s="556">
        <f>T837/Q837</f>
        <v/>
      </c>
      <c r="V837" s="444">
        <f>ROUND(0.24*0.16*0.24,3)</f>
        <v/>
      </c>
      <c r="W837" s="444" t="n">
        <v>4.6</v>
      </c>
      <c r="X837" s="728">
        <f>O837/M837</f>
        <v/>
      </c>
      <c r="Y837" s="444">
        <f>V837*X837</f>
        <v/>
      </c>
      <c r="Z837" s="444">
        <f>W837*X837</f>
        <v/>
      </c>
      <c r="AA837" s="444" t="n"/>
      <c r="AB837" s="1627" t="n">
        <v>0.74</v>
      </c>
      <c r="AC837" s="1661">
        <f>ROUND(O837*AB837,3)</f>
        <v/>
      </c>
      <c r="AD837"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837" s="680" t="inlineStr">
        <is>
          <t>ЕАЭС N RU Д-JP.РА04.В.21632/24 от 08.05.2024 действует до 07.05.2029</t>
        </is>
      </c>
      <c r="AF837" s="680" t="inlineStr">
        <is>
          <t>Esthe Pro Labo</t>
        </is>
      </c>
      <c r="AG837" s="680" t="inlineStr">
        <is>
          <t>Science Lab Co.,Ltd</t>
        </is>
      </c>
    </row>
    <row r="838" hidden="1" ht="20.1" customFormat="1" customHeight="1" s="437" thickBot="1">
      <c r="A838" s="435" t="n"/>
      <c r="B838" s="829" t="n"/>
      <c r="C838" s="1621" t="n">
        <v>4562249294689</v>
      </c>
      <c r="D838" s="450" t="n"/>
      <c r="E838" s="435" t="inlineStr">
        <is>
          <t>Esthe Pro Labo</t>
        </is>
      </c>
      <c r="F838" s="447" t="inlineStr">
        <is>
          <t>EPL03</t>
        </is>
      </c>
      <c r="G838" s="671" t="n"/>
      <c r="H838" s="404" t="inlineStr">
        <is>
          <t xml:space="preserve">《Esthe Pro Labo》Esthe Pro Labo GROWCEL HAIR OIL GRAN PRO. </t>
        </is>
      </c>
      <c r="I838" s="404" t="inlineStr">
        <is>
          <t>Esthe Pro Labo GROWCEL HAIR OIL GRAN PRO.</t>
        </is>
      </c>
      <c r="J838" s="488" t="inlineStr">
        <is>
          <t xml:space="preserve">Профессиональное масло для ухода за волосами Esthe Pro Labo. </t>
        </is>
      </c>
      <c r="K838" s="404" t="inlineStr">
        <is>
          <t>hair oil</t>
        </is>
      </c>
      <c r="L838" s="451" t="inlineStr">
        <is>
          <t>~100</t>
        </is>
      </c>
      <c r="M838" s="1442" t="n">
        <v>24</v>
      </c>
      <c r="N838" s="1442" t="n"/>
      <c r="O838" s="553" t="n"/>
      <c r="P838" s="1628" t="n">
        <v>1406</v>
      </c>
      <c r="Q838" s="1628">
        <f>O838*P838</f>
        <v/>
      </c>
      <c r="R838" s="443" t="n">
        <v>1125</v>
      </c>
      <c r="S838" s="1623">
        <f>O838*R838</f>
        <v/>
      </c>
      <c r="T838" s="1623">
        <f>Q838-S838</f>
        <v/>
      </c>
      <c r="U838" s="556">
        <f>T838/Q838</f>
        <v/>
      </c>
      <c r="V838" s="1739">
        <f>ROUND(0.2*0.34*0.15,3)</f>
        <v/>
      </c>
      <c r="W838" s="975" t="n">
        <v>3.1</v>
      </c>
      <c r="X838" s="975">
        <f>O838/M838</f>
        <v/>
      </c>
      <c r="Y838" s="444">
        <f>V838*X838</f>
        <v/>
      </c>
      <c r="Z838" s="444">
        <f>W838*X838</f>
        <v/>
      </c>
      <c r="AA838" s="444" t="n"/>
      <c r="AB838" s="1627" t="n">
        <v>0.121</v>
      </c>
      <c r="AC838" s="1661">
        <f>ROUND(O838*AB838,3)</f>
        <v/>
      </c>
      <c r="AD838"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8" s="680" t="inlineStr">
        <is>
          <t>ЕАЭС N RU Д-JP.РА04.В.21675/24 от 08.05.2024 действует до 07.05.2029</t>
        </is>
      </c>
      <c r="AF838" s="680" t="inlineStr">
        <is>
          <t>Esthe Pro Labo</t>
        </is>
      </c>
      <c r="AG838" s="680" t="inlineStr">
        <is>
          <t>Science Lab Co.,Ltd</t>
        </is>
      </c>
    </row>
    <row r="839" hidden="1" ht="20.1" customFormat="1" customHeight="1" s="437" thickBot="1">
      <c r="A839" s="435" t="n"/>
      <c r="B839" s="829" t="n"/>
      <c r="C839" s="1663" t="n">
        <v>4562249294689</v>
      </c>
      <c r="D839" s="671" t="n"/>
      <c r="E839" s="447" t="inlineStr">
        <is>
          <t>Esthe Pro Labo</t>
        </is>
      </c>
      <c r="F839" s="447" t="inlineStr">
        <is>
          <t>EPL03</t>
        </is>
      </c>
      <c r="G839" s="671" t="n"/>
      <c r="H839" s="404" t="inlineStr">
        <is>
          <t xml:space="preserve">《Esthe Pro Labo》Esthe Pro Labo GROWCEL HAIR OIL GRAN PRO. </t>
        </is>
      </c>
      <c r="I839" s="404" t="inlineStr">
        <is>
          <t>Esthe Pro Labo GROWCEL HAIR OIL GRAN PRO.</t>
        </is>
      </c>
      <c r="J839" s="488" t="inlineStr">
        <is>
          <t xml:space="preserve">Профессиональное масло для ухода за волосами Esthe Pro Labo. </t>
        </is>
      </c>
      <c r="K839" s="404" t="inlineStr">
        <is>
          <t>hair oil</t>
        </is>
      </c>
      <c r="L839" s="451" t="inlineStr">
        <is>
          <t>100~</t>
        </is>
      </c>
      <c r="M839" s="1442" t="n">
        <v>24</v>
      </c>
      <c r="N839" s="1442" t="n"/>
      <c r="O839" s="553" t="n"/>
      <c r="P839" s="1628" t="n">
        <v>1360</v>
      </c>
      <c r="Q839" s="1628">
        <f>O839*P839</f>
        <v/>
      </c>
      <c r="R839" s="443" t="n">
        <v>1155</v>
      </c>
      <c r="S839" s="1623">
        <f>O839*R839</f>
        <v/>
      </c>
      <c r="T839" s="1623">
        <f>Q839-S839</f>
        <v/>
      </c>
      <c r="U839" s="556">
        <f>T839/Q839</f>
        <v/>
      </c>
      <c r="V839" s="1739">
        <f>ROUND(0.2*0.34*0.15,3)</f>
        <v/>
      </c>
      <c r="W839" s="444" t="n">
        <v>3.1</v>
      </c>
      <c r="X839" s="728">
        <f>O839/M839</f>
        <v/>
      </c>
      <c r="Y839" s="444">
        <f>V839*X839</f>
        <v/>
      </c>
      <c r="Z839" s="444">
        <f>W839*X839</f>
        <v/>
      </c>
      <c r="AA839" s="444" t="n"/>
      <c r="AB839" s="1442" t="n">
        <v>0.121</v>
      </c>
      <c r="AC839" s="1637">
        <f>ROUND(O839*AB839,3)</f>
        <v/>
      </c>
      <c r="AD839"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839" s="680" t="n"/>
      <c r="AF839" s="680" t="n"/>
      <c r="AG839" s="680" t="n"/>
    </row>
    <row r="840" hidden="1" ht="20.1" customFormat="1" customHeight="1" s="437" thickBot="1">
      <c r="A840" s="435" t="n"/>
      <c r="B840" s="829" t="n"/>
      <c r="C840" s="1663" t="n">
        <v>4562249294672</v>
      </c>
      <c r="D840" s="671" t="n"/>
      <c r="E840" s="447" t="inlineStr">
        <is>
          <t>Esthe Pro Labo</t>
        </is>
      </c>
      <c r="F840" s="447" t="inlineStr">
        <is>
          <t>EPL04</t>
        </is>
      </c>
      <c r="G840" s="671" t="n"/>
      <c r="H840" s="404" t="inlineStr">
        <is>
          <t xml:space="preserve">《Esthe Pro Labo》GROWCEL BODY SOAP GRAN PRO. </t>
        </is>
      </c>
      <c r="I840" s="404" t="inlineStr">
        <is>
          <t>Esthe Pro Labo GROWCEL BODY SOAP GRAN PRO.</t>
        </is>
      </c>
      <c r="J840" s="488" t="inlineStr">
        <is>
          <t xml:space="preserve">Гель для душа Гроусел Esthe Pro Labo. </t>
        </is>
      </c>
      <c r="K840" s="404" t="inlineStr">
        <is>
          <t>body soap</t>
        </is>
      </c>
      <c r="L840" s="451" t="inlineStr">
        <is>
          <t>~100</t>
        </is>
      </c>
      <c r="M840" s="1442" t="n">
        <v>12</v>
      </c>
      <c r="N840" s="1442" t="n"/>
      <c r="O840" s="553" t="n"/>
      <c r="P840" s="1628" t="n">
        <v>1956</v>
      </c>
      <c r="Q840" s="1628">
        <f>O840*P840</f>
        <v/>
      </c>
      <c r="R840" s="443" t="n">
        <v>1620</v>
      </c>
      <c r="S840" s="1623">
        <f>O840*R840</f>
        <v/>
      </c>
      <c r="T840" s="1623">
        <f>Q840-S840</f>
        <v/>
      </c>
      <c r="U840" s="556">
        <f>T840/Q840</f>
        <v/>
      </c>
      <c r="V840" s="1739">
        <f>ROUND(0.2*0.33*0.22,3)</f>
        <v/>
      </c>
      <c r="W840" s="444" t="n">
        <v>2.2</v>
      </c>
      <c r="X840" s="728">
        <f>O840/M840</f>
        <v/>
      </c>
      <c r="Y840" s="444">
        <f>V840*X840</f>
        <v/>
      </c>
      <c r="Z840" s="444">
        <f>W840*X840</f>
        <v/>
      </c>
      <c r="AA840" s="444" t="n"/>
      <c r="AB840" s="1442" t="n">
        <v>0.656</v>
      </c>
      <c r="AC840" s="1637">
        <f>ROUND(O840*AB840,3)</f>
        <v/>
      </c>
      <c r="AD840"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0" s="1215" t="inlineStr">
        <is>
          <t>ЕАЭС N RU Д-JP.РА04.В.21736/24 от 08.05.2024 действует до 07.05.2029</t>
        </is>
      </c>
      <c r="AF840" s="1187" t="inlineStr">
        <is>
          <t>Esthe Pro Labo</t>
        </is>
      </c>
      <c r="AG840" s="1186" t="inlineStr">
        <is>
          <t>Science Lab Co.,Ltd</t>
        </is>
      </c>
    </row>
    <row r="841" hidden="1" ht="20.1" customFormat="1" customHeight="1" s="437" thickBot="1">
      <c r="A841" s="435" t="n"/>
      <c r="B841" s="829" t="n"/>
      <c r="C841" s="1663" t="n">
        <v>4562249294672</v>
      </c>
      <c r="D841" s="671" t="n"/>
      <c r="E841" s="447" t="inlineStr">
        <is>
          <t>Esthe Pro Labo</t>
        </is>
      </c>
      <c r="F841" s="447" t="inlineStr">
        <is>
          <t>EPL04</t>
        </is>
      </c>
      <c r="G841" s="671" t="n"/>
      <c r="H841" s="404" t="inlineStr">
        <is>
          <t xml:space="preserve">《Esthe Pro Labo》GROWCEL BODY SOAP GRAN PRO. </t>
        </is>
      </c>
      <c r="I841" s="404" t="inlineStr">
        <is>
          <t>Esthe Pro Labo GROWCEL BODY SOAP GRAN PRO.</t>
        </is>
      </c>
      <c r="J841" s="488" t="inlineStr">
        <is>
          <t xml:space="preserve">Гель для душа Гроусел Esthe Pro Labo. </t>
        </is>
      </c>
      <c r="K841" s="404" t="inlineStr">
        <is>
          <t>body soap</t>
        </is>
      </c>
      <c r="L841" s="451" t="inlineStr">
        <is>
          <t>100~</t>
        </is>
      </c>
      <c r="M841" s="1442" t="n">
        <v>12</v>
      </c>
      <c r="N841" s="1442" t="n"/>
      <c r="O841" s="553" t="n"/>
      <c r="P841" s="1746" t="n">
        <v>1956</v>
      </c>
      <c r="Q841" s="1628">
        <f>O841*P841</f>
        <v/>
      </c>
      <c r="R841" s="443" t="n">
        <v>1512</v>
      </c>
      <c r="S841" s="1623">
        <f>O841*R841</f>
        <v/>
      </c>
      <c r="T841" s="1623">
        <f>Q841-S841</f>
        <v/>
      </c>
      <c r="U841" s="556">
        <f>T841/Q841</f>
        <v/>
      </c>
      <c r="V841" s="1739">
        <f>ROUND(0.2*0.33*0.22,3)</f>
        <v/>
      </c>
      <c r="W841" s="444" t="n">
        <v>2.2</v>
      </c>
      <c r="X841" s="728">
        <f>O841/M841</f>
        <v/>
      </c>
      <c r="Y841" s="444">
        <f>V841*X841</f>
        <v/>
      </c>
      <c r="Z841" s="444">
        <f>W841*X841</f>
        <v/>
      </c>
      <c r="AA841" s="444" t="n"/>
      <c r="AB841" s="1627" t="n">
        <v>0.656</v>
      </c>
      <c r="AC841" s="1661">
        <f>ROUND(O841*AB841,3)</f>
        <v/>
      </c>
      <c r="AD841"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841" s="680" t="inlineStr">
        <is>
          <t>RU Д-JP.РА04.В.21736/24 от 08.05.2024 действует до 07.05.2029</t>
        </is>
      </c>
      <c r="AF841" s="680" t="inlineStr">
        <is>
          <t>Esthe Pro Labo</t>
        </is>
      </c>
      <c r="AG841" s="680" t="inlineStr">
        <is>
          <t>Science Lab Co.,Ltd</t>
        </is>
      </c>
    </row>
    <row r="842" hidden="1" ht="20.1" customFormat="1" customHeight="1" s="437" thickBot="1">
      <c r="A842" s="435" t="n"/>
      <c r="B842" s="829" t="n"/>
      <c r="C842" s="1663" t="n"/>
      <c r="D842" s="671" t="n"/>
      <c r="E842" s="447" t="inlineStr">
        <is>
          <t>Esthe Pro Labo</t>
        </is>
      </c>
      <c r="F842" s="1668" t="inlineStr">
        <is>
          <t>EPL05T</t>
        </is>
      </c>
      <c r="G842" s="671" t="n"/>
      <c r="H842" s="404" t="inlineStr">
        <is>
          <t>《Esthe Pro Labo》1 Day Trial Set GROWCEL SHAMPOO &amp; GROWCEL TREATMENT (10ml×2)</t>
        </is>
      </c>
      <c r="I842" s="868" t="inlineStr">
        <is>
          <t>1 Day Trial Set GROWCEL SHAMPOO &amp; GROWCEL TREATMENT (10ml×2)</t>
        </is>
      </c>
      <c r="J842" s="868" t="inlineStr">
        <is>
          <t>Набор (Профессиональная маска-кондиционер Гроусел для роста волос Esthe Pro Labo.b Профессиональный шампунь Гроусел для роста волос Esthe Pro Labo.)</t>
        </is>
      </c>
      <c r="K842" s="404" t="inlineStr">
        <is>
          <t>hair shampoo&amp;treatment</t>
        </is>
      </c>
      <c r="L842" s="451" t="n"/>
      <c r="M842" s="1442" t="n"/>
      <c r="N842" s="1442" t="n"/>
      <c r="O842" s="553" t="n"/>
      <c r="P842" s="1746" t="n">
        <v>588</v>
      </c>
      <c r="Q842" s="1628">
        <f>O842*P842</f>
        <v/>
      </c>
      <c r="R842" s="443" t="n">
        <v>500</v>
      </c>
      <c r="S842" s="1623">
        <f>O842*R842</f>
        <v/>
      </c>
      <c r="T842" s="1623">
        <f>Q842-S842</f>
        <v/>
      </c>
      <c r="U842" s="556">
        <f>T842/Q842</f>
        <v/>
      </c>
      <c r="V842" s="1739">
        <f>ROUND(0.2*0.33*0.22,3)</f>
        <v/>
      </c>
      <c r="W842" s="444" t="n">
        <v>2.2</v>
      </c>
      <c r="X842" s="728">
        <f>O842/M842</f>
        <v/>
      </c>
      <c r="Y842" s="444">
        <f>V842*X842</f>
        <v/>
      </c>
      <c r="Z842" s="444">
        <f>W842*X842</f>
        <v/>
      </c>
      <c r="AA842" s="444" t="n"/>
      <c r="AB842" s="1627" t="n">
        <v>0.03</v>
      </c>
      <c r="AC842" s="1661">
        <f>ROUND(O842*AB842,3)</f>
        <v/>
      </c>
      <c r="AD842" s="673" t="n"/>
      <c r="AE842" s="680" t="inlineStr">
        <is>
          <t>ЕАЭС N RU Д-JP.РА04.В.21632/24 от 08.05.2024 действует до 07.05.2029 ЕАЭС N RU Д-JP.РА04.В.21709/24 от 08.05.2024 действует до 07.05.2029</t>
        </is>
      </c>
      <c r="AF842" s="680" t="inlineStr">
        <is>
          <t>Esthe Pro Labo</t>
        </is>
      </c>
      <c r="AG842" s="680" t="inlineStr">
        <is>
          <t>Science Lab Co.,Ltd</t>
        </is>
      </c>
    </row>
    <row r="843" hidden="1" ht="20.1" customFormat="1" customHeight="1" s="437" thickBot="1">
      <c r="A843" s="435" t="n"/>
      <c r="B843" s="829" t="n"/>
      <c r="C843" s="1663" t="n">
        <v>4953162014216</v>
      </c>
      <c r="D843" s="671" t="n"/>
      <c r="E843" s="447" t="inlineStr">
        <is>
          <t>Rey Beauty Studio.</t>
        </is>
      </c>
      <c r="F843" s="447" t="inlineStr">
        <is>
          <t>RBS01</t>
        </is>
      </c>
      <c r="G843" s="671" t="n"/>
      <c r="H843" s="404" t="inlineStr">
        <is>
          <t>《Rey Beauty Studio》REY BREATHING SHAMPOO. 300ml</t>
        </is>
      </c>
      <c r="I843" s="404" t="inlineStr">
        <is>
          <t>Rey Beauty Studio. REY BREATHING SHAMPOO.</t>
        </is>
      </c>
      <c r="J843" s="488" t="inlineStr">
        <is>
          <t>Восстанавливающий шампунь Рэй. Rey Beauty Studio</t>
        </is>
      </c>
      <c r="K843" s="404" t="inlineStr">
        <is>
          <t>hair shampoo</t>
        </is>
      </c>
      <c r="L843" s="451" t="n"/>
      <c r="M843" s="1442" t="n">
        <v>24</v>
      </c>
      <c r="N843" s="1442" t="n"/>
      <c r="O843" s="553" t="n"/>
      <c r="P843" s="1746" t="n">
        <v>2272</v>
      </c>
      <c r="Q843" s="1628">
        <f>O843*P843</f>
        <v/>
      </c>
      <c r="R843" s="443" t="n">
        <v>1932</v>
      </c>
      <c r="S843" s="1623">
        <f>O843*R843</f>
        <v/>
      </c>
      <c r="T843" s="1623">
        <f>Q843-S843</f>
        <v/>
      </c>
      <c r="U843" s="556">
        <f>T843/Q843</f>
        <v/>
      </c>
      <c r="V843" s="1739">
        <f>ROUND(0.405*0.285*0.185,3)</f>
        <v/>
      </c>
      <c r="W843" s="444" t="n">
        <v>9.300000000000001</v>
      </c>
      <c r="X843" s="728">
        <f>O843/M843</f>
        <v/>
      </c>
      <c r="Y843" s="444">
        <f>V843*X843</f>
        <v/>
      </c>
      <c r="Z843" s="444">
        <f>W843*X843</f>
        <v/>
      </c>
      <c r="AA843" s="444" t="n"/>
      <c r="AB843" s="1627" t="n">
        <v>0.374</v>
      </c>
      <c r="AC843" s="1627">
        <f>ROUND(O843*AB843,3)</f>
        <v/>
      </c>
      <c r="AD843"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3" s="680" t="inlineStr">
        <is>
          <t xml:space="preserve">ЕАЭС N RU Д-JP.РА04.В.17971/24  от 07.05.2024 г действует до 06.05.2029 </t>
        </is>
      </c>
      <c r="AF843" s="680" t="inlineStr">
        <is>
          <t>REY BEAUTY STUDIO</t>
        </is>
      </c>
      <c r="AG843" s="680" t="inlineStr">
        <is>
          <t>PERSONAL COSMEDIC Co.,Ltd.</t>
        </is>
      </c>
    </row>
    <row r="844" hidden="1" ht="20.1" customFormat="1" customHeight="1" s="437" thickBot="1">
      <c r="A844" s="435" t="n"/>
      <c r="B844" s="829" t="n"/>
      <c r="C844" s="1663" t="n">
        <v>4953162013615</v>
      </c>
      <c r="D844" s="671" t="n"/>
      <c r="E844" s="447" t="inlineStr">
        <is>
          <t>Rey Beauty Studio.</t>
        </is>
      </c>
      <c r="F844" s="447" t="inlineStr">
        <is>
          <t>RBS01P</t>
        </is>
      </c>
      <c r="G844" s="671" t="n"/>
      <c r="H844" s="404" t="inlineStr">
        <is>
          <t xml:space="preserve">《Rey Beauty Studio》REY BREATHING SHAMPOO. 1000ml </t>
        </is>
      </c>
      <c r="I844" s="404" t="inlineStr">
        <is>
          <t>Rey Beauty Studio. REY BREATHING SHAMPOO.</t>
        </is>
      </c>
      <c r="J844" s="488" t="inlineStr">
        <is>
          <t>Восстанавливающий шампунь Рэй. Rey Beauty Studio.</t>
        </is>
      </c>
      <c r="K844" s="404" t="inlineStr">
        <is>
          <t>hair shampoo</t>
        </is>
      </c>
      <c r="L844" s="451" t="n"/>
      <c r="M844" s="1442" t="n">
        <v>12</v>
      </c>
      <c r="N844" s="1442" t="n"/>
      <c r="O844" s="553" t="n"/>
      <c r="P844" s="1746" t="n">
        <v>5831</v>
      </c>
      <c r="Q844" s="1628">
        <f>O844*P844</f>
        <v/>
      </c>
      <c r="R844" s="443" t="n">
        <v>4956</v>
      </c>
      <c r="S844" s="1623">
        <f>O844*R844</f>
        <v/>
      </c>
      <c r="T844" s="1623">
        <f>Q844-S844</f>
        <v/>
      </c>
      <c r="U844" s="556">
        <f>T844/Q844</f>
        <v/>
      </c>
      <c r="V844" s="1739">
        <f>ROUND(0.375*0.29*0.275,3)</f>
        <v/>
      </c>
      <c r="W844" s="444" t="n">
        <v>14.2</v>
      </c>
      <c r="X844" s="728">
        <f>O844/M844</f>
        <v/>
      </c>
      <c r="Y844" s="444">
        <f>V844*X844</f>
        <v/>
      </c>
      <c r="Z844" s="444">
        <f>W844*X844</f>
        <v/>
      </c>
      <c r="AA844" s="444" t="n"/>
      <c r="AB844" s="1627" t="n">
        <v>1.13</v>
      </c>
      <c r="AC844" s="1627">
        <f>ROUND(O844*AB844,3)</f>
        <v/>
      </c>
      <c r="AD84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844" s="680" t="inlineStr">
        <is>
          <t xml:space="preserve">ЕАЭС N RU Д-JP.РА04.В.17971/24  от 07.05.2024 г действует до 06.05.2029 </t>
        </is>
      </c>
      <c r="AF844" s="680" t="inlineStr">
        <is>
          <t>REY BEAUTY STUDIO</t>
        </is>
      </c>
      <c r="AG844" s="680" t="inlineStr">
        <is>
          <t>PERSONAL COSMEDIC Co.,Ltd.</t>
        </is>
      </c>
    </row>
    <row r="845" hidden="1" ht="20.1" customFormat="1" customHeight="1" s="437" thickBot="1">
      <c r="A845" s="435" t="n"/>
      <c r="B845" s="829" t="n"/>
      <c r="C845" s="1663" t="n">
        <v>4953162014186</v>
      </c>
      <c r="D845" s="671" t="n"/>
      <c r="E845" s="447" t="inlineStr">
        <is>
          <t>Rey Beauty Studio.</t>
        </is>
      </c>
      <c r="F845" s="447" t="inlineStr">
        <is>
          <t>RB02</t>
        </is>
      </c>
      <c r="G845" s="671" t="n"/>
      <c r="H845" s="404" t="inlineStr">
        <is>
          <t xml:space="preserve">《Rey Beauty Studio》REY BREATHING CONDITIONER. 300ml </t>
        </is>
      </c>
      <c r="I845" s="404" t="inlineStr">
        <is>
          <t>Rey Beauty Studio. REY BREATHING CONDITIONER.</t>
        </is>
      </c>
      <c r="J845" s="488" t="inlineStr">
        <is>
          <t>Восстанавливающий кондиционер для волос Рэй. Rey Beauty Studio.</t>
        </is>
      </c>
      <c r="K845" s="404" t="inlineStr">
        <is>
          <t>hair conditioner</t>
        </is>
      </c>
      <c r="L845" s="451" t="n"/>
      <c r="M845" s="1442" t="n">
        <v>24</v>
      </c>
      <c r="N845" s="1442" t="n"/>
      <c r="O845" s="553" t="n"/>
      <c r="P845" s="1746" t="n">
        <v>2272</v>
      </c>
      <c r="Q845" s="1628">
        <f>O845*P845</f>
        <v/>
      </c>
      <c r="R845" s="443" t="n">
        <v>1932</v>
      </c>
      <c r="S845" s="1623">
        <f>O845*R845</f>
        <v/>
      </c>
      <c r="T845" s="1623">
        <f>Q845-S845</f>
        <v/>
      </c>
      <c r="U845" s="556">
        <f>T845/Q845</f>
        <v/>
      </c>
      <c r="V845" s="444">
        <f>ROUND(0.405*0.285*0.185,3)</f>
        <v/>
      </c>
      <c r="W845" s="444" t="n">
        <v>9.4</v>
      </c>
      <c r="X845" s="728">
        <f>O845/M845</f>
        <v/>
      </c>
      <c r="Y845" s="444">
        <f>V845*X845</f>
        <v/>
      </c>
      <c r="Z845" s="444">
        <f>W845*X845</f>
        <v/>
      </c>
      <c r="AA845" s="444" t="n"/>
      <c r="AB845" s="1442" t="n">
        <v>0.374</v>
      </c>
      <c r="AC845" s="1624">
        <f>ROUND(O845*AB845,3)</f>
        <v/>
      </c>
      <c r="AD845" s="673" t="inlineStr">
        <is>
          <t>水,ステアリルアルコール,グリセリン,ミネラルオイル,ジメチコン,シクロペンタシロキサン,セタノール,ステアルトリモニウムクロリド,乳酸桿菌／ダイズ種子発酵エキス液,海塩,カミツレ花エキス,センブリエキス,サンショウ果皮エキス,ヒキオコシ葉／茎エキス,セージ葉エキス,加水分解シルク,加水分解コラーゲン,ヒドロキシプロピルキトサン,ホホバ種子油,ミンク油,グリチルリチン酸２ｋ,加水分解ダイズタンパク,スクワラン,ｐｃａ－ｎａ,ベタイン,（加水分解シルク／ｐｇプロピルメチルシランジオール）クロスポリマー,クラドシホンノバエカレドニアエ多糖体,グリシン亜鉛,ベヘントリモニウムクロリド,（クロロフィリン／銅）複合体,ポリクオタニウム－５２,ｐｅｇ－３２,ステアリン酸グリセリル,ステアリン酸グリセリル（ｓｅ）,ステアリン酸ｐｅｇ－１０,ペンチレングリコール,メチルパラベン,エチルパラベン,ブチルパラベン,エタノール,フェノキシエタノール</t>
        </is>
      </c>
      <c r="AE845" s="680" t="inlineStr">
        <is>
          <t>Письмо</t>
        </is>
      </c>
      <c r="AF845" s="680" t="inlineStr">
        <is>
          <t>REY BEAUTY STUDIO</t>
        </is>
      </c>
      <c r="AG845" s="680" t="inlineStr">
        <is>
          <t>PERSONAL COSMEDIC Co.,Ltd.</t>
        </is>
      </c>
    </row>
    <row r="846" hidden="1" ht="20.1" customFormat="1" customHeight="1" s="437" thickBot="1">
      <c r="A846" s="435" t="n"/>
      <c r="B846" s="829" t="n"/>
      <c r="C846" s="1663" t="n"/>
      <c r="D846" s="671" t="n"/>
      <c r="E846" s="447" t="inlineStr">
        <is>
          <t>Rey Beauty Studio.</t>
        </is>
      </c>
      <c r="F846" s="447" t="n"/>
      <c r="G846" s="671" t="n"/>
      <c r="H846" s="404" t="inlineStr">
        <is>
          <t>《Rey Beauty Studio》REY BREATHING SHAMPOO. 30ml</t>
        </is>
      </c>
      <c r="I846" s="404" t="inlineStr">
        <is>
          <t>Rey Beauty Studio. REY BREATHING SHAMPOO.</t>
        </is>
      </c>
      <c r="J846" s="488" t="inlineStr">
        <is>
          <t>Восстанавливающий шампунь Рэй. Rey Beauty Studio.</t>
        </is>
      </c>
      <c r="K846" s="404" t="inlineStr">
        <is>
          <t>hair shampoo</t>
        </is>
      </c>
      <c r="L846" s="451" t="n"/>
      <c r="M846" s="1442" t="n"/>
      <c r="N846" s="1442" t="n"/>
      <c r="O846" s="553" t="n"/>
      <c r="P846" s="1746" t="n">
        <v>300</v>
      </c>
      <c r="Q846" s="1628">
        <f>O846*P846</f>
        <v/>
      </c>
      <c r="R846" s="443" t="n">
        <v>255</v>
      </c>
      <c r="S846" s="1623">
        <f>O846*R846</f>
        <v/>
      </c>
      <c r="T846" s="1623">
        <f>Q846-S846</f>
        <v/>
      </c>
      <c r="U846" s="556">
        <f>T846/Q846</f>
        <v/>
      </c>
      <c r="V846" s="444" t="n"/>
      <c r="W846" s="444" t="n"/>
      <c r="X846" s="728" t="n"/>
      <c r="Y846" s="444" t="n"/>
      <c r="Z846" s="444" t="n"/>
      <c r="AA846" s="444" t="n"/>
      <c r="AB846" s="1442" t="n">
        <v>0.04</v>
      </c>
      <c r="AC846" s="1624">
        <f>ROUND(O846*AB846,3)</f>
        <v/>
      </c>
      <c r="AD846" s="673">
        <f>AD843</f>
        <v/>
      </c>
      <c r="AE846" s="680">
        <f>AE843</f>
        <v/>
      </c>
      <c r="AF846" s="680">
        <f>AF843</f>
        <v/>
      </c>
      <c r="AG846" s="680">
        <f>AG843</f>
        <v/>
      </c>
    </row>
    <row r="847" hidden="1" ht="20.1" customFormat="1" customHeight="1" s="437" thickBot="1">
      <c r="A847" s="435" t="n"/>
      <c r="B847" s="829" t="n"/>
      <c r="C847" s="1621" t="n"/>
      <c r="D847" s="450" t="n"/>
      <c r="E847" s="435" t="inlineStr">
        <is>
          <t>Rey Beauty Studio.</t>
        </is>
      </c>
      <c r="F847" s="447" t="n"/>
      <c r="G847" s="671" t="n"/>
      <c r="H847" s="404" t="inlineStr">
        <is>
          <t>《Rey Beauty Studio》REY BREATHING CONDITIONER. 18g</t>
        </is>
      </c>
      <c r="I847" s="404" t="inlineStr">
        <is>
          <t>Rey Beauty Studio. REY BREATHING CONDITIONER.</t>
        </is>
      </c>
      <c r="J847" s="488" t="inlineStr">
        <is>
          <t>Восстанавливающий кондиционер для волос Рэй. Rey Beauty Studio.</t>
        </is>
      </c>
      <c r="K847" s="404" t="inlineStr">
        <is>
          <t>hair conditioner</t>
        </is>
      </c>
      <c r="L847" s="451" t="n"/>
      <c r="M847" s="1442" t="n"/>
      <c r="N847" s="1442" t="n"/>
      <c r="O847" s="553" t="n"/>
      <c r="P847" s="1746" t="n">
        <v>228</v>
      </c>
      <c r="Q847" s="1628">
        <f>O847*P847</f>
        <v/>
      </c>
      <c r="R847" s="443" t="n">
        <v>194</v>
      </c>
      <c r="S847" s="1623">
        <f>O847*R847</f>
        <v/>
      </c>
      <c r="T847" s="1623">
        <f>Q847-S847</f>
        <v/>
      </c>
      <c r="U847" s="556">
        <f>T847/Q847</f>
        <v/>
      </c>
      <c r="V847" s="444" t="n"/>
      <c r="W847" s="444" t="n"/>
      <c r="X847" s="728" t="n"/>
      <c r="Y847" s="444" t="n"/>
      <c r="Z847" s="444" t="n"/>
      <c r="AA847" s="444" t="n"/>
      <c r="AB847" s="1442" t="n">
        <v>0.027</v>
      </c>
      <c r="AC847" s="1624">
        <f>ROUND(O847*AB847,3)</f>
        <v/>
      </c>
      <c r="AD847" s="673">
        <f>AD845</f>
        <v/>
      </c>
      <c r="AE847" s="680">
        <f>AE845</f>
        <v/>
      </c>
      <c r="AF847" s="680">
        <f>AF845</f>
        <v/>
      </c>
      <c r="AG847" s="680">
        <f>AG845</f>
        <v/>
      </c>
    </row>
    <row r="848" hidden="1" ht="18.75" customFormat="1" customHeight="1" s="437" thickBot="1">
      <c r="A848" s="435" t="n"/>
      <c r="B848" s="829" t="n"/>
      <c r="C848" s="1663" t="n"/>
      <c r="D848" s="671" t="n"/>
      <c r="E848" s="447" t="inlineStr">
        <is>
          <t>Rey Beauty Studio.</t>
        </is>
      </c>
      <c r="F848" s="447" t="n"/>
      <c r="G848" s="671" t="n"/>
      <c r="H848" s="404" t="inlineStr">
        <is>
          <t>《Rey Beauty Studio》REY BREATHING SHAMPOO &amp; CONDITIONER (trial set×6)</t>
        </is>
      </c>
      <c r="I848" s="404" t="n"/>
      <c r="J848" s="488" t="n"/>
      <c r="K848" s="451" t="inlineStr">
        <is>
          <t>hair shampoo, conditioner</t>
        </is>
      </c>
      <c r="L848" s="451" t="n"/>
      <c r="M848" s="1442" t="n"/>
      <c r="N848" s="1442" t="n"/>
      <c r="O848" s="553" t="n"/>
      <c r="P848" s="1628" t="n">
        <v>3169</v>
      </c>
      <c r="Q848" s="1628">
        <f>O848*P848</f>
        <v/>
      </c>
      <c r="R848" s="719" t="n">
        <v>2694</v>
      </c>
      <c r="S848" s="1628">
        <f>O848*R848</f>
        <v/>
      </c>
      <c r="T848" s="1628">
        <f>Q848-S848</f>
        <v/>
      </c>
      <c r="U848" s="733">
        <f>T848/Q848</f>
        <v/>
      </c>
      <c r="V848" s="444" t="n"/>
      <c r="W848" s="444" t="n"/>
      <c r="X848" s="728" t="n"/>
      <c r="Y848" s="444" t="n"/>
      <c r="Z848" s="444" t="n"/>
      <c r="AA848" s="444" t="n"/>
      <c r="AB848" s="1442" t="n"/>
      <c r="AC848" s="1624">
        <f>ROUND(O848*AB848,3)</f>
        <v/>
      </c>
      <c r="AD848" s="673" t="n"/>
      <c r="AE848" s="680" t="n"/>
      <c r="AF848" s="680">
        <f>AF846</f>
        <v/>
      </c>
      <c r="AG848" s="680">
        <f>AG846</f>
        <v/>
      </c>
    </row>
    <row r="849" hidden="1" ht="20.1" customFormat="1" customHeight="1" s="437" thickBot="1">
      <c r="A849" s="435" t="n"/>
      <c r="B849" s="829" t="n"/>
      <c r="C849" s="1663" t="n">
        <v>4573259170993</v>
      </c>
      <c r="D849" s="671" t="n"/>
      <c r="E849" s="447" t="inlineStr">
        <is>
          <t>COCOCHI</t>
        </is>
      </c>
      <c r="F849" s="447" t="inlineStr">
        <is>
          <t>COC01</t>
        </is>
      </c>
      <c r="G849" s="671" t="n"/>
      <c r="H849" s="404" t="inlineStr">
        <is>
          <t>COCOCHI Facial Essence Mask</t>
        </is>
      </c>
      <c r="I849" s="404" t="inlineStr">
        <is>
          <t>AG Ultimate Facial Essence Mask COCOCHI</t>
        </is>
      </c>
      <c r="J849" s="488" t="inlineStr">
        <is>
          <t>Питательная Маска-эссенция тканевая для лица Cocochi</t>
        </is>
      </c>
      <c r="K849" s="451" t="inlineStr">
        <is>
          <t>face mask</t>
        </is>
      </c>
      <c r="L849" s="451" t="n"/>
      <c r="M849" s="1442" t="n">
        <v>36</v>
      </c>
      <c r="N849" s="1442" t="n"/>
      <c r="O849" s="553" t="n">
        <v>72</v>
      </c>
      <c r="P849" s="1746" t="n">
        <v>1676</v>
      </c>
      <c r="Q849" s="1628">
        <f>O849*P849</f>
        <v/>
      </c>
      <c r="R849" s="443" t="n">
        <v>1375</v>
      </c>
      <c r="S849" s="1623">
        <f>O849*R849</f>
        <v/>
      </c>
      <c r="T849" s="1623">
        <f>Q849-S849</f>
        <v/>
      </c>
      <c r="U849" s="556">
        <f>T849/Q849</f>
        <v/>
      </c>
      <c r="V849" s="444">
        <f>ROUND(0.223*0.432*0.394,3)</f>
        <v/>
      </c>
      <c r="W849" s="975" t="n">
        <v>8.4</v>
      </c>
      <c r="X849" s="975">
        <f>O849/M849</f>
        <v/>
      </c>
      <c r="Y849" s="444">
        <f>V849*X849</f>
        <v/>
      </c>
      <c r="Z849" s="444">
        <f>W849*X849</f>
        <v/>
      </c>
      <c r="AA849" s="444" t="inlineStr">
        <is>
          <t>190ｍｍ×125ｍｍ×30ｍｍ</t>
        </is>
      </c>
      <c r="AB849" s="1442" t="n">
        <v>0.194</v>
      </c>
      <c r="AC849" s="1624">
        <f>ROUND(O849*AB849,3)</f>
        <v/>
      </c>
      <c r="AD849" s="673" t="inlineStr">
        <is>
          <t>【ココチフェイシャルエッセンスマスク】
水、グリセレス-26、PEG/PPG-17/6コポリマー、グリセリン、BG、1,2-ヘキサンジオール、ヒアルロン酸Na、ボスウェリアセラタ樹脂エキス、セイヨウシロヤナギ樹皮エキス、トレハロース、べタイン、パンテノール、カルボマー、アラントイン、ポリソルベート80、アルベニン、EDTA-2Na、センチフォリアバラ花水、エブリコエキス、ハマメリス水、アーモンドエキス、グルタミン、グルタミン酸、アラニン、フェニルアラニン、プロリン、スベリヒユエキス、加水分解コラーゲン、アロエベラ液汁、β-グルカン、キサンタンガム、ナイアシンアミド、酢酸トコフェロール、オクテニルコハク酸デンプンNa、マルトデキストリン、パントテン酸Ca、アルゲエキス、チャ葉エキス、プロポリスエキス、オプンチアフジィクスインジカエキス、アスコルビルリン酸Na、プラセンタエキス、アセチルヘキサぺプチド-8、ヒト遺伝子組換オリゴぺプチド-1、ヒト脂肪細胞順化培養液エキス、温泉水、乳酸桿菌/豆乳発酵液、ピリトキシンHCI、シリカ、フェノキシエタノール、香料
【ココチリッチセラムクリーム】
水、アロエベラ葉エキス、ヒアルロン酸Na、アラントイン、BG、パンテノール、カルボマーNa、ベタイン、カプリル酸グリセリル、キュウリエキス、リンゴエキス、ホホバ種子油、チャ種子油、アーモンド油、セテアリルアルコール、ペンチレングリコール、酢酸トコフェロール、スクワレン、ラウリン酸イソアミル、アデノシン、スクレロチウムガム、トリステアリン酸ソルビタン、キサンタンガム、ポリソルベート80、パルミトイルペンタペプチド-4、EDTA-2Na、ニコチノイルシジペプチド-23、ヒト遺伝子組換オリゴペプチド-1、ヒト脂肪細胞順化培養液エキス、香料</t>
        </is>
      </c>
      <c r="AE849" s="663" t="inlineStr">
        <is>
          <t>ЕАЭС N RU RU Д-JP.РА06.В.88676/24  от 07.08.2024 действует до 06.08.2029</t>
        </is>
      </c>
      <c r="AF849" s="680" t="inlineStr">
        <is>
          <t xml:space="preserve">COCOCHI </t>
        </is>
      </c>
      <c r="AG849" s="663" t="inlineStr">
        <is>
          <t>SION COSMETIC CO.,LTD."</t>
        </is>
      </c>
    </row>
    <row r="850" hidden="1" ht="20.1" customFormat="1" customHeight="1" s="437" thickBot="1">
      <c r="A850" s="435" t="n"/>
      <c r="B850" s="829" t="n"/>
      <c r="C850" s="1663" t="n">
        <v>4580504130039</v>
      </c>
      <c r="D850" s="671" t="n"/>
      <c r="E850" s="447" t="inlineStr">
        <is>
          <t>COCOCHI</t>
        </is>
      </c>
      <c r="F850" s="447" t="inlineStr">
        <is>
          <t>COC02</t>
        </is>
      </c>
      <c r="G850" s="671" t="n"/>
      <c r="H850" s="979" t="inlineStr">
        <is>
          <t>COCOCHI AG Ocean Mask</t>
        </is>
      </c>
      <c r="I850" s="404" t="inlineStr">
        <is>
          <t>AG Ultimate Mask Ocean COCOCHI</t>
        </is>
      </c>
      <c r="J850" s="488" t="inlineStr">
        <is>
          <t>Увлажняющая тканевая маска для кожи лица COCOCHI</t>
        </is>
      </c>
      <c r="K850" s="451" t="inlineStr">
        <is>
          <t>face mask</t>
        </is>
      </c>
      <c r="L850" s="451" t="n"/>
      <c r="M850" s="1442" t="n">
        <v>36</v>
      </c>
      <c r="N850" s="1442" t="n"/>
      <c r="O850" s="553" t="n"/>
      <c r="P850" s="1746" t="n">
        <v>1676</v>
      </c>
      <c r="Q850" s="1628">
        <f>O850*P850</f>
        <v/>
      </c>
      <c r="R850" s="443" t="n">
        <v>1375</v>
      </c>
      <c r="S850" s="1623">
        <f>O850*R850</f>
        <v/>
      </c>
      <c r="T850" s="1623">
        <f>Q850-S850</f>
        <v/>
      </c>
      <c r="U850" s="556">
        <f>T850/Q850</f>
        <v/>
      </c>
      <c r="V850" s="444">
        <f>ROUND(0.223*0.432*0.394,3)</f>
        <v/>
      </c>
      <c r="W850" s="975" t="n">
        <v>8.4</v>
      </c>
      <c r="X850" s="975">
        <f>O850/M850</f>
        <v/>
      </c>
      <c r="Y850" s="444">
        <f>V850*X850</f>
        <v/>
      </c>
      <c r="Z850" s="444">
        <f>W850*X850</f>
        <v/>
      </c>
      <c r="AA850" s="444" t="inlineStr">
        <is>
          <t>190ｍｍ×125ｍｍ×30ｍｍ</t>
        </is>
      </c>
      <c r="AB850" s="1442" t="n">
        <v>0.194</v>
      </c>
      <c r="AC850" s="1624">
        <f>ROUND(O850*AB850,3)</f>
        <v/>
      </c>
      <c r="AD850" s="673" t="inlineStr">
        <is>
          <t>【AGオーシャンマスク】
水、グリセレス-26、PEG/PPG-17/6コポリマー、プロパンジオール、グリセリン、ヒアルロン酸Na、1,2-ヘキサンジオール、BG、べタイン、アルギニン、グリコシルトレハロース、カルボマー、アラントイン、ポリソルべート80、 EDTA-2Na、センチフォリアバラ花水、エブリコエキス、アーモンドエキス、グルタミン、グルタミン酸、アラニン、フェニルアラニン、プロリン、スべリヒユエキス、加水分解コラーゲン、アロエべラ液汁、β-グルカン、キサンタンガム、酢酸トコフェロール、アスコルビルリン酸Na、アルゲエキス、チャ葉エキス、プロポリスエキス、オプンチアフィクスインジカエキス、水溶性プロテオグリカン、加水分解エラスチン、ポリクオタニウム-51、プラセンタエキス、アセチルヘキサぺプチド-8、ヒト遺伝子組換オリゴぺプチド-1、ヒト脂肪細胞順化培養液エキス、乳酸桿菌/豆乳発酵液、フェノキシエタノール、香料
【ココチリッチセラムクリーム】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ヒト遺伝子組換オリゴぺプチド-1、ヒト脂肪細胞順化培養液エキス、香料</t>
        </is>
      </c>
      <c r="AE850" s="663" t="inlineStr">
        <is>
          <t>ЕАЭС N RU RU Д-JP.РА06.В.88676/24  от 07.08.2024 действует до 06.08.2029</t>
        </is>
      </c>
      <c r="AF850" s="680" t="inlineStr">
        <is>
          <t xml:space="preserve">COCOCHI </t>
        </is>
      </c>
      <c r="AG850" s="663" t="inlineStr">
        <is>
          <t>Cocochi Cosme Co., Ltd.</t>
        </is>
      </c>
    </row>
    <row r="851" hidden="1" ht="20.1" customFormat="1" customHeight="1" s="437" thickBot="1">
      <c r="A851" s="435" t="n"/>
      <c r="B851" s="829" t="n"/>
      <c r="C851" s="1663" t="n">
        <v>4580504130107</v>
      </c>
      <c r="D851" s="671" t="n"/>
      <c r="E851" s="447" t="inlineStr">
        <is>
          <t>COCOCHI</t>
        </is>
      </c>
      <c r="F851" s="447" t="inlineStr">
        <is>
          <t>COC03</t>
        </is>
      </c>
      <c r="G851" s="671" t="n"/>
      <c r="H851" s="404" t="inlineStr">
        <is>
          <t>COCOCHI AG Akoya White Pearl Mask</t>
        </is>
      </c>
      <c r="I851" s="404" t="inlineStr">
        <is>
          <t>AG Ultimate Mask Akoya White Pearl COCOCHI</t>
        </is>
      </c>
      <c r="J851" s="488" t="inlineStr">
        <is>
          <t xml:space="preserve">Маска тканевая, выравнивающая цвет кожи лица на основе жемчуга Акоя COCOCHI </t>
        </is>
      </c>
      <c r="K851" s="451" t="inlineStr">
        <is>
          <t>face mask</t>
        </is>
      </c>
      <c r="L851" s="451" t="n"/>
      <c r="M851" s="1442" t="n">
        <v>36</v>
      </c>
      <c r="N851" s="1442" t="n"/>
      <c r="O851" s="553" t="n"/>
      <c r="P851" s="1746" t="n">
        <v>1676</v>
      </c>
      <c r="Q851" s="1628">
        <f>O851*P851</f>
        <v/>
      </c>
      <c r="R851" s="443" t="n">
        <v>1375</v>
      </c>
      <c r="S851" s="1623">
        <f>O851*R851</f>
        <v/>
      </c>
      <c r="T851" s="1623">
        <f>Q851-S851</f>
        <v/>
      </c>
      <c r="U851" s="556">
        <f>T851/Q851</f>
        <v/>
      </c>
      <c r="V851" s="444">
        <f>ROUND(0.223*0.432*0.394,3)</f>
        <v/>
      </c>
      <c r="W851" s="975" t="n">
        <v>8.4</v>
      </c>
      <c r="X851" s="975">
        <f>O851/M851</f>
        <v/>
      </c>
      <c r="Y851" s="444">
        <f>V851*X851</f>
        <v/>
      </c>
      <c r="Z851" s="444">
        <f>W851*X851</f>
        <v/>
      </c>
      <c r="AA851" s="444" t="inlineStr">
        <is>
          <t>190ｍｍ×125ｍｍ×30ｍｍ</t>
        </is>
      </c>
      <c r="AB851" s="1442" t="n">
        <v>0.194</v>
      </c>
      <c r="AC851" s="1624">
        <f>ROUND(O851*AB851,3)</f>
        <v/>
      </c>
      <c r="AD851" s="673" t="inlineStr">
        <is>
          <t>【AGココチフェイシャルマスクWH】
水、グリセレス-26、PEG/PPG-17/6コポリマー、グリセリン、ヒアルロン酸Na、1,2-ヘキサンジオール、センチフォリアバラ花水、エブリコエキス、ハマメリス水、アーモンドエキス、グルタミン、グルタミン酸、アルギニン、アラニン、フェニルアラニン、プロリン、スべリヒユエキス、加水分解コラーゲン、アスコルビルリン酸Na、アロエべラ液汁、β-グルカン、キサンタンガム、BG、パールエキス、α-アルブチン、フランスカイガンショウ樹皮エキス、オウゴン根エキス、リンゴ果実培養細胞エキス、ボスウェリアセラタ樹脂エキス、セイヨウシロヤナギ樹皮エキス、パンテノール、トレハロース、べタイン、カルボマー、アラントイン、ナイアシンアミド、オクテニルコハク酸デンプンNa、マルトデキストリン、ピリドキシンHCI、シリカ、パントテン酸Ca、プラセンタエキス、ポリソルべート80、EDTA-2Na、酢酸トコフェロール、アセチルヘキサぺプチド-8、温泉水、乳酸桿菌/豆乳発酵液、アルゲエキス、チャ葉エキス、プロポリスエキス、オプンチアフィクスインジカエキス、フェノキシエタノール、 香料
【AGココチリッチセラムクリームWH】
水、アロエべラ葉エキス、ヒアルロン酸Na、アラントイン、BG、パンテノール、カルボマーNa、べタイン、カプリル酸グリセリル、キュウリエキス、リンゴエキス、ホホバ種子油、チャ種子油、アーモンド油、セテアリルアルコール、ぺンチレングリコール、酢酸トコフェロール、スクワレン、ラウリン酸イソアミル、アデノシン、スクレロチウムガム、トリステアリン酸ソルビタン、キサンタンガム、ポリソルべート80、パルミトイルぺンタぺプチド-4、EDTA-2Na、ニコチノイルジぺプチド-23、リンゴ果実培養細胞エキス、香料</t>
        </is>
      </c>
      <c r="AE851" s="663" t="inlineStr">
        <is>
          <t>ЕАЭС N RU RU Д-JP.РА06.В.88676/24  от 07.08.2024 действует до 06.08.2029</t>
        </is>
      </c>
      <c r="AF851" s="680" t="inlineStr">
        <is>
          <t xml:space="preserve">COCOCHI </t>
        </is>
      </c>
      <c r="AG851" s="663" t="inlineStr">
        <is>
          <t>Cocochi Cosme Co., Ltd.</t>
        </is>
      </c>
    </row>
    <row r="852" hidden="1" ht="20.1" customFormat="1" customHeight="1" s="864" thickBot="1">
      <c r="A852" s="813" t="n"/>
      <c r="B852" s="814" t="n"/>
      <c r="C852" s="1749" t="n">
        <v>4580504130657</v>
      </c>
      <c r="D852" s="982" t="n"/>
      <c r="E852" s="981" t="inlineStr">
        <is>
          <t>COCOCHI</t>
        </is>
      </c>
      <c r="F852" s="981" t="inlineStr">
        <is>
          <t>COC04</t>
        </is>
      </c>
      <c r="G852" s="982" t="n"/>
      <c r="H852" s="558" t="inlineStr">
        <is>
          <t>COCOCHI Facial Essence Cream Mask N СНЯЛИ С ПР-ВА</t>
        </is>
      </c>
      <c r="I852" s="558" t="inlineStr">
        <is>
          <t>AG Ultimate COCOCHI Facial Essence Cream Mask N</t>
        </is>
      </c>
      <c r="J852" s="559" t="inlineStr">
        <is>
          <t>Кремовая антивозрастная маска-эссенция для кожи лица COCOCHI</t>
        </is>
      </c>
      <c r="K852" s="907" t="inlineStr">
        <is>
          <t>cream/face mask</t>
        </is>
      </c>
      <c r="L852" s="907" t="n"/>
      <c r="M852" s="818" t="n">
        <v>24</v>
      </c>
      <c r="N852" s="818" t="n"/>
      <c r="O852" s="1128" t="n"/>
      <c r="P852" s="1643" t="n">
        <v>3146</v>
      </c>
      <c r="Q852" s="1643">
        <f>O852*P852</f>
        <v/>
      </c>
      <c r="R852" s="798" t="n">
        <v>2674</v>
      </c>
      <c r="S852" s="1643">
        <f>O852*R852</f>
        <v/>
      </c>
      <c r="T852" s="1643">
        <f>Q852-S852</f>
        <v/>
      </c>
      <c r="U852" s="799">
        <f>T852/Q852</f>
        <v/>
      </c>
      <c r="V852" s="819">
        <f>ROUND(0.238*0.294*0.391,3)</f>
        <v/>
      </c>
      <c r="W852" s="819" t="n">
        <v>7.8</v>
      </c>
      <c r="X852" s="983">
        <f>O852/M852</f>
        <v/>
      </c>
      <c r="Y852" s="819">
        <f>V852*X852</f>
        <v/>
      </c>
      <c r="Z852" s="819">
        <f>W852*X852</f>
        <v/>
      </c>
      <c r="AA852" s="819" t="inlineStr">
        <is>
          <t>85ｍｍ×83ｍｍ×83ｍｍ</t>
        </is>
      </c>
      <c r="AB852" s="818" t="n">
        <v>0.31</v>
      </c>
      <c r="AC852" s="1681">
        <f>ROUND(O852*AB852,3)</f>
        <v/>
      </c>
      <c r="AD852" s="863" t="inlineStr">
        <is>
          <t>ココチ フェイシャル エッセンス クリームN
【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パルミトイルトリペプチド－５、チャ葉エキス、テンチャエキス、乳酸桿菌／コメ発酵物、アルギニン、ビワ葉エキス、ローズマリー葉エキス、ヒポファエラムノイデス果実エキス、ジ酢酸ジペプチドジアミノブチロイルベンジルアミド、加水分解シルク、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
【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t>
        </is>
      </c>
      <c r="AE852" s="682" t="inlineStr">
        <is>
          <t>ЕАЭС N RU RU Д-JP.РА06.В.93742/24 от 08.08.2024 действует до 07.08.2029</t>
        </is>
      </c>
      <c r="AF852" s="984" t="inlineStr">
        <is>
          <t xml:space="preserve">COCOCHI </t>
        </is>
      </c>
      <c r="AG852" s="682" t="inlineStr">
        <is>
          <t>Cocochi Cosme Co., Ltd.</t>
        </is>
      </c>
    </row>
    <row r="853" hidden="1" ht="20.1" customFormat="1" customHeight="1" s="437" thickBot="1">
      <c r="A853" s="435" t="n"/>
      <c r="B853" s="829" t="n"/>
      <c r="C853" s="1750" t="n">
        <v>4580504132293</v>
      </c>
      <c r="D853" s="671" t="n"/>
      <c r="E853" s="447" t="inlineStr">
        <is>
          <t>COCOCHI</t>
        </is>
      </c>
      <c r="F853" s="447" t="n"/>
      <c r="G853" s="671" t="n"/>
      <c r="H853" s="1281" t="inlineStr">
        <is>
          <t>COCOCHI Essence Lotion EX N 120ml</t>
        </is>
      </c>
      <c r="I853" s="404" t="inlineStr">
        <is>
          <t>COCOCHI AG Ultimate Essence Lotion EX</t>
        </is>
      </c>
      <c r="J853" s="488" t="inlineStr">
        <is>
          <t>Лосьон-эссенция Экстра COCOCHI</t>
        </is>
      </c>
      <c r="K853" s="451" t="inlineStr">
        <is>
          <t>face lotion</t>
        </is>
      </c>
      <c r="L853" s="451" t="n"/>
      <c r="M853" s="1442" t="n">
        <v>24</v>
      </c>
      <c r="N853" s="1442" t="n"/>
      <c r="O853" s="553" t="n">
        <v>48</v>
      </c>
      <c r="P853" s="1746" t="n">
        <v>2976</v>
      </c>
      <c r="Q853" s="1628">
        <f>O853*P853</f>
        <v/>
      </c>
      <c r="R853" s="443" t="n">
        <v>2530</v>
      </c>
      <c r="S853" s="1623">
        <f>O853*R853</f>
        <v/>
      </c>
      <c r="T853" s="1623">
        <f>Q853-S853</f>
        <v/>
      </c>
      <c r="U853" s="556">
        <f>T853/Q853</f>
        <v/>
      </c>
      <c r="V853" s="444">
        <f>ROUND(0.23*0.216*0.311,3)</f>
        <v/>
      </c>
      <c r="W853" s="444" t="n">
        <v>8.5</v>
      </c>
      <c r="X853" s="728">
        <f>O853/M853</f>
        <v/>
      </c>
      <c r="Y853" s="444">
        <f>V853*X853</f>
        <v/>
      </c>
      <c r="Z853" s="444">
        <f>W853*X853</f>
        <v/>
      </c>
      <c r="AA853" s="444" t="inlineStr">
        <is>
          <t>184ｍｍ×46ｍｍ×46ｍｍ</t>
        </is>
      </c>
      <c r="AB853" s="1442" t="n">
        <v>0.35</v>
      </c>
      <c r="AC853" s="1624">
        <f>ROUND(O853*AB853,3)</f>
        <v/>
      </c>
      <c r="AD853" s="673" t="inlineStr">
        <is>
          <t>水、ＢＧ、ペンチレングリコール、グリセレス－２６、メチルグルセス－２０、トレハロース、ＰＥＧ－８、ベタイン、エチルヘキシルグリセリン、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ビスＰＥＧ－１８メチルエーテルジメチルシラン、温泉水、キサンタンガム、ＰＶＰ、ポリソルベート２０、レシチン、ＰＥＧ－６０水添ヒマシ油、グリセリン、ＰＧ、クエン酸Ｎａ、クエン酸、トコフェロール、ＥＤＴＡ－２Ｎａ、フェノキシエタノール、香料</t>
        </is>
      </c>
      <c r="AE853" s="663" t="inlineStr">
        <is>
          <t>ЕАЭС N RU Д-JP.РА06.В.88560/24  от 07.08.2024 действует до 06.08.2029</t>
        </is>
      </c>
      <c r="AF853" s="680" t="inlineStr">
        <is>
          <t xml:space="preserve">COCOCHI </t>
        </is>
      </c>
      <c r="AG853" s="663" t="inlineStr">
        <is>
          <t>Cocochi Cosme Co., Ltd.</t>
        </is>
      </c>
    </row>
    <row r="854" hidden="1" ht="20.1" customFormat="1" customHeight="1" s="437" thickBot="1">
      <c r="A854" s="435" t="n"/>
      <c r="B854" s="829" t="n"/>
      <c r="C854" s="1750" t="n">
        <v>4580504132316</v>
      </c>
      <c r="D854" s="671" t="n"/>
      <c r="E854" s="447" t="inlineStr">
        <is>
          <t>COCOCHI</t>
        </is>
      </c>
      <c r="F854" s="447" t="n"/>
      <c r="G854" s="671" t="n"/>
      <c r="H854" s="1281" t="inlineStr">
        <is>
          <t>COCOCHI Luxe Emulsion EX N 100ml</t>
        </is>
      </c>
      <c r="I854" s="404" t="inlineStr">
        <is>
          <t>COCOCHI AG Ultimate Luxe Emulsion EX</t>
        </is>
      </c>
      <c r="J854" s="488" t="inlineStr">
        <is>
          <t xml:space="preserve">Эмульсия экстра люкс COCOCHI </t>
        </is>
      </c>
      <c r="K854" s="451" t="inlineStr">
        <is>
          <t>face milk</t>
        </is>
      </c>
      <c r="L854" s="451" t="n"/>
      <c r="M854" s="1442" t="n">
        <v>24</v>
      </c>
      <c r="N854" s="1442" t="n"/>
      <c r="O854" s="553" t="n">
        <v>48</v>
      </c>
      <c r="P854" s="1746" t="n">
        <v>3106</v>
      </c>
      <c r="Q854" s="1628">
        <f>O854*P854</f>
        <v/>
      </c>
      <c r="R854" s="443" t="n">
        <v>2640</v>
      </c>
      <c r="S854" s="1623">
        <f>O854*R854</f>
        <v/>
      </c>
      <c r="T854" s="1623">
        <f>Q854-S854</f>
        <v/>
      </c>
      <c r="U854" s="556">
        <f>T854/Q854</f>
        <v/>
      </c>
      <c r="V854" s="444">
        <f>ROUND(0.211*0.216*0.311,3)</f>
        <v/>
      </c>
      <c r="W854" s="444" t="n">
        <v>7.7</v>
      </c>
      <c r="X854" s="728">
        <f>O854/M854</f>
        <v/>
      </c>
      <c r="Y854" s="444">
        <f>V854*X854</f>
        <v/>
      </c>
      <c r="Z854" s="444">
        <f>W854*X854</f>
        <v/>
      </c>
      <c r="AA854" s="444" t="inlineStr">
        <is>
          <t>165ｍｍ×46ｍｍ×46ｍｍ</t>
        </is>
      </c>
      <c r="AB854" s="1442" t="n">
        <v>0.32</v>
      </c>
      <c r="AC854" s="1624">
        <f>ROUND(O854*AB854,3)</f>
        <v/>
      </c>
      <c r="AD854" s="673" t="inlineStr">
        <is>
          <t>水、ＤＰＧ、テトライソステアリン酸ペンタエリスリチル、テトラエチルヘキサン酸ペンタエリスリチル、スクワラン、ベタイン、ソルビトール、ＢＧ、グリセリン、ペンチレングリコール、（ＨＤＩ／トリメチロールヘキシルラクトン）クロスポリマー、グリコシルトレハロース、加水分解水添デンプン、エチルヘキシルグリセリン、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マカデミアナッツ脂肪酸フィトステリル、カプリリルメチコン、ジメチコン、温泉水、シリカ、カルボマー、キサンタンガム、ＰＶＰ、ポリソルベート６０、ステアリン酸グリセリル（ＳＥ）、ＰＰＧ－６デシルテトラデセス－３０、ステアリン酸グリセリル、レシチン、ベヘニルアルコール、ＰＧ、水酸化Ｋ、トコフェロール、酢酸トコフェロール、ペンテト酸５Ｎａ、フェノキシエタノール、香料</t>
        </is>
      </c>
      <c r="AE854" s="663" t="inlineStr">
        <is>
          <t>ЕАЭС N RU Д-JP.РА06.В.88602/24   от 07.08.2024 действует до 06.08.2029</t>
        </is>
      </c>
      <c r="AF854" s="680" t="inlineStr">
        <is>
          <t xml:space="preserve">COCOCHI </t>
        </is>
      </c>
      <c r="AG854" s="663" t="inlineStr">
        <is>
          <t>Cocochi Cosme Co., Ltd.</t>
        </is>
      </c>
    </row>
    <row r="855" hidden="1" ht="20.1" customFormat="1" customHeight="1" s="437" thickBot="1">
      <c r="A855" s="435" t="n"/>
      <c r="B855" s="829" t="n"/>
      <c r="C855" s="1621" t="n">
        <v>4580504130930</v>
      </c>
      <c r="D855" s="450" t="n"/>
      <c r="E855" s="447" t="inlineStr">
        <is>
          <t>COCOCHI</t>
        </is>
      </c>
      <c r="F855" s="447" t="inlineStr">
        <is>
          <t>COC07</t>
        </is>
      </c>
      <c r="G855" s="671" t="n"/>
      <c r="H855" s="404" t="inlineStr">
        <is>
          <t>COCOCHI Luxe Tteatment Essence</t>
        </is>
      </c>
      <c r="I855" s="404" t="inlineStr">
        <is>
          <t>AG Ultimate Luxe Treatment Essence</t>
        </is>
      </c>
      <c r="J855" s="488" t="inlineStr">
        <is>
          <t>Восстанавливающая эссенция для кожи лица люкс COCOCHI</t>
        </is>
      </c>
      <c r="K855" s="451" t="inlineStr">
        <is>
          <t>face essence</t>
        </is>
      </c>
      <c r="L855" s="451" t="n"/>
      <c r="M855" s="1442" t="n">
        <v>36</v>
      </c>
      <c r="N855" s="1442" t="n"/>
      <c r="O855" s="553" t="n"/>
      <c r="P855" s="1746" t="n">
        <v>4724</v>
      </c>
      <c r="Q855" s="1628">
        <f>O855*P855</f>
        <v/>
      </c>
      <c r="R855" s="443" t="n">
        <v>4015</v>
      </c>
      <c r="S855" s="1623">
        <f>O855*R855</f>
        <v/>
      </c>
      <c r="T855" s="1623">
        <f>Q855-S855</f>
        <v/>
      </c>
      <c r="U855" s="556">
        <f>T855/Q855</f>
        <v/>
      </c>
      <c r="V855" s="444">
        <f>ROUND(0.505*0.32*0.2,3)</f>
        <v/>
      </c>
      <c r="W855" s="444" t="n">
        <v>9.199999999999999</v>
      </c>
      <c r="X855" s="728">
        <f>O855/M855</f>
        <v/>
      </c>
      <c r="Y855" s="444">
        <f>V855*X855</f>
        <v/>
      </c>
      <c r="Z855" s="444">
        <f>W855*X855</f>
        <v/>
      </c>
      <c r="AA855" s="444" t="inlineStr">
        <is>
          <t>151ｍｍ×97ｍｍ×37ｍｍ</t>
        </is>
      </c>
      <c r="AB855" s="1442" t="n">
        <v>0.225</v>
      </c>
      <c r="AC855" s="1624">
        <f>ROUND(O855*AB855,3)</f>
        <v/>
      </c>
      <c r="AD855" s="673" t="inlineStr">
        <is>
          <t>水、ＢＧ、グリセリン、ペンチレングリコール、ナイアシンアミド、ＰＥＧ／ＰＰＧ／ポリブチレングリコール－８／５／３グリセリン、エリスリトール、フェノキシエタノール、カルボマー、（スチレン／ＶＰ）コポリマー、ポリソルベート２０、ＰＥＧ－４０水添ヒマシ油、ビフィズス菌培養溶解質、ダイズステロール、セラミドＮＰ、ヒドロキシプロピルテトラヒドロピラントリオール、アセチルヘキサペプチド－８、エクトイン、パルミトイルトリペプチド－１、ワカメエキス、ウメ果実エキス、セラミドＡＰ、セラミドＮＧ、パルミトイルテトラペプチド－７、パルミチン酸レチノール、水添レシチン、ヒアルロン酸クロスポリマーＮａ、ラミナリアディギタータエキス、チャ葉エキス、リンゴ果実培養細胞エキス、テンチャエキス、ビワ葉エキス、ローズマリー葉エキス、ヒポファエラムノイデス果実エキス、フィトスフィンゴシン、ホウケイ酸（Ｃａ／Ｎａ）、ユビキノン、コーン油、レシチン、トコフェロール、１，２－ヘキサンジオール、ソルビン酸＊、酸化銀、乳酸Ｎａ＊、キサンタンガム、ペンタステアリン酸ポリグリセリル－１０、ステアロイルラクチレートＮａ、ベヘニルアルコール、ＰＧ、水酸化Ｋ、ＥＤＴＡ－２Ｎａ、酢酸＊、ソルビン酸Ｋ＊、安息香酸Ｎａ＊、香料</t>
        </is>
      </c>
      <c r="AE855" s="663" t="inlineStr">
        <is>
          <t>ЕАЭС N RU Д-JP.РА06.В.88770/24 от 07.08.2024 действует до 06.08.2029</t>
        </is>
      </c>
      <c r="AF855" s="680" t="inlineStr">
        <is>
          <t xml:space="preserve">COCOCHI </t>
        </is>
      </c>
      <c r="AG855" s="663" t="inlineStr">
        <is>
          <t>Cocochi Cosme Co., Ltd.</t>
        </is>
      </c>
    </row>
    <row r="856" hidden="1" ht="20.1" customFormat="1" customHeight="1" s="437" thickBot="1">
      <c r="A856" s="435" t="n"/>
      <c r="B856" s="829" t="n"/>
      <c r="C856" s="1621" t="n">
        <v>4580504130947</v>
      </c>
      <c r="D856" s="450" t="n"/>
      <c r="E856" s="447" t="inlineStr">
        <is>
          <t>COCOCHI</t>
        </is>
      </c>
      <c r="F856" s="447" t="inlineStr">
        <is>
          <t>COC08</t>
        </is>
      </c>
      <c r="G856" s="671" t="n"/>
      <c r="H856" s="404" t="inlineStr">
        <is>
          <t>COCOCHI Facial Hydration Balancing Essence Cream Mask</t>
        </is>
      </c>
      <c r="I856" s="404" t="inlineStr">
        <is>
          <t>COCOCHI AG Ultimate Facial Hydration Balancing Essence Mask</t>
        </is>
      </c>
      <c r="J856" s="488" t="inlineStr">
        <is>
          <t>Увлажняющая балансирующая кремовая маска-эссенция COCOCHI</t>
        </is>
      </c>
      <c r="K856" s="451" t="inlineStr">
        <is>
          <t>cream/face mask</t>
        </is>
      </c>
      <c r="L856" s="451" t="n"/>
      <c r="M856" s="1442" t="n">
        <v>24</v>
      </c>
      <c r="N856" s="1442" t="n"/>
      <c r="O856" s="553" t="n"/>
      <c r="P856" s="1746" t="n">
        <v>2653</v>
      </c>
      <c r="Q856" s="1628">
        <f>O856*P856</f>
        <v/>
      </c>
      <c r="R856" s="443" t="n">
        <v>2255</v>
      </c>
      <c r="S856" s="1623">
        <f>O856*R856</f>
        <v/>
      </c>
      <c r="T856" s="1623">
        <f>Q856-S856</f>
        <v/>
      </c>
      <c r="U856" s="556">
        <f>T856/Q856</f>
        <v/>
      </c>
      <c r="V856" s="444">
        <f>ROUND(0.238*0.294*0.391,3)</f>
        <v/>
      </c>
      <c r="W856" s="444" t="n">
        <v>7.8</v>
      </c>
      <c r="X856" s="728">
        <f>O856/M856</f>
        <v/>
      </c>
      <c r="Y856" s="444">
        <f>V856*X856</f>
        <v/>
      </c>
      <c r="Z856" s="444">
        <f>W856*X856</f>
        <v/>
      </c>
      <c r="AA856" s="444" t="inlineStr">
        <is>
          <t>85ｍｍ×83ｍｍ×83ｍｍ</t>
        </is>
      </c>
      <c r="AB856" s="1442" t="n">
        <v>0.31</v>
      </c>
      <c r="AC856" s="1624">
        <f>ROUND(O856*AB856,3)</f>
        <v/>
      </c>
      <c r="AD856" s="673" t="inlineStr">
        <is>
          <t>【クリーム】
水、ＢＧ、スクワラン、セテアリルアルコール、メチルグルセス－１０、ホホバ種子油、アーモンド油、グリセリン、ペンチレングリコール、水添レシチン、ミリスチン酸ポリグリセリル－１０、ミリスチン酸ポリグリセリル－１０、カルボマー、エチルヘキシルグリセリン、カプリル酸グリセリル、フェノキシエタノール、ジメチコン、水酸化Ｋ、ヒアルロン酸Ｎａ、乳酸桿菌／コメ発酵物、アロエベラ葉エキス、マルチトール、リンゴ果実培養細胞エキス、アルギニン、ジ酢酸ジペプチドジアミノブチロイルベンジルアミド、パルミトイルトリペプチド－５、チャ葉エキス、テンチャエキス、ビワ葉エキス、ローズマリー葉エキス、ヒポファエラムノイデス果実エキス、加水分解シルク、オリゴペプチド－１、キサンタンガム、スクレロチウムガム、レシチン、トコフェロール＊、酢酸トコフェロール、ＥＤＴＡ－２Ｎａ、香料
【クリームマスク】
水、グリセリン、ＢＧ、ＤＰＧ、ジメチコン、シア脂、（アクリレーツ／アクリル酸アルキル（Ｃ１０－３０））クロスポリマー、フェノキシエタノール、カルボマー、スクワラン、水酸化Ｋ、キシリトール、コメ発酵液、ヒアルロン酸ジメチルシラノール、ＰＣＡ－Ｎａ、ペンチレングリコール、ポリグルタミン酸、ヒアルロン酸クロスポリマーＮａ、マンダリンオレンジ果皮エキス、ソメイヨシノ葉エキス、オリーブ葉エキス、カミツレ花エキス、サトザクラ花エキス、ツボクサエキス、ヒアルロン酸Ｎａ、シソ葉エキス、β－グルカン、エチルヘキシルグリセリン＊、ビルベリー葉エキス、チャ葉エキス、ウメ果実エキス、テンチャエキス、ビワ葉エキス、ローズマリー葉エキス、ヒポファエラムノイデス果実エキス、アラントイン、エクトイン、加水分解ヒアルロン酸、加水分解コラーゲン、グリチルリチン酸２Ｋ、セラミドＮＰ、セラミドＡＰ、フィトスフィンゴシン、セラミドＥＯＰ、ホウケイ酸（Ｃａ／Ｎａ）、酸化銀、コレステロール、キサンタンガム、ラウロイルラクチレートＮａ、リンゴ酸、トコフェロール、アスコルビン酸、酢酸トコフェロール、ＥＤＴＡ－２Ｎａ、香料</t>
        </is>
      </c>
      <c r="AE856" s="663" t="inlineStr">
        <is>
          <t>ЕАЭС N RU RU Д-JP.РА06.В.93742/24 от 08.08.2024 действует до 07.08.2029</t>
        </is>
      </c>
      <c r="AF856" s="680" t="inlineStr">
        <is>
          <t xml:space="preserve">COCOCHI </t>
        </is>
      </c>
      <c r="AG856" s="663" t="inlineStr">
        <is>
          <t>Cocochi Cosme Co., Ltd.</t>
        </is>
      </c>
    </row>
    <row r="857" hidden="1" ht="20.1" customFormat="1" customHeight="1" s="864" thickBot="1">
      <c r="A857" s="813" t="n"/>
      <c r="B857" s="814" t="n"/>
      <c r="C857" s="1729" t="n">
        <v>4580504130954</v>
      </c>
      <c r="D857" s="796" t="n"/>
      <c r="E857" s="981" t="inlineStr">
        <is>
          <t>COCOCHI</t>
        </is>
      </c>
      <c r="F857" s="981" t="n"/>
      <c r="G857" s="982" t="n"/>
      <c r="H857" s="558" t="inlineStr">
        <is>
          <t>COCOCHI Facial Balancing Lotion
СНЯЛИ С ПР-ВА</t>
        </is>
      </c>
      <c r="I857" s="558" t="inlineStr">
        <is>
          <t>AG Ultimate Facial Balancing Lotion COCOCHI</t>
        </is>
      </c>
      <c r="J857" s="559" t="inlineStr">
        <is>
          <t>Увлажняющий балансирующий лосьон COCOCHI</t>
        </is>
      </c>
      <c r="K857" s="907" t="inlineStr">
        <is>
          <t>face lotion</t>
        </is>
      </c>
      <c r="L857" s="907" t="n"/>
      <c r="M857" s="818" t="n">
        <v>24</v>
      </c>
      <c r="N857" s="818" t="n"/>
      <c r="O857" s="553" t="n">
        <v>0</v>
      </c>
      <c r="P857" s="1643" t="n">
        <v>2223</v>
      </c>
      <c r="Q857" s="1643">
        <f>O857*P857</f>
        <v/>
      </c>
      <c r="R857" s="798" t="n">
        <v>1890</v>
      </c>
      <c r="S857" s="1643">
        <f>O857*R857</f>
        <v/>
      </c>
      <c r="T857" s="1643">
        <f>Q857-S857</f>
        <v/>
      </c>
      <c r="U857" s="799">
        <f>T857/Q857</f>
        <v/>
      </c>
      <c r="V857" s="819">
        <f>ROUND(0.225*0.293*0.417,3)</f>
        <v/>
      </c>
      <c r="W857" s="819" t="n">
        <v>12</v>
      </c>
      <c r="X857" s="983">
        <f>O857/M857</f>
        <v/>
      </c>
      <c r="Y857" s="819">
        <f>V857*X857</f>
        <v/>
      </c>
      <c r="Z857" s="819">
        <f>W857*X857</f>
        <v/>
      </c>
      <c r="AA857" s="819" t="inlineStr">
        <is>
          <t>190ｍｍ×62ｍｍ×62ｍｍ</t>
        </is>
      </c>
      <c r="AB857" s="818" t="n">
        <v>0.43</v>
      </c>
      <c r="AC857" s="1681">
        <f>ROUND(O857*AB857,3)</f>
        <v/>
      </c>
      <c r="AD857" s="863" t="n"/>
      <c r="AE857" s="682" t="inlineStr">
        <is>
          <t>ЕАЭС N RU Д-JP.РА06.В.88560/24  от 07.08.2024 действует до 06.08.2029</t>
        </is>
      </c>
      <c r="AF857" s="984" t="inlineStr">
        <is>
          <t xml:space="preserve">COCOCHI </t>
        </is>
      </c>
      <c r="AG857" s="682" t="inlineStr">
        <is>
          <t>Cocochi Cosme Co., Ltd.</t>
        </is>
      </c>
    </row>
    <row r="858" hidden="1" ht="20.1" customFormat="1" customHeight="1" s="864" thickBot="1">
      <c r="A858" s="813" t="n"/>
      <c r="B858" s="814" t="n"/>
      <c r="C858" s="1729" t="n">
        <v>4580504130961</v>
      </c>
      <c r="D858" s="796" t="n"/>
      <c r="E858" s="981" t="inlineStr">
        <is>
          <t>COCOCHI</t>
        </is>
      </c>
      <c r="F858" s="981" t="n"/>
      <c r="G858" s="982" t="n"/>
      <c r="H858" s="558" t="inlineStr">
        <is>
          <t>COCOCHI Facial Balancing Emulsion
СНЯЛИ С ПР-ВА</t>
        </is>
      </c>
      <c r="I858" s="558" t="inlineStr">
        <is>
          <t>AG Ultimate Facial Balancing Emulsion COCOCHI</t>
        </is>
      </c>
      <c r="J858" s="559" t="inlineStr">
        <is>
          <t>балансирующая увлажняющая эмульсия COCOCHI</t>
        </is>
      </c>
      <c r="K858" s="907" t="inlineStr">
        <is>
          <t>face milk</t>
        </is>
      </c>
      <c r="L858" s="907" t="n"/>
      <c r="M858" s="818" t="n">
        <v>24</v>
      </c>
      <c r="N858" s="818" t="n"/>
      <c r="O858" s="553" t="n">
        <v>0</v>
      </c>
      <c r="P858" s="1643" t="n">
        <v>2383</v>
      </c>
      <c r="Q858" s="1643">
        <f>O858*P858</f>
        <v/>
      </c>
      <c r="R858" s="798" t="n">
        <v>2025</v>
      </c>
      <c r="S858" s="1643">
        <f>O858*R858</f>
        <v/>
      </c>
      <c r="T858" s="1643">
        <f>Q858-S858</f>
        <v/>
      </c>
      <c r="U858" s="799">
        <f>T858/Q858</f>
        <v/>
      </c>
      <c r="V858" s="819">
        <f>ROUND(0.207*0.273*0.409,3)</f>
        <v/>
      </c>
      <c r="W858" s="819" t="n">
        <v>11</v>
      </c>
      <c r="X858" s="983">
        <f>O858/M858</f>
        <v/>
      </c>
      <c r="Y858" s="819">
        <f>V858*X858</f>
        <v/>
      </c>
      <c r="Z858" s="819">
        <f>W858*X858</f>
        <v/>
      </c>
      <c r="AA858" s="819" t="inlineStr">
        <is>
          <t>175ｍｍ×62ｍｍ×62ｍｍ</t>
        </is>
      </c>
      <c r="AB858" s="818" t="n">
        <v>0.39</v>
      </c>
      <c r="AC858" s="1681">
        <f>ROUND(O858*AB858,3)</f>
        <v/>
      </c>
      <c r="AD858" s="863" t="n"/>
      <c r="AE858" s="682" t="inlineStr">
        <is>
          <t>ЕАЭС N RU Д-JP.РА06.В.88602/24   от 07.08.2024 действует до 06.08.2029</t>
        </is>
      </c>
      <c r="AF858" s="984" t="inlineStr">
        <is>
          <t xml:space="preserve">COCOCHI </t>
        </is>
      </c>
      <c r="AG858" s="682" t="inlineStr">
        <is>
          <t>Cocochi Cosme Co., Ltd.</t>
        </is>
      </c>
    </row>
    <row r="859" hidden="1" ht="32.25" customFormat="1" customHeight="1" s="864" thickBot="1">
      <c r="A859" s="813" t="n"/>
      <c r="B859" s="814" t="n"/>
      <c r="C859" s="1729" t="n">
        <v>4580504130473</v>
      </c>
      <c r="D859" s="796" t="n"/>
      <c r="E859" s="981" t="inlineStr">
        <is>
          <t>COCOCHI</t>
        </is>
      </c>
      <c r="F859" s="981" t="inlineStr">
        <is>
          <t>COC09</t>
        </is>
      </c>
      <c r="G859" s="982" t="n"/>
      <c r="H859" s="558" t="inlineStr">
        <is>
          <t>COCOCHI Renovating Treatment Mask СНЯЛИ С ПР-ВА</t>
        </is>
      </c>
      <c r="I859" s="558" t="inlineStr">
        <is>
          <t>COCOCHI AG Ultimate Renovating Treatment Cream Mask</t>
        </is>
      </c>
      <c r="J859" s="559" t="inlineStr">
        <is>
          <t xml:space="preserve">Восстанавливающая кремовая маска COCOCHI </t>
        </is>
      </c>
      <c r="K859" s="907" t="inlineStr">
        <is>
          <t>cream/face mask</t>
        </is>
      </c>
      <c r="L859" s="907" t="n"/>
      <c r="M859" s="818" t="n">
        <v>24</v>
      </c>
      <c r="N859" s="818" t="n"/>
      <c r="O859" s="553" t="n"/>
      <c r="P859" s="1643" t="n">
        <v>2912</v>
      </c>
      <c r="Q859" s="1643">
        <f>O859*P859</f>
        <v/>
      </c>
      <c r="R859" s="798" t="n">
        <v>2475</v>
      </c>
      <c r="S859" s="1643">
        <f>O859*R859</f>
        <v/>
      </c>
      <c r="T859" s="1643">
        <f>Q859-S859</f>
        <v/>
      </c>
      <c r="U859" s="799">
        <f>T859/Q859</f>
        <v/>
      </c>
      <c r="V859" s="819">
        <f>ROUND(0.238*0.294*0.391,3)</f>
        <v/>
      </c>
      <c r="W859" s="819" t="n">
        <v>7.8</v>
      </c>
      <c r="X859" s="983">
        <f>O859/M859</f>
        <v/>
      </c>
      <c r="Y859" s="819">
        <f>V859*X859</f>
        <v/>
      </c>
      <c r="Z859" s="819">
        <f>W859*X859</f>
        <v/>
      </c>
      <c r="AA859" s="819" t="inlineStr">
        <is>
          <t>85ｍｍ×83ｍｍ×83ｍｍ</t>
        </is>
      </c>
      <c r="AB859" s="818" t="n">
        <v>0.31</v>
      </c>
      <c r="AC859" s="1681">
        <f>ROUND(O859*AB859,3)</f>
        <v/>
      </c>
      <c r="AD859" s="863" t="inlineStr">
        <is>
          <t>【クリーム】
水、グリセリン、イソヘキサデカン、イソステアリン酸イソプロピル、セテアリルアルコール、トリ（カプリル酸／カプリン酸）グリセリル、ジメチコン、ステアリルアルコール、ＢＧ、ステアリン酸ＰＥＧ－１００、１，２－ヘキサンジオール、ベヘニルアルコール、セタノール、（アクリル酸Ｎａ／アクリロイルジメチルタウリンＮａ）コポリマー、パンテノール、シア脂、ヒドロキシアセトフェノン、（ジメチコン／ビニルジメチコン）クロスポリマー、セテアリルグルコシド、酢酸トコフェロール、ポリソルベート８０、ビサボロール、カラフトコンブエキス、リソサムニウムカルカラムエキス、トチャカエキス、セラミドＮＰ、セラミドＡＰ、セラミドＥＯＰ、フィトスフィンゴシン、コレステロール、サボンソウエキス、イソマルト、レシチン、サッカロミセス溶解質エキス、卵黄油、オリーブつぼみエキス、アマチャヅル葉エキス、トリュフエキス、テンチャエキス、ビワ葉エキス、チャ葉エキス、ヒポファエラムノイデス果実エキス、ローズマリー葉エキス、カプリリルグリコール、ＰＧ、エチルヘキシルグリセリン、オレイン酸ソルビタン、ラウロイルラクチレートＮａ、キサンタンガム、カルボマー、シリカ、水酸化Ｋ、ＥＤＴＡ－２Ｎａ、ＥＤＴＡ－４Ｎａ、トコフェロール、フェノキシエタノール
【クリームマスク】
水、ミネラルオイル、グリセリン、ＢＧ、ベタイン、ワセリン、リンゴ酸ジイソステアリル、ステアリン酸グリセリル（ＳＥ）、セテアリルアルコール、１，２－ヘキサンジオール、ベヘニルアルコール、セタノール、ヒドロキシアセトフェノン、ポリアクリルアミド、酸化チタン"、セテアリルグルコシド、（Ｃ１３，１４）イソパラフィン、カルボマー、グリチルリチン酸２Ｋ、トリペプチド－１銅、アセチルヘキサペプチド－８、エクトイン、カンゾウ根エキス、ブドウ果実エキス、シャクヤク根エキス、コケモモ果実エキス、グルコノラクトン、グルコン酸Ｃａ、コーヒー種子エキス、カラスムギ穀粒エキス、ユズ果実エキス、ツベルマグナツムエキス、テンチャエキス、ビワ葉エキス、チャ葉エキス、ヒポファエラムノイデス果実エキス、ローズマリー葉エキス、カプリリルグリコール、ＰＧ、エチルヘキシルグリセリン、ラウレス－７、ジラウロイルグルタミン酸リシンＮａ、ポリアクリル酸アンモニウム、キサンタンガム、クエン酸、水酸化Ａｌ、水酸化Ｎａ、安息香酸Ｎａ、ＥＤＴＡ－２Ｎａ、トコフェロール、フェノキシエタノール</t>
        </is>
      </c>
      <c r="AE859" s="682" t="inlineStr">
        <is>
          <t>ЕАЭС N RU RU Д-JP.РА06.В.93742/24 от 08.08.2024 действует до 07.08.2029</t>
        </is>
      </c>
      <c r="AF859" s="984" t="inlineStr">
        <is>
          <t xml:space="preserve">COCOCHI </t>
        </is>
      </c>
      <c r="AG859" s="682" t="inlineStr">
        <is>
          <t>Cocochi Cosme Co., Ltd.</t>
        </is>
      </c>
    </row>
    <row r="860" hidden="1" ht="40.5" customFormat="1" customHeight="1" s="437" thickBot="1">
      <c r="A860" s="435" t="n"/>
      <c r="B860" s="829" t="n"/>
      <c r="C860" s="1621" t="n">
        <v>4580504130817</v>
      </c>
      <c r="D860" s="450" t="n"/>
      <c r="E860" s="447" t="inlineStr">
        <is>
          <t>COCOCHI</t>
        </is>
      </c>
      <c r="F860" s="447" t="inlineStr">
        <is>
          <t>COC10</t>
        </is>
      </c>
      <c r="G860" s="671" t="n"/>
      <c r="H860" s="404" t="inlineStr">
        <is>
          <t xml:space="preserve">COCOCHI Eye Zone Firming Mask </t>
        </is>
      </c>
      <c r="I860" s="404" t="inlineStr">
        <is>
          <t>AG Ultimate Eye Zone Mask COCOCHI</t>
        </is>
      </c>
      <c r="J860" s="488" t="inlineStr">
        <is>
          <t>Маска тканевая для кожи вокург глаз COCOCHI</t>
        </is>
      </c>
      <c r="K860" s="451" t="inlineStr">
        <is>
          <t>eye mask</t>
        </is>
      </c>
      <c r="L860" s="451" t="n"/>
      <c r="M860" s="1442" t="n">
        <v>36</v>
      </c>
      <c r="N860" s="1442" t="n"/>
      <c r="O860" s="553" t="n"/>
      <c r="P860" s="1746" t="n">
        <v>1165</v>
      </c>
      <c r="Q860" s="1628">
        <f>O860*P860</f>
        <v/>
      </c>
      <c r="R860" s="443" t="n">
        <v>990</v>
      </c>
      <c r="S860" s="1623">
        <f>O860*R860</f>
        <v/>
      </c>
      <c r="T860" s="1623">
        <f>Q860-S860</f>
        <v/>
      </c>
      <c r="U860" s="556">
        <f>T860/Q860</f>
        <v/>
      </c>
      <c r="V860" s="444">
        <f>ROUND(0.257*0.286*0.523,3)</f>
        <v/>
      </c>
      <c r="W860" s="444" t="n">
        <v>6.1</v>
      </c>
      <c r="X860" s="728">
        <f>O860/M860</f>
        <v/>
      </c>
      <c r="Y860" s="444">
        <f>V860*X860</f>
        <v/>
      </c>
      <c r="Z860" s="444">
        <f>W860*X860</f>
        <v/>
      </c>
      <c r="AA860" s="444" t="inlineStr">
        <is>
          <t>36ｍｍ×133ｍｍ×160ｍｍ</t>
        </is>
      </c>
      <c r="AB860" s="1442" t="n">
        <v>0.12</v>
      </c>
      <c r="AC860" s="1624">
        <f>ROUND(O860*AB860,3)</f>
        <v/>
      </c>
      <c r="AD860" s="673" t="inlineStr">
        <is>
          <t>【ココチ　アイゾーン　ファーミング　マスク】：水、グリセリン、ＢＧ、スクワラン、ＰＥＧ／ＰＰＧ／ポリブチレングリコール－８／５／３グリセリン、ナイアシンアミド、ジグリセリン、プロパンジ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0" s="663" t="inlineStr">
        <is>
          <t>ЕАЭС N RU RU Д-JP.РА06.В.88676/24  от 07.08.2024 действует до 06.08.2029</t>
        </is>
      </c>
      <c r="AF860" s="680" t="inlineStr">
        <is>
          <t xml:space="preserve">COCOCHI </t>
        </is>
      </c>
      <c r="AG860" s="663" t="inlineStr">
        <is>
          <t>SION COSMETIC CO.,LTD."</t>
        </is>
      </c>
    </row>
    <row r="861" hidden="1" ht="28.5" customFormat="1" customHeight="1" s="437" thickBot="1">
      <c r="A861" s="435" t="n"/>
      <c r="B861" s="829" t="n"/>
      <c r="C861" s="1621" t="n">
        <v>4580504132255</v>
      </c>
      <c r="D861" s="450" t="n"/>
      <c r="E861" s="447" t="inlineStr">
        <is>
          <t>COCOCHI</t>
        </is>
      </c>
      <c r="F861" s="447" t="inlineStr">
        <is>
          <t>COC11</t>
        </is>
      </c>
      <c r="G861" s="671" t="n"/>
      <c r="H861" s="404" t="inlineStr">
        <is>
          <t>COCOCHI Eye Care Set (Eye Cream/Eye Zone Firming Mask)</t>
        </is>
      </c>
      <c r="I861" s="404" t="inlineStr">
        <is>
          <t>COCOCHI Eye Care Set (AG Ultimate Enriched Eye CreamCOCOCHI/AG Ultimate Eye Zone Mask COCOCHI)</t>
        </is>
      </c>
      <c r="J861" s="488"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861" s="451" t="inlineStr">
        <is>
          <t>eye treatment</t>
        </is>
      </c>
      <c r="L861" s="451" t="n"/>
      <c r="M861" s="1442" t="n">
        <v>36</v>
      </c>
      <c r="N861" s="1442" t="n"/>
      <c r="O861" s="553" t="n">
        <v>36</v>
      </c>
      <c r="P861" s="1746" t="n">
        <v>3882</v>
      </c>
      <c r="Q861" s="1628">
        <f>O861*P861</f>
        <v/>
      </c>
      <c r="R861" s="443" t="n">
        <v>3300</v>
      </c>
      <c r="S861" s="1623">
        <f>O861*R861</f>
        <v/>
      </c>
      <c r="T861" s="1623">
        <f>Q861-S861</f>
        <v/>
      </c>
      <c r="U861" s="556">
        <f>T861/Q861</f>
        <v/>
      </c>
      <c r="V861" s="444">
        <f>ROUND(0.257*0.396*0.492,3)</f>
        <v/>
      </c>
      <c r="W861" s="444" t="n">
        <v>11.2</v>
      </c>
      <c r="X861" s="728">
        <f>O861/M861</f>
        <v/>
      </c>
      <c r="Y861" s="444">
        <f>V861*X861</f>
        <v/>
      </c>
      <c r="Z861" s="444">
        <f>W861*X861</f>
        <v/>
      </c>
      <c r="AA861" s="444" t="inlineStr">
        <is>
          <t>35ｍｍ×180ｍｍ×227ｍｍ</t>
        </is>
      </c>
      <c r="AB861" s="1442" t="n">
        <v>0.4</v>
      </c>
      <c r="AC861" s="1624">
        <f>ROUND(O861*AB861,3)</f>
        <v/>
      </c>
      <c r="AD861" s="673" t="inlineStr">
        <is>
          <t>◆アイクリーム
水、ＢＧ、グリセリン、（カプリル酸／カプリン酸）ヤシアルキル、ＤＰＧ、トリエチルヘキサノイン、マカデミアナッツ脂肪酸フィトステリル、（アクリル酸ヒドロキシエチル／アクリロイルジメチルタウリンＮａ）コポリマー、イソノナン酸イソノニル、ナイアシンアミド、リンゴ酸ジイソステアリル、水添ナタネ油アルコール、ステアリン酸グリセリル、ベヘニルアルコール、１，２－ヘキサンジオール、クダモノトケイソウ種子油、グルコシルヘスペリジン、ペンタステアリン酸ポリグリセリル－１０、ＰＶＰ、プロパンジオール、ヒドロキシアセトフェノン、水添レシチン、パルミチン酸レチノール、ステアロイルラクチレートＮａ、カルボマー、コーン油、モスビーン種子エキス、バチルス発酵物、キバナオランダセンニチエキス、スギ芽エキス、ジグルコシル没食子酸、クリスマムマリチマムエキス、テンチャエキス、チャ葉エキス、トリフルオロアセチルトリペプチド－２、ザクロ果実エキス、ロドデンドロンフェルギネウムエキス、クリサンテルムインジクムエキス、カフェイン、ビオチン、スクワラン、ジペプチド－２、ビワ葉エキス、セイヨウトチノキ種子エキス、ヒポファエラムノイデス果実エキス、デュナリエラサリナエキス、ヘスペリジンメチルカルコン、パルミトイルテトラペプチド－７、クリシン、パルミトイルトリペプチド－１、ローズマリー葉エキス、Ｎ－ヒドロキシコハク酸イミド、トリ（カプリル酸／カプリン酸）グリセリル、水添野菜油、トコフェロール、（アクリレーツ／アクリル酸アルキル（Ｃ１０－３０））クロスポリマー、カプリル酸グリセリル、マルトデキストリン、ステアレス－２０、デキストラン、キサンタンガム、水酸化Ｋ、香料
◆アイマスク
水、グリセリン、ＢＧ、スクワラン、ＰＥＧ／ＰＰＧ／ポリブチレングリコール－８／５／３グリセリン、ナイアシンアミド、ジグリセリン、プロパンジ オール、フェノキシエタノール、（アクリレーツ／アクリル酸アルキル（Ｃ１０－３０））クロスポリマー、（エイコサン二酸／テトラデカン二酸）ポリ グリセリル－１０、ＰＶＰ、（アクリル酸ヒドロキシエチル／アクリロイルジメチルタウリンＮａ）コポリマー、セルロース、加水分解コラーゲン、エー デルワイスカルス培養エキス、スギ芽エキス、グルコシルヘスペリジン、セラミドＮＰ、テトラヒドロピペリン、キバナオランダセンニチエキス、ビオ チン、フランスカイガンショウ樹皮エキス、カフェイン、サクシノイルアテロコラーゲン、水溶性コラーゲン、ダルスエキス、ジグルコシル没食子 酸、加水分解エラスチン、ビワ葉エキス、加水分解コメタンパク、サッカロミセスセレビシアエエキス、チャ葉エキス、ビルベリー葉エキス、テ ンチャエキス、グリチルリチン酸２Ｋ、水溶性プロテオグリカン、ヒポファエラムノイデス果実エキス、テトラペプチド－４、ローズマリー葉エキス、 トリペプチド－３、キサンタンガム、カルボマー、水添レシチン、ペンテト酸５Ｎａ、イソステアリン酸ソルビタン、ポリソルベート６０、エチルヘキ シルグリセリン、水酸化Ｋ</t>
        </is>
      </c>
      <c r="AE861" s="663" t="inlineStr">
        <is>
          <t>ЕАЭС N Д-JP.РА06.В.88722/24    от 07.08.2024 действует до 06.08.2029    ЕАЭС N Д-JP.РА06.В.88676/24 от 07.08.2024 действует до 06.08.2029</t>
        </is>
      </c>
      <c r="AF861" s="680" t="inlineStr">
        <is>
          <t xml:space="preserve">COCOCHI </t>
        </is>
      </c>
      <c r="AG861" s="663" t="inlineStr">
        <is>
          <t>Cocochi Cosme Co., Ltd.</t>
        </is>
      </c>
    </row>
    <row r="862" hidden="1" ht="28.5" customFormat="1" customHeight="1" s="437" thickBot="1">
      <c r="A862" s="435" t="n"/>
      <c r="B862" s="829" t="n"/>
      <c r="C862" s="1621" t="n">
        <v>4580504130084</v>
      </c>
      <c r="D862" s="450" t="n"/>
      <c r="E862" s="447" t="inlineStr">
        <is>
          <t>COCOCHI</t>
        </is>
      </c>
      <c r="F862" s="447" t="n"/>
      <c r="G862" s="671" t="n"/>
      <c r="H862" s="404" t="inlineStr">
        <is>
          <t>COCOCHI Facial Essence Mask SAKURA</t>
        </is>
      </c>
      <c r="I862" s="404" t="inlineStr">
        <is>
          <t>AG Ultimate Facial Essence Mask Sakura COCOCHI</t>
        </is>
      </c>
      <c r="J862" s="488" t="inlineStr">
        <is>
          <t>Увлажняющая тканевая маска для кожи лица Сакура</t>
        </is>
      </c>
      <c r="K862" s="451" t="inlineStr">
        <is>
          <t>face mask</t>
        </is>
      </c>
      <c r="L862" s="451" t="n"/>
      <c r="M862" s="1442" t="n">
        <v>36</v>
      </c>
      <c r="N862" s="1442" t="n"/>
      <c r="O862" s="553" t="n">
        <v>72</v>
      </c>
      <c r="P862" s="1746" t="n">
        <v>1424</v>
      </c>
      <c r="Q862" s="1628">
        <f>O862*P862</f>
        <v/>
      </c>
      <c r="R862" s="443" t="n">
        <v>1210</v>
      </c>
      <c r="S862" s="1623">
        <f>O862*R862</f>
        <v/>
      </c>
      <c r="T862" s="1623">
        <f>Q862-S862</f>
        <v/>
      </c>
      <c r="U862" s="556">
        <f>T862/Q862</f>
        <v/>
      </c>
      <c r="V862" s="444">
        <f>ROUND(0.223*0.432*0.394,3)</f>
        <v/>
      </c>
      <c r="W862" s="444" t="n">
        <v>8.4</v>
      </c>
      <c r="X862" s="728">
        <f>O862/M862</f>
        <v/>
      </c>
      <c r="Y862" s="444">
        <f>V862*X862</f>
        <v/>
      </c>
      <c r="Z862" s="444">
        <f>W862*X862</f>
        <v/>
      </c>
      <c r="AA862" s="444" t="inlineStr">
        <is>
          <t>190ｍｍ×125ｍｍ×30ｍｍ</t>
        </is>
      </c>
      <c r="AB862" s="1442" t="n">
        <v>0.194</v>
      </c>
      <c r="AC862" s="1624">
        <f>ROUND(O862*AB862,3)</f>
        <v/>
      </c>
      <c r="AD862" s="673" t="n"/>
      <c r="AE862" s="663" t="inlineStr">
        <is>
          <t>ЕАЭС N RU RU Д-JP.РА06.В.88676/24  от 07.08.2024 действует до 06.08.2029</t>
        </is>
      </c>
      <c r="AF862" s="680" t="inlineStr">
        <is>
          <t xml:space="preserve">COCOCHI </t>
        </is>
      </c>
      <c r="AG862" s="663" t="inlineStr">
        <is>
          <t>SION COSMETIC CO.,LTD;COSME NATURALS</t>
        </is>
      </c>
    </row>
    <row r="863" hidden="1" ht="28.5" customFormat="1" customHeight="1" s="437" thickBot="1">
      <c r="A863" s="435" t="n"/>
      <c r="B863" s="829" t="n"/>
      <c r="C863" s="1621" t="n">
        <v>4580504130275</v>
      </c>
      <c r="D863" s="450" t="n"/>
      <c r="E863" s="447" t="inlineStr">
        <is>
          <t>COCOCHI</t>
        </is>
      </c>
      <c r="F863" s="447" t="inlineStr">
        <is>
          <t>COC13</t>
        </is>
      </c>
      <c r="G863" s="671" t="n"/>
      <c r="H863" s="404" t="inlineStr">
        <is>
          <t>COCOCHI AG Sleeping Pack N</t>
        </is>
      </c>
      <c r="I863" s="404" t="inlineStr">
        <is>
          <t>AG Sleeping Pack N Cocochi</t>
        </is>
      </c>
      <c r="J863" s="488" t="inlineStr">
        <is>
          <t>Ночная восстанавливающая маска Cocochi</t>
        </is>
      </c>
      <c r="K863" s="451" t="inlineStr">
        <is>
          <t>face mask</t>
        </is>
      </c>
      <c r="L863" s="451" t="n"/>
      <c r="M863" s="1442" t="n">
        <v>36</v>
      </c>
      <c r="N863" s="1442" t="n"/>
      <c r="O863" s="553" t="n"/>
      <c r="P863" s="1746" t="n">
        <v>2912</v>
      </c>
      <c r="Q863" s="1628">
        <f>O863*P863</f>
        <v/>
      </c>
      <c r="R863" s="443" t="n">
        <v>2475</v>
      </c>
      <c r="S863" s="1623">
        <f>O863*R863</f>
        <v/>
      </c>
      <c r="T863" s="1623">
        <f>Q863-S863</f>
        <v/>
      </c>
      <c r="U863" s="556">
        <f>T863/Q863</f>
        <v/>
      </c>
      <c r="V863" s="444">
        <f>ROUND(0.21*0.63*0.24,3)</f>
        <v/>
      </c>
      <c r="W863" s="444" t="n">
        <v>5.8</v>
      </c>
      <c r="X863" s="728">
        <f>O863/M863</f>
        <v/>
      </c>
      <c r="Y863" s="444">
        <f>V863*X863</f>
        <v/>
      </c>
      <c r="Z863" s="444">
        <f>W863*X863</f>
        <v/>
      </c>
      <c r="AA863" s="444" t="inlineStr">
        <is>
          <t>90mm x 210mm x 30mm</t>
        </is>
      </c>
      <c r="AB863" s="1442" t="n">
        <v>0.13</v>
      </c>
      <c r="AC863" s="1624">
        <f>ROUND(O863*AB863,3)</f>
        <v/>
      </c>
      <c r="AD863" s="673" t="n"/>
      <c r="AE863" s="663" t="inlineStr">
        <is>
          <t>ЕАЭС N RU RU Д-JP.РА06.В.93742/24 от 08.08.2024 действует до 07.08.2029</t>
        </is>
      </c>
      <c r="AF863" s="680" t="inlineStr">
        <is>
          <t xml:space="preserve">COCOCHI </t>
        </is>
      </c>
      <c r="AG863" s="663" t="inlineStr">
        <is>
          <t>Cocochi Cosme Co., Ltd.</t>
        </is>
      </c>
    </row>
    <row r="864" hidden="1" ht="28.5" customFormat="1" customHeight="1" s="437" thickBot="1">
      <c r="A864" s="435" t="n"/>
      <c r="B864" s="829" t="n"/>
      <c r="C864" s="1621" t="n">
        <v>4580504131081</v>
      </c>
      <c r="D864" s="450" t="n"/>
      <c r="E864" s="447" t="inlineStr">
        <is>
          <t>COCOCHI</t>
        </is>
      </c>
      <c r="F864" s="447" t="inlineStr">
        <is>
          <t>COC16</t>
        </is>
      </c>
      <c r="G864" s="671" t="n"/>
      <c r="H864" s="404" t="inlineStr">
        <is>
          <t>COCOCHI Facial Cream Reserve 50g</t>
        </is>
      </c>
      <c r="I864" s="868" t="inlineStr">
        <is>
          <t>COCOCHI Facial Cream Reserve 50g</t>
        </is>
      </c>
      <c r="J864" s="868" t="inlineStr">
        <is>
          <t>Питательный лифтинговый омолаживающий крем Резерв COCOCHI</t>
        </is>
      </c>
      <c r="K864" s="404" t="inlineStr">
        <is>
          <t>face cream</t>
        </is>
      </c>
      <c r="L864" s="450" t="n"/>
      <c r="M864" s="1442" t="n">
        <v>24</v>
      </c>
      <c r="N864" s="1442" t="n"/>
      <c r="O864" s="553" t="n"/>
      <c r="P864" s="1746" t="n">
        <v>6548</v>
      </c>
      <c r="Q864" s="1628">
        <f>O864*P864</f>
        <v/>
      </c>
      <c r="R864" s="443" t="n">
        <v>5500</v>
      </c>
      <c r="S864" s="1623">
        <f>O864*R864</f>
        <v/>
      </c>
      <c r="T864" s="1623">
        <f>Q864-S864</f>
        <v/>
      </c>
      <c r="U864" s="556">
        <f>T864/Q864</f>
        <v/>
      </c>
      <c r="V864" s="1739">
        <f>ROUND(0.239*0.305*0.413,3)</f>
        <v/>
      </c>
      <c r="W864" s="444" t="n">
        <v>7.28</v>
      </c>
      <c r="X864" s="728">
        <f>O864/M864</f>
        <v/>
      </c>
      <c r="Y864" s="444">
        <f>V864*X864</f>
        <v/>
      </c>
      <c r="Z864" s="444">
        <f>W864*X864</f>
        <v/>
      </c>
      <c r="AA864" s="985" t="inlineStr">
        <is>
          <t>商品91ｍｍ×88.5ｍｍ×88.5ｍｍ</t>
        </is>
      </c>
      <c r="AB864" s="1442" t="n">
        <v>0.26</v>
      </c>
      <c r="AC864" s="1624">
        <f>ROUND(O864*AB864,3)</f>
        <v/>
      </c>
      <c r="AD864"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4" s="663" t="inlineStr">
        <is>
          <t>ЕАЭС N RU Д-JP.РА04.В.88109/25  от 03.06.2025 действует до 02.06.2030</t>
        </is>
      </c>
      <c r="AF864" s="663" t="inlineStr">
        <is>
          <t xml:space="preserve">COCOCHI </t>
        </is>
      </c>
      <c r="AG864" s="663" t="inlineStr">
        <is>
          <t>Cosmo Beauty Co., Ltd</t>
        </is>
      </c>
    </row>
    <row r="865" hidden="1" ht="28.5" customFormat="1" customHeight="1" s="437" thickBot="1">
      <c r="A865" s="435" t="n"/>
      <c r="B865" s="829" t="n"/>
      <c r="C865" s="1621" t="n">
        <v>4580504132071</v>
      </c>
      <c r="D865" s="450" t="n"/>
      <c r="E865" s="447" t="inlineStr">
        <is>
          <t>COCOCHI</t>
        </is>
      </c>
      <c r="F865" s="447" t="inlineStr">
        <is>
          <t>COC16-15</t>
        </is>
      </c>
      <c r="G865" s="671" t="n"/>
      <c r="H865" s="404" t="inlineStr">
        <is>
          <t>COCOCHI Facial Cream Reserve 15g</t>
        </is>
      </c>
      <c r="I865" s="868" t="inlineStr">
        <is>
          <t>COCOCHI Facial Cream Reserve 15g</t>
        </is>
      </c>
      <c r="J865" s="868" t="inlineStr">
        <is>
          <t>Питательный лифтинговый омолаживающий крем Резерв COCOCHI</t>
        </is>
      </c>
      <c r="K865" s="404" t="inlineStr">
        <is>
          <t>face cream</t>
        </is>
      </c>
      <c r="L865" s="450" t="n"/>
      <c r="M865" s="1442" t="n">
        <v>72</v>
      </c>
      <c r="N865" s="1442" t="n"/>
      <c r="O865" s="553" t="n"/>
      <c r="P865" s="1746" t="n">
        <v>1571</v>
      </c>
      <c r="Q865" s="1628">
        <f>O865*P865</f>
        <v/>
      </c>
      <c r="R865" s="443" t="n">
        <v>1320</v>
      </c>
      <c r="S865" s="1623">
        <f>O865*R865</f>
        <v/>
      </c>
      <c r="T865" s="1623">
        <f>Q865-S865</f>
        <v/>
      </c>
      <c r="U865" s="556">
        <f>T865/Q865</f>
        <v/>
      </c>
      <c r="V865" s="1739">
        <f>ROUND(0.15*0.45*0.27,3)</f>
        <v/>
      </c>
      <c r="W865" s="444" t="n">
        <v>8.07</v>
      </c>
      <c r="X865" s="728">
        <f>O865/M865</f>
        <v/>
      </c>
      <c r="Y865" s="444">
        <f>V865*X865</f>
        <v/>
      </c>
      <c r="Z865" s="444">
        <f>W865*X865</f>
        <v/>
      </c>
      <c r="AA865" s="985" t="inlineStr">
        <is>
          <t>商品42ｍｍ×65ｍｍ×65ｍｍ</t>
        </is>
      </c>
      <c r="AB865" s="1442" t="n">
        <v>0.104</v>
      </c>
      <c r="AC865" s="1624">
        <f>ROUND(O865*AB865,3)</f>
        <v/>
      </c>
      <c r="AD865" s="673" t="inlineStr">
        <is>
          <t>水、シクロペンタシロキサン、ＢＧ、グリセリン、スクワラン、ペンチレングリコール、ジフェニルシロキシフェニルトリメチコン、ワセリン、シア脂、ジメチコン、ステアリン酸グリセリル（ＳＥ）、セタノール、ステアリン酸グリセリル、ポリアクリルアミド、セテス－２０、（Ｃ１３，１４）イソパラフィン、フェノキシエタノール、（ジメチコン／ビニルジメチコン）クロスポリマー、ラウレス－７、イソセテス－２５、イソセテス－１０、アセチルジペプチド－１セチル、ブドウ果実エキス、チャ葉エキス、テンチャエキス、ビワ葉エキス、ローズマリー葉エキス、ヒポファエラムノイデス果実エキス、ジグルコシル没食子酸、加水分解卵殻膜、テトラヒドロピペリン、パルミトイルトリペプチド－１、パルミトイルテトラペプチド－７、フィトステロールズ、ホウケイ酸（Ｃａ／Ｎａ）、酸化銀、乳酸Ｎａ、キサンタンガム、ヒドロキシエチルセルロース、ポリアクリル酸Ｎａ、カルボマー、ラウリン酸ソルビタン、（アクリレーツ／アクリル酸アルキル（Ｃ１０－３０））クロスポリマー、水添レシチン、ポリソルベート２０、ステアリン酸ＰＥＧ－４５、水酸化Ｋ、酢酸トコフェロール、トコフェロール、ＥＤＴＡ－２Ｎａ、香料、橙２０５、黄２０３</t>
        </is>
      </c>
      <c r="AE865" s="663" t="inlineStr">
        <is>
          <t>ЕАЭС N RU Д-JP.РА04.В.88109/25  от 03.06.2025 действует до 02.06.2030</t>
        </is>
      </c>
      <c r="AF865" s="663" t="inlineStr">
        <is>
          <t xml:space="preserve">COCOCHI </t>
        </is>
      </c>
      <c r="AG865" s="663" t="inlineStr">
        <is>
          <t>Cosmo Beauty Co., Ltd</t>
        </is>
      </c>
    </row>
    <row r="866" hidden="1" ht="28.5" customFormat="1" customHeight="1" s="437" thickBot="1">
      <c r="A866" s="435" t="n"/>
      <c r="B866" s="829" t="n"/>
      <c r="C866" s="1621" t="n">
        <v>4580504131609</v>
      </c>
      <c r="D866" s="450" t="n"/>
      <c r="E866" s="447" t="inlineStr">
        <is>
          <t>COCOCHI</t>
        </is>
      </c>
      <c r="F866" s="447" t="inlineStr">
        <is>
          <t>COC18</t>
        </is>
      </c>
      <c r="G866" s="671" t="n"/>
      <c r="H866" s="404" t="inlineStr">
        <is>
          <t>COCOCHI AG Ultimate Glowing Essence Cream Mask 20g/60g</t>
        </is>
      </c>
      <c r="I866" s="488" t="inlineStr">
        <is>
          <t xml:space="preserve"> COCOCHI AG Ultimate Glowing Essence Cream Mask   20g/60g</t>
        </is>
      </c>
      <c r="J866" s="404" t="inlineStr">
        <is>
          <t xml:space="preserve"> Кремовая маска-эссенция супер Сияние COCOCHI</t>
        </is>
      </c>
      <c r="K866" s="404" t="inlineStr">
        <is>
          <t>face mask</t>
        </is>
      </c>
      <c r="L866" s="450" t="n"/>
      <c r="M866" s="1442" t="n">
        <v>24</v>
      </c>
      <c r="N866" s="1442" t="n"/>
      <c r="O866" s="553" t="n"/>
      <c r="P866" s="1746" t="n">
        <v>3929</v>
      </c>
      <c r="Q866" s="1628">
        <f>O866*P866</f>
        <v/>
      </c>
      <c r="R866" s="443" t="n">
        <v>3300</v>
      </c>
      <c r="S866" s="1623">
        <f>O866*R866</f>
        <v/>
      </c>
      <c r="T866" s="1623">
        <f>Q866-S866</f>
        <v/>
      </c>
      <c r="U866" s="556">
        <f>T866/Q866</f>
        <v/>
      </c>
      <c r="V866" s="1739">
        <f>ROUND(0.4*0.222*0.486,3)</f>
        <v/>
      </c>
      <c r="W866" s="444" t="n">
        <v>7.65</v>
      </c>
      <c r="X866" s="728">
        <f>O866/M866</f>
        <v/>
      </c>
      <c r="Y866" s="444">
        <f>V866*X866</f>
        <v/>
      </c>
      <c r="Z866" s="444">
        <f>W866*X866</f>
        <v/>
      </c>
      <c r="AA866" s="985" t="inlineStr">
        <is>
          <t>商品90ｍｍ×89ｍｍ×89ｍｍ</t>
        </is>
      </c>
      <c r="AB866" s="1442" t="n">
        <v>0.265</v>
      </c>
      <c r="AC866" s="1624">
        <f>ROUND(O866*AB866,3)</f>
        <v/>
      </c>
      <c r="AD866"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6" s="663" t="inlineStr">
        <is>
          <t>ВП RU Д-JP.РА01.А.29404/25 от 09.04.2025 действует до 08.10.2025</t>
        </is>
      </c>
      <c r="AF866" s="680" t="inlineStr">
        <is>
          <t xml:space="preserve">COCOCHI </t>
        </is>
      </c>
      <c r="AG866" s="663" t="inlineStr">
        <is>
          <t>Cosmo Beauty Co., Ltd</t>
        </is>
      </c>
    </row>
    <row r="867" hidden="1" ht="28.5" customFormat="1" customHeight="1" s="437" thickBot="1">
      <c r="A867" s="435" t="n"/>
      <c r="B867" s="829" t="n"/>
      <c r="C867" s="1621" t="n">
        <v>4580504132033</v>
      </c>
      <c r="D867" s="450" t="n"/>
      <c r="E867" s="447" t="inlineStr">
        <is>
          <t>COCOCHI</t>
        </is>
      </c>
      <c r="F867" s="447" t="inlineStr">
        <is>
          <t>COC21</t>
        </is>
      </c>
      <c r="G867" s="671" t="n"/>
      <c r="H867" s="404" t="inlineStr">
        <is>
          <t xml:space="preserve"> COCOCHI AG Ultimate Glowing Essence Cream Mask 7g/21g</t>
        </is>
      </c>
      <c r="I867" s="488" t="inlineStr">
        <is>
          <t xml:space="preserve">  COCOCHI AG Ultimate Glowing Essence Cream Mask   7g/21g</t>
        </is>
      </c>
      <c r="J867" s="404" t="inlineStr">
        <is>
          <t xml:space="preserve"> Кремовая маска-эссенция супер Сияние COCOCHI</t>
        </is>
      </c>
      <c r="K867" s="404" t="inlineStr">
        <is>
          <t>face mask</t>
        </is>
      </c>
      <c r="L867" s="450" t="n"/>
      <c r="M867" s="1442" t="n">
        <v>36</v>
      </c>
      <c r="N867" s="1442" t="n"/>
      <c r="O867" s="553" t="n">
        <v>36</v>
      </c>
      <c r="P867" s="1746" t="n">
        <v>1440</v>
      </c>
      <c r="Q867" s="1628">
        <f>O867*P867</f>
        <v/>
      </c>
      <c r="R867" s="443" t="n">
        <v>1210</v>
      </c>
      <c r="S867" s="1623">
        <f>O867*R867</f>
        <v/>
      </c>
      <c r="T867" s="1623">
        <f>Q867-S867</f>
        <v/>
      </c>
      <c r="U867" s="556">
        <f>T867/Q867</f>
        <v/>
      </c>
      <c r="V867" s="1739">
        <f>ROUND(0.308*0.294*0.402,3)</f>
        <v/>
      </c>
      <c r="W867" s="444" t="n">
        <v>4.22</v>
      </c>
      <c r="X867" s="728">
        <f>O867/M867</f>
        <v/>
      </c>
      <c r="Y867" s="444">
        <f>V867*X867</f>
        <v/>
      </c>
      <c r="Z867" s="444">
        <f>W867*X867</f>
        <v/>
      </c>
      <c r="AA867" s="985" t="inlineStr">
        <is>
          <t xml:space="preserve">商品69ｍｍ×68ｍｍ×69ｍｍ
</t>
        </is>
      </c>
      <c r="AB867" s="1442" t="n">
        <v>0.1</v>
      </c>
      <c r="AC867" s="1624">
        <f>ROUND(O867*AB867,3)</f>
        <v/>
      </c>
      <c r="AD867" s="673" t="inlineStr">
        <is>
          <t>&lt;AGグローイングエッセンスクリーム&gt;
----------------
水、ＢＧ、スクワラン、グリセリン、エチルヘキサン酸セチル、ベタイン、ペンチレングリコール、ジメチコン、ホホバ種子油、セタノール、水添レシチン、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テトラヘキシルデカン酸アスコルビル、カンゾウ根エキス、ビワ葉エキス、ローズマリー葉エキス、デキストラン、ウメ果実エキス、トリフルオロアセチルトリペプチド－２、チャ葉エキス、マタタビ果実エキス、テトラヒドロピペリン、アセチルヘキサペプチド－８、キサンタンガム、スクレロチウムガム、（アクリレーツ／アクリル酸アルキル（Ｃ１０－３０））クロスポリマー、酢酸、酢酸トコフェロール、トコフェロール、ＥＤＴＡ－２Ｎａ、ソルビン酸Ｋ、香料、シアノコバラミン
----------------
&lt;AGグローイングエッセンスマスク&gt;
----------------
水、ＤＰＧ、テトラエチルヘキサン酸ペンタエリスリチル、スクワラン、ジフェニルシロキシフェニルトリメチコン、グリセリン、加水分解水添デンプン、メチルグルセス－１０、シア脂、ペンチレングリコール、ステアリン酸ＰＥＧ－４０、ステアリン酸ソルビタン、コメヌカ油、ステアリルアルコール、セタノール、（ビニルジメチコン／メチコンシルセスキオキサン）クロスポリマー、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バクチオール、ＢＧ、リンゴ果実培養細胞エキス、酵母エキス、サトザクラ花エキス、メリッサ葉エキス、サクシノイルアテロコラーゲン、水溶性コラーゲン、トコトリエノール、グリチルレチン酸ステアリル、パルミトイルトリペプチド－１、パルミトイルテトラペプチド－７、フィトステロールズ、乳酸Ｎａ、キサンタンガム、イソステアリン酸ソルビタン、水添レシチン、ポリソルベート２０、レシチン、クエン酸、リン酸２Ｎａ、リン酸Ｋ、リンゴ酸、酢酸トコフェロール、トコフェロール、アスコルビン酸、ヘキサメタリン酸Ｎａ、香料、酸化鉄</t>
        </is>
      </c>
      <c r="AE867" s="663" t="inlineStr">
        <is>
          <t>ЕАЭС N RU Д-JP.РА04.В.85789/25 от 03.06.2025 действует до 02.06.2030</t>
        </is>
      </c>
      <c r="AF867" s="663" t="inlineStr">
        <is>
          <t xml:space="preserve">COCOCHI </t>
        </is>
      </c>
      <c r="AG867" s="663" t="inlineStr">
        <is>
          <t>Cosmo Beauty Co., Ltd</t>
        </is>
      </c>
    </row>
    <row r="868" hidden="1" ht="28.5" customFormat="1" customHeight="1" s="437" thickBot="1">
      <c r="A868" s="435" t="n"/>
      <c r="B868" s="829" t="n"/>
      <c r="C868" s="1621" t="n">
        <v>4580504131333</v>
      </c>
      <c r="D868" s="450" t="n"/>
      <c r="E868" s="447" t="inlineStr">
        <is>
          <t>COCOCHI</t>
        </is>
      </c>
      <c r="F868" s="447" t="inlineStr">
        <is>
          <t>COC19</t>
        </is>
      </c>
      <c r="G868" s="671" t="n"/>
      <c r="H868" s="404" t="inlineStr">
        <is>
          <t>COCOCHI AG Facial Triple Itensive SPA Treatment (essence cream N 3g/essence cream mask 15g/essence lotion EX 20ml</t>
        </is>
      </c>
      <c r="I868" s="488" t="inlineStr">
        <is>
          <t>COCOCHI AG Facial Triple Itensive SPA Treatment (essence cream N 3g/essence cream mask 15g/essence lotion EX 20ml</t>
        </is>
      </c>
      <c r="J868" s="404" t="inlineStr">
        <is>
          <t xml:space="preserve">Антивозрастной интенсивный СПА уход тройного действия (набор) COCOCHI </t>
        </is>
      </c>
      <c r="K868" s="404" t="inlineStr">
        <is>
          <t>lotion, cream, cream mask</t>
        </is>
      </c>
      <c r="L868" s="450" t="n"/>
      <c r="M868" s="1442" t="n">
        <v>36</v>
      </c>
      <c r="N868" s="1442" t="n"/>
      <c r="O868" s="553" t="n"/>
      <c r="P868" s="1746" t="n">
        <v>1833</v>
      </c>
      <c r="Q868" s="1628">
        <f>O868*P868</f>
        <v/>
      </c>
      <c r="R868" s="443" t="n">
        <v>1540</v>
      </c>
      <c r="S868" s="1623">
        <f>O868*R868</f>
        <v/>
      </c>
      <c r="T868" s="1623">
        <f>Q868-S868</f>
        <v/>
      </c>
      <c r="U868" s="556">
        <f>T868/Q868</f>
        <v/>
      </c>
      <c r="V868" s="1739">
        <f>ROUND(0.193*0.247*0.495,3)</f>
        <v/>
      </c>
      <c r="W868" s="444" t="n">
        <v>4.97</v>
      </c>
      <c r="X868" s="728">
        <f>O868/M868</f>
        <v/>
      </c>
      <c r="Y868" s="444">
        <f>V868*X868</f>
        <v/>
      </c>
      <c r="Z868" s="444">
        <f>W868*X868</f>
        <v/>
      </c>
      <c r="AA868" s="985" t="inlineStr">
        <is>
          <t>商品166ｍｍ×156ｍｍ×229ｍｍ</t>
        </is>
      </c>
      <c r="AB868" s="1442" t="n">
        <v>0.115</v>
      </c>
      <c r="AC868" s="1624">
        <f>ROUND(O868*AB868,3)</f>
        <v/>
      </c>
      <c r="AD868" s="673" t="inlineStr">
        <is>
          <t xml:space="preserve">・ココチ　フェイシャル　エッセンス　クリームN：【全成分】水、ＢＧ、スクワラン、グリセリン、エチルヘキサン酸セチル、ペンチレングリコール、ベタイン、ジメチコン、ホホバ種子油、水添レシチン、セタノール、マカデミアナッツ脂肪酸フィトステリル、ミリスチン酸ポリグリセリル－１０、マルチトール、カルボマー、フェノキシエタノール、エチルヘキシルグリセリン、ラウロイルグルタミン酸ジ（フィトステリル／オクチルドデシル）、水酸化Ｋ、アロエベラ葉エキス、チャ葉エキス、テンチャエキス、ビワ葉エキス、パルミトイルトリペプチド－５、ローズマリー葉エキス、ヒポファエラムノイデス果実エキス、乳酸桿菌／コメ発酵物、加水分解シルク、アルギニン、ジ酢酸ジペプチドジアミノブチロイルベンジルアミド、フィトステロールズ、キサンタンガム、スクレロチウムガム、（アクリレーツ／アクリル酸アルキル（Ｃ１０－３０））クロスポリマー、酢酸トコフェロール、トコフェロール、ＥＤＴＡ－２Ｎａ、香料
・ココチ　フェイシャル　エッセンス　クリーム　マスクN：【全成分】水、ＤＰＧ、テトラエチルヘキサン酸ペンタエリスリチル、スクワラン、グリセリン、ジフェニルシロキシフェニルトリメチコン、加水分解水添デンプン、メチルグルセス－１０、シア脂、ペンチレングリコール、ステアリン酸ＰＥＧ－４０、ステアリン酸ソルビタン、コメヌカ油、（ビニルジメチコン／メチコンシルセスキオキサン）クロスポリマー、ステアリルアルコール、セタノール、ポリソルベート６０、ヘキサ（ヒドロキシステアリン酸／ステアリン酸／ロジン酸）ジペンタエリスリチル、カルボマー、（アクリル酸ヒドロキシエチル／アクリロイルジメチルタウリンＮａ）コポリマー、ラウロイルグルタミン酸ジ（オクチルドデシル／フィトステリル／ベヘニル）、フェノキシエタノール、トロメタミン、３－Ｏ－エチルアスコルビン酸、ＥＤＴＡ－２Ｎａ、エチルヘキシルグリセリン、ヘキサメタリン酸Ｎａ、ＢＧ、リンゴ果実培養細胞エキス、チャ葉エキス、酵母エキス、サトザクラ花エキス、テンチャエキス、メリッサ葉エキス、ビワ葉エキス、ローズマリー葉エキス、ヒポファエラムノイデス果実エキス、グリチルレチン酸ステアリル、パルミトイルトリペプチド－１、パルミトイルテトラペプチド－７、フラーレン、フィトステロールズ、トコトリエノール、乳酸Ｎａ、キサンタンガム、ＰＶＰ、イソステアリン酸ソルビタン、水添レシチン、ポリソルベート２０、レシチン、クエン酸、リンゴ酸、トコフェロール、アスコルビン酸、酢酸トコフェロール、香料、酸化鉄
・ココチ　エッセンス　ローション　EX：【全成分】水、ＢＧ、ペンチレングリコール、グリセレス－２６、メチルグルセス－２０、トレハロース、グリセリン、ＰＥＧ－８、ビスＰＥＧ－１８メチルエーテルジメチルシラン、ベタイン、フェノキシエタノール、キサンタンガム、エチルヘキシルグリセリン、ＰＥＧ－６０水添ヒマシ油、クエン酸Ｎａ、シロキクラゲ多糖体、リンゴ果実培養細胞エキス、ブドウ果実エキス、センチフォリアバラ花エキス、１，２－ヘキサンジオール、チャ葉エキス、テンチャエキス、ビワ葉エキス、ローズマリー葉エキス、ヒポファエラムノイデス果実エキス、ヒドロキシプロピルテトラヒドロピラントリオール、フラーレン、オリゴペプチド－１、温泉水、ＰＶＰ、ポリソルベート２０、レシチン、ＰＧ、クエン酸、トコフェロール、ＥＤＴＡ－２Ｎａ、香料
</t>
        </is>
      </c>
      <c r="AE868" s="663" t="inlineStr">
        <is>
          <t>ЕАЭС N RU Д-JP.РА06.В.93742/24 от 12.08.2024 действует до 07.08.2029; ЕАЭС N RU Д-JP.РА06.В.88560/24  от 07.08.2024 действует до 06.08.2029</t>
        </is>
      </c>
      <c r="AF868" s="663" t="inlineStr">
        <is>
          <t xml:space="preserve">COCOCHI </t>
        </is>
      </c>
      <c r="AG868" s="663" t="inlineStr">
        <is>
          <t xml:space="preserve">
«COSME NATURALS, LIMITED.»</t>
        </is>
      </c>
    </row>
    <row r="869" hidden="1" ht="28.5" customFormat="1" customHeight="1" s="437" thickBot="1">
      <c r="A869" s="435" t="n"/>
      <c r="B869" s="829" t="n"/>
      <c r="C869" s="1621" t="n">
        <v>4580504131258</v>
      </c>
      <c r="D869" s="450" t="n"/>
      <c r="E869" s="447" t="inlineStr">
        <is>
          <t>COCOCHI</t>
        </is>
      </c>
      <c r="F869" s="447" t="inlineStr">
        <is>
          <t>COC20</t>
        </is>
      </c>
      <c r="G869" s="671" t="n"/>
      <c r="H869" s="404" t="inlineStr">
        <is>
          <t>COCOCHI AG Clarifying Concentrate Mask 5sht/ 1g x5</t>
        </is>
      </c>
      <c r="I869" s="488" t="inlineStr">
        <is>
          <t>COCOCHI AG Clarifying Concentrate Mask 5sht/ 1g x5</t>
        </is>
      </c>
      <c r="J869" s="404" t="inlineStr">
        <is>
          <t xml:space="preserve">Антигликационная, антивозростная концентрированная маска COCOCHI  </t>
        </is>
      </c>
      <c r="K869" s="404" t="inlineStr">
        <is>
          <t>face mask</t>
        </is>
      </c>
      <c r="L869" s="450" t="n"/>
      <c r="M869" s="1442" t="n">
        <v>36</v>
      </c>
      <c r="N869" s="1442" t="n"/>
      <c r="O869" s="553" t="n">
        <v>72</v>
      </c>
      <c r="P869" s="1746" t="n">
        <v>1964</v>
      </c>
      <c r="Q869" s="1628">
        <f>O869*P869</f>
        <v/>
      </c>
      <c r="R869" s="443" t="n">
        <v>1650</v>
      </c>
      <c r="S869" s="1623">
        <f>O869*R869</f>
        <v/>
      </c>
      <c r="T869" s="1623">
        <f>Q869-S869</f>
        <v/>
      </c>
      <c r="U869" s="556">
        <f>T869/Q869</f>
        <v/>
      </c>
      <c r="V869" s="444">
        <f>ROUND(0.232*0.398*0.414,3)</f>
        <v/>
      </c>
      <c r="W869" s="444" t="n">
        <v>9</v>
      </c>
      <c r="X869" s="728">
        <f>O869/M869</f>
        <v/>
      </c>
      <c r="Y869" s="444">
        <f>V869*X869</f>
        <v/>
      </c>
      <c r="Z869" s="444">
        <f>W869*X869</f>
        <v/>
      </c>
      <c r="AA869" s="985" t="inlineStr">
        <is>
          <t>商品190mm*30mm*125mm</t>
        </is>
      </c>
      <c r="AB869" s="1442" t="n">
        <v>0.21</v>
      </c>
      <c r="AC869" s="1624">
        <f>ROUND(O869*AB869,3)</f>
        <v/>
      </c>
      <c r="AD869" s="673" t="inlineStr">
        <is>
          <t>・ココチ エージー クラリファイング エッセンス クリーム
【全成分】水、ＢＧ、スクワラン、グリセリン、ベタイン、エチルヘキサン酸セチル、ペンチレングリコール、メチルグルセス－１０、セタノール、水添レシチン、パンテノール、アスペルギルス／（グルコース／ダイズ／デンプン）発酵液、アスコルビルメチルシラノールペクチン、ミリスチン酸ポリグリセリル－１０、アセチルグルコサミン、カルボマー、ジメチコン、ホホバ種子油、フェノキシエタノール、エチルヘキシルグリセリン、カルノシン、プロパンジオール、水酸化Ｋ、アデノシン、アセチルヒアルロン酸Ｎａ、チャ葉エキス、テンチャエキス、ビワ葉エキス、ローズマリー葉エキス、ヒポファエラムノイデス果実エキス、キサンタンガム、スクレロチウムガム、（アクリレーツ／アクリル酸アルキル（Ｃ１０－３０））クロスポリマー、酢酸トコフェロール、トコフェロール、ＥＤＴＡ－２Ｎａ、香料
・ココチ エージー クラリファイング コンセントレート マスク
【全成分】水、ＢＧ、ナイアシンアミド、ペンチレングリコール、グリセレス－２６、グリセリン、ベタイン、フェノキシエタノール、ＰＥＧ－６０水添ヒマシ油、カルボマー、ヤエヤマアオキ果汁、グルコノラクトン、パルミチン酸アスコルビルリン酸３Ｎａ、加水分解シルク、アセチルヒアルロン酸Ｎａ、ヒアルロン酸クロスポリマーＮａ、加水分解ヒアルロン酸Ｎａ、エチルヘキシルグリセリン、加水分解ヒアルロン酸、ヒアルロン酸Ｎａ、ホウケイ酸（Ｃａ／Ｎａ）、酸化銀、キサンタンガム、水酸化Ｋ、テトラヘキシルデカン酸アスコルビル、ＥＤＴＡ－２Ｎａ、香料</t>
        </is>
      </c>
      <c r="AE869" s="663" t="inlineStr">
        <is>
          <t>ЕАЭС N RU Д-JP.РА04.В.85789/25 от 03.06.2025 действует до 02.06.2030</t>
        </is>
      </c>
      <c r="AF869" s="663" t="n"/>
      <c r="AG869" s="663" t="n"/>
    </row>
    <row r="870" hidden="1" ht="28.5" customFormat="1" customHeight="1" s="437" thickBot="1">
      <c r="A870" s="435" t="n"/>
      <c r="B870" s="829" t="n"/>
      <c r="C870" s="1621" t="n">
        <v>4580504131425</v>
      </c>
      <c r="D870" s="450" t="n"/>
      <c r="E870" s="447" t="inlineStr">
        <is>
          <t>COCOCHI</t>
        </is>
      </c>
      <c r="F870" s="447" t="n"/>
      <c r="G870" s="671" t="n"/>
      <c r="H870" s="404" t="inlineStr">
        <is>
          <t>COCOCHI AG Ultimate Brightening Cleansing Mask</t>
        </is>
      </c>
      <c r="I870" s="404" t="n"/>
      <c r="J870" s="488" t="n"/>
      <c r="K870" s="404" t="inlineStr">
        <is>
          <t>cleansing mask</t>
        </is>
      </c>
      <c r="L870" s="451" t="n"/>
      <c r="M870" s="1442" t="n">
        <v>36</v>
      </c>
      <c r="N870" s="1442" t="n"/>
      <c r="O870" s="553" t="n"/>
      <c r="P870" s="1746" t="n">
        <v>2946</v>
      </c>
      <c r="Q870" s="1628">
        <f>O870*P870</f>
        <v/>
      </c>
      <c r="R870" s="443" t="n">
        <v>2475</v>
      </c>
      <c r="S870" s="1623">
        <f>O870*R870</f>
        <v/>
      </c>
      <c r="T870" s="1623">
        <f>Q870-S870</f>
        <v/>
      </c>
      <c r="U870" s="556">
        <f>T870/Q870</f>
        <v/>
      </c>
      <c r="V870" s="444">
        <f>ROUND(0.177*0.595*0.292,3)</f>
        <v/>
      </c>
      <c r="W870" s="444" t="n">
        <v>12.18</v>
      </c>
      <c r="X870" s="728">
        <f>O870/M870</f>
        <v/>
      </c>
      <c r="Y870" s="444">
        <f>V870*X870</f>
        <v/>
      </c>
      <c r="Z870" s="444">
        <f>W870*X870</f>
        <v/>
      </c>
      <c r="AA870" s="985" t="inlineStr">
        <is>
          <t>商品
67.5ｍｍ×88ｍｍ×88ｍｍ</t>
        </is>
      </c>
      <c r="AB870" s="1442" t="n">
        <v>0.3</v>
      </c>
      <c r="AC870" s="1624">
        <f>ROUND(O870*AB870,3)</f>
        <v/>
      </c>
      <c r="AD870" s="673" t="n"/>
      <c r="AE870" s="663" t="n"/>
      <c r="AF870" s="680" t="n"/>
      <c r="AG870" s="663" t="n"/>
    </row>
    <row r="871" hidden="1" ht="28.5" customFormat="1" customHeight="1" s="437" thickBot="1">
      <c r="A871" s="435" t="n"/>
      <c r="B871" s="829" t="n"/>
      <c r="C871" s="1621" t="n">
        <v>4560266411072</v>
      </c>
      <c r="D871" s="450" t="n"/>
      <c r="E871" s="447" t="inlineStr">
        <is>
          <t>PureBio</t>
        </is>
      </c>
      <c r="F871" s="1184" t="inlineStr">
        <is>
          <t>PB01</t>
        </is>
      </c>
      <c r="G871" s="671" t="n"/>
      <c r="H871" s="404" t="inlineStr">
        <is>
          <t xml:space="preserve">PureBio Tone Up UV white 50g </t>
        </is>
      </c>
      <c r="I871" s="404" t="n"/>
      <c r="J871" s="488" t="n"/>
      <c r="K871" s="404" t="inlineStr">
        <is>
          <t>sunscreen</t>
        </is>
      </c>
      <c r="L871" s="451" t="n"/>
      <c r="M871" s="1442" t="n">
        <v>12</v>
      </c>
      <c r="N871" s="1442" t="n">
        <v>12</v>
      </c>
      <c r="O871" s="553" t="n"/>
      <c r="P871" s="1746">
        <f>3811+267</f>
        <v/>
      </c>
      <c r="Q871" s="1628">
        <f>O871*P871</f>
        <v/>
      </c>
      <c r="R871" s="443">
        <f>3240+267</f>
        <v/>
      </c>
      <c r="S871" s="1623">
        <f>O871*R871</f>
        <v/>
      </c>
      <c r="T871" s="1623">
        <f>Q871-S871</f>
        <v/>
      </c>
      <c r="U871" s="556">
        <f>T871/Q871</f>
        <v/>
      </c>
      <c r="V871" s="444" t="n"/>
      <c r="W871" s="444" t="n"/>
      <c r="X871" s="728">
        <f>O871/M871</f>
        <v/>
      </c>
      <c r="Y871" s="444" t="n"/>
      <c r="Z871" s="444" t="n"/>
      <c r="AA871" s="985" t="n"/>
      <c r="AB871" s="1442" t="n">
        <v>0.07199999999999999</v>
      </c>
      <c r="AC871" s="1624">
        <f>ROUND(O871*AB871,3)</f>
        <v/>
      </c>
      <c r="AD871"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1" s="1212" t="inlineStr">
        <is>
          <t>письмо .№ 522/25 от 25.07.2025 г.</t>
        </is>
      </c>
      <c r="AF871" s="1216" t="inlineStr">
        <is>
          <t>PURE BIO</t>
        </is>
      </c>
      <c r="AG871" s="1217" t="inlineStr">
        <is>
          <t>Bonanza Co.,Ltd.</t>
        </is>
      </c>
    </row>
    <row r="872" hidden="1" ht="28.5" customFormat="1" customHeight="1" s="437" thickBot="1">
      <c r="A872" s="758" t="n"/>
      <c r="B872" s="829" t="n"/>
      <c r="C872" s="1709" t="n"/>
      <c r="D872" s="771" t="n"/>
      <c r="E872" s="447" t="inlineStr">
        <is>
          <t>PureBio</t>
        </is>
      </c>
      <c r="F872" s="970" t="n"/>
      <c r="G872" s="770" t="n"/>
      <c r="H872" s="754" t="inlineStr">
        <is>
          <t>PureBio Essence Pro 100ml ОБРАЗЦЫ В РФ НЕ ОТПРАВЛЯЛИ</t>
        </is>
      </c>
      <c r="I872" s="754" t="n"/>
      <c r="J872" s="934" t="n"/>
      <c r="K872" s="754" t="inlineStr">
        <is>
          <t>face essence</t>
        </is>
      </c>
      <c r="L872" s="761" t="n"/>
      <c r="M872" s="764" t="n">
        <v>6</v>
      </c>
      <c r="N872" s="764" t="n">
        <v>6</v>
      </c>
      <c r="O872" s="986" t="n"/>
      <c r="P872" s="1751" t="n">
        <v>25235</v>
      </c>
      <c r="Q872" s="1628">
        <f>O872*P872</f>
        <v/>
      </c>
      <c r="R872" s="989" t="n">
        <v>21450</v>
      </c>
      <c r="S872" s="1713">
        <f>O872*R872</f>
        <v/>
      </c>
      <c r="T872" s="1713">
        <f>Q872-S872</f>
        <v/>
      </c>
      <c r="U872" s="990">
        <f>T872/Q872</f>
        <v/>
      </c>
      <c r="V872" s="767" t="n"/>
      <c r="W872" s="767" t="n"/>
      <c r="X872" s="972">
        <f>O872/M872</f>
        <v/>
      </c>
      <c r="Y872" s="767" t="n"/>
      <c r="Z872" s="767" t="n"/>
      <c r="AA872" s="991" t="n"/>
      <c r="AB872" s="764" t="n"/>
      <c r="AC872" s="1624">
        <f>ROUND(O872*AB872,3)</f>
        <v/>
      </c>
      <c r="AD872" s="673" t="inlineStr">
        <is>
          <t>TRANEXAMIC ACID, STEARYL GLYCYRRHETINATE,
CYCLOPENTASILOXANE, WATER, ZINC OXIDE, ETHYLHEXYL
METHOXYCINNAMATE, ISOSTEARYL NEOPENTANOATE,
BUTYLENE GLYCOL, DIMETHICONE, PEG-9
POLYDIMETHYLSILOXYETHYL DIMETHICONE, TITANIUM DIOXIDE,
GLYCERIN, POLYMETHYLSILSESQUIOXANE, DISODIUM
STEAROYL GLUTAMATE, ACRYLATES/DIMETHICONE
COPOLYMER, SCUTELLARIA BAICALENSIS ROOT EXTRACT,
GLYCERYL GLUCOSIDE, GLUCOSYLRUTIN, DISTEARDIMONIUM
HECTORITE, PAEONIA ALBIFLORA ROOT EXTRACT, SILICA
DIMETHYL SILYLATE, STEARIC ACID, GLYCINE SOJA (SOYBEAN)
SEED EXTRACT, CAMELLIA SINENSIS LEAF EXTRACT,
RHODOMYRTUS TOMENTOSA FRUIT EXTRACT, NYLON-12,
DEXTRIN PALMITATE, SODIUM HYALURONATE,
PHENOXYETHANOL, IRON OXIDES, PEG-10 DIMETHICONE,
HYDROGEN DIMETHICONE, DIPHENYLSILOXY PHENYL
TRIMETHICONE, SODIUM CHLORIDE, DIMETHICONE/VINYL
DIMETHICONE CROSSPOLYMER, FUCUS VESICULOSUS
EXTRACT, ALUMINUM HYDROXIDE, SOLUBLE COLLAGEN, SILICA</t>
        </is>
      </c>
      <c r="AE872" s="663" t="n"/>
      <c r="AF872" s="680" t="n"/>
      <c r="AG872" s="663" t="n"/>
    </row>
    <row r="873" hidden="1" ht="20.1" customFormat="1" customHeight="1" s="437" thickBot="1">
      <c r="A873" s="1442" t="n"/>
      <c r="B873" s="822" t="n"/>
      <c r="C873" s="1621" t="n">
        <v>4573423487001</v>
      </c>
      <c r="D873" s="1621" t="n"/>
      <c r="E873" s="447" t="inlineStr">
        <is>
          <t xml:space="preserve">Diaasjapan </t>
        </is>
      </c>
      <c r="F873" s="447" t="inlineStr">
        <is>
          <t>BS01</t>
        </is>
      </c>
      <c r="G873" s="671" t="n"/>
      <c r="H873" s="404" t="inlineStr">
        <is>
          <t xml:space="preserve">
Beauty Smile
</t>
        </is>
      </c>
      <c r="I873" s="868" t="inlineStr">
        <is>
          <t xml:space="preserve">Beauty Smile. </t>
        </is>
      </c>
      <c r="J873" s="868" t="inlineStr">
        <is>
          <t>Отбеливающая зубная паста на основе угля и ионов серебра Бьюти Смайл для дневного применения.</t>
        </is>
      </c>
      <c r="K873" s="451" t="inlineStr">
        <is>
          <t>tooth paste</t>
        </is>
      </c>
      <c r="L873" s="451" t="n"/>
      <c r="M873" s="1442" t="n">
        <v>48</v>
      </c>
      <c r="N873" s="1442" t="n">
        <v>48</v>
      </c>
      <c r="O873" s="553" t="n">
        <v>48</v>
      </c>
      <c r="P873" s="1746" t="n">
        <v>1488.235294117647</v>
      </c>
      <c r="Q873" s="1628">
        <f>O873*P873</f>
        <v/>
      </c>
      <c r="R873" s="443" t="n">
        <v>1265</v>
      </c>
      <c r="S873" s="1623">
        <f>O873*R873</f>
        <v/>
      </c>
      <c r="T873" s="1623">
        <f>Q873-S873</f>
        <v/>
      </c>
      <c r="U873" s="556">
        <f>T873/Q873</f>
        <v/>
      </c>
      <c r="V873" s="444">
        <f>ROUND(0.17*0.146*0.158,3)</f>
        <v/>
      </c>
      <c r="W873" s="444" t="n">
        <v>6.3</v>
      </c>
      <c r="X873" s="728">
        <f>O873/M873</f>
        <v/>
      </c>
      <c r="Y873" s="444">
        <f>V873*X873</f>
        <v/>
      </c>
      <c r="Z873" s="444">
        <f>W873*X873</f>
        <v/>
      </c>
      <c r="AA873" s="444" t="inlineStr">
        <is>
          <t>15.4*4.9*3.2(奥行）</t>
        </is>
      </c>
      <c r="AB873" s="1442" t="n">
        <v>0.101</v>
      </c>
      <c r="AC873" s="1624">
        <f>ROUND(O873*AB873,3)</f>
        <v/>
      </c>
      <c r="AD873"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3" s="663" t="n"/>
      <c r="AF873" s="663" t="n"/>
      <c r="AG873" s="663" t="n"/>
    </row>
    <row r="874" hidden="1" ht="20.1" customFormat="1" customHeight="1" s="437" thickBot="1">
      <c r="A874" s="1442" t="n"/>
      <c r="B874" s="822" t="n"/>
      <c r="C874" s="1621" t="n">
        <v>4573423487001</v>
      </c>
      <c r="D874" s="1621" t="n"/>
      <c r="E874" s="447" t="inlineStr">
        <is>
          <t xml:space="preserve">Diaasjapan </t>
        </is>
      </c>
      <c r="F874" s="447" t="inlineStr">
        <is>
          <t>BS01</t>
        </is>
      </c>
      <c r="G874" s="671" t="n"/>
      <c r="H874" s="404" t="inlineStr">
        <is>
          <t xml:space="preserve">
Beauty Smile
</t>
        </is>
      </c>
      <c r="I874" s="868" t="inlineStr">
        <is>
          <t xml:space="preserve">Beauty Smile. </t>
        </is>
      </c>
      <c r="J874" s="868" t="inlineStr">
        <is>
          <t>Отбеливающая зубная паста на основе угля и ионов серебра Бьюти Смайл для дневного применения.</t>
        </is>
      </c>
      <c r="K874" s="451" t="inlineStr">
        <is>
          <t>tooth paste</t>
        </is>
      </c>
      <c r="L874" s="451" t="n"/>
      <c r="M874" s="1442" t="n">
        <v>48</v>
      </c>
      <c r="N874" s="1442" t="n">
        <v>96</v>
      </c>
      <c r="O874" s="553" t="n"/>
      <c r="P874" s="1746" t="n">
        <v>1513</v>
      </c>
      <c r="Q874" s="1628">
        <f>O874*P874</f>
        <v/>
      </c>
      <c r="R874" s="443" t="n">
        <v>1210</v>
      </c>
      <c r="S874" s="1623">
        <f>O874*R874</f>
        <v/>
      </c>
      <c r="T874" s="1623">
        <f>Q874-S874</f>
        <v/>
      </c>
      <c r="U874" s="556">
        <f>T874/Q874</f>
        <v/>
      </c>
      <c r="V874" s="444">
        <f>ROUND(0.17*0.146*0.158,3)</f>
        <v/>
      </c>
      <c r="W874" s="444" t="n">
        <v>6.3</v>
      </c>
      <c r="X874" s="728">
        <f>O874/M874</f>
        <v/>
      </c>
      <c r="Y874" s="444">
        <f>V874*X874</f>
        <v/>
      </c>
      <c r="Z874" s="444">
        <f>W874*X874</f>
        <v/>
      </c>
      <c r="AA874" s="444" t="inlineStr">
        <is>
          <t>15.4*4.9*3.2(奥行）</t>
        </is>
      </c>
      <c r="AB874" s="1442" t="n">
        <v>0.101</v>
      </c>
      <c r="AC874" s="1624">
        <f>ROUND(O874*AB874,3)</f>
        <v/>
      </c>
      <c r="AD874"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4" s="663" t="inlineStr">
        <is>
          <t>ЕАЭС N RU Д-JP.РА09.В.51795/23 от 09.11.2023 действует до 08.11.2028</t>
        </is>
      </c>
      <c r="AF874" s="663" t="inlineStr">
        <is>
          <t>KitanoKikaku Co.,Ltd</t>
        </is>
      </c>
      <c r="AG874" s="663" t="inlineStr">
        <is>
          <t xml:space="preserve">Beauty Smile </t>
        </is>
      </c>
    </row>
    <row r="875" hidden="1" ht="20.1" customFormat="1" customHeight="1" s="437" thickBot="1">
      <c r="A875" s="1442" t="n"/>
      <c r="B875" s="822" t="n"/>
      <c r="C875" s="1621" t="n">
        <v>4573423487001</v>
      </c>
      <c r="D875" s="1621" t="n"/>
      <c r="E875" s="447" t="inlineStr">
        <is>
          <t xml:space="preserve">Diaasjapan </t>
        </is>
      </c>
      <c r="F875" s="447" t="inlineStr">
        <is>
          <t>BS01</t>
        </is>
      </c>
      <c r="G875" s="671" t="n"/>
      <c r="H875" s="404" t="inlineStr">
        <is>
          <t xml:space="preserve">
Beauty Smile
</t>
        </is>
      </c>
      <c r="I875" s="868" t="inlineStr">
        <is>
          <t xml:space="preserve">Beauty Smile. </t>
        </is>
      </c>
      <c r="J875" s="868" t="inlineStr">
        <is>
          <t>Отбеливающая зубная паста на основе угля и ионов серебра Бьюти Смайл для дневного применения.</t>
        </is>
      </c>
      <c r="K875" s="451" t="inlineStr">
        <is>
          <t>tooth paste</t>
        </is>
      </c>
      <c r="L875" s="451" t="n"/>
      <c r="M875" s="1442" t="n">
        <v>48</v>
      </c>
      <c r="N875" s="1442" t="n">
        <v>192</v>
      </c>
      <c r="O875" s="553" t="n"/>
      <c r="P875" s="1746" t="n">
        <v>1444</v>
      </c>
      <c r="Q875" s="1628">
        <f>O875*P875</f>
        <v/>
      </c>
      <c r="R875" s="443" t="n">
        <v>1155</v>
      </c>
      <c r="S875" s="1623">
        <f>O875*R875</f>
        <v/>
      </c>
      <c r="T875" s="1623">
        <f>Q875-S875</f>
        <v/>
      </c>
      <c r="U875" s="556">
        <f>T875/Q875</f>
        <v/>
      </c>
      <c r="V875" s="444">
        <f>ROUND(0.17*0.146*0.158,3)</f>
        <v/>
      </c>
      <c r="W875" s="444" t="n">
        <v>6.3</v>
      </c>
      <c r="X875" s="728">
        <f>O875/M875</f>
        <v/>
      </c>
      <c r="Y875" s="444">
        <f>V875*X875</f>
        <v/>
      </c>
      <c r="Z875" s="444">
        <f>W875*X875</f>
        <v/>
      </c>
      <c r="AA875" s="444" t="inlineStr">
        <is>
          <t>15.4*4.9*3.2(奥行）</t>
        </is>
      </c>
      <c r="AB875" s="1442" t="n">
        <v>0.101</v>
      </c>
      <c r="AC875" s="1624">
        <f>ROUND(O875*AB875,3)</f>
        <v/>
      </c>
      <c r="AD875"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5" s="663" t="n"/>
      <c r="AF875" s="663" t="n"/>
      <c r="AG875" s="663" t="n"/>
    </row>
    <row r="876" hidden="1" ht="20.1" customFormat="1" customHeight="1" s="437" thickBot="1">
      <c r="A876" s="1442" t="n"/>
      <c r="B876" s="822" t="n"/>
      <c r="C876" s="1621" t="n">
        <v>4573423487001</v>
      </c>
      <c r="D876" s="1621" t="n"/>
      <c r="E876" s="447" t="inlineStr">
        <is>
          <t xml:space="preserve">Diaasjapan </t>
        </is>
      </c>
      <c r="F876" s="447" t="inlineStr">
        <is>
          <t>BS01</t>
        </is>
      </c>
      <c r="G876" s="671" t="n"/>
      <c r="H876" s="404" t="inlineStr">
        <is>
          <t xml:space="preserve">
Beauty Smile
</t>
        </is>
      </c>
      <c r="I876" s="868" t="inlineStr">
        <is>
          <t xml:space="preserve">Beauty Smile. </t>
        </is>
      </c>
      <c r="J876" s="868" t="inlineStr">
        <is>
          <t>Отбеливающая зубная паста на основе угля и ионов серебра Бьюти Смайл для дневного применения.</t>
        </is>
      </c>
      <c r="K876" s="451" t="inlineStr">
        <is>
          <t>tooth paste</t>
        </is>
      </c>
      <c r="L876" s="451" t="n"/>
      <c r="M876" s="1442" t="n">
        <v>48</v>
      </c>
      <c r="N876" s="1442" t="n">
        <v>336</v>
      </c>
      <c r="O876" s="553" t="n"/>
      <c r="P876" s="1746" t="n">
        <v>1306</v>
      </c>
      <c r="Q876" s="1628">
        <f>O876*P876</f>
        <v/>
      </c>
      <c r="R876" s="443" t="n">
        <v>1045</v>
      </c>
      <c r="S876" s="1623">
        <f>O876*R876</f>
        <v/>
      </c>
      <c r="T876" s="1623">
        <f>Q876-S876</f>
        <v/>
      </c>
      <c r="U876" s="556">
        <f>T876/Q876</f>
        <v/>
      </c>
      <c r="V876" s="444">
        <f>ROUND(0.17*0.146*0.158,3)</f>
        <v/>
      </c>
      <c r="W876" s="444" t="n">
        <v>6.3</v>
      </c>
      <c r="X876" s="728">
        <f>O876/M876</f>
        <v/>
      </c>
      <c r="Y876" s="444">
        <f>V876*X876</f>
        <v/>
      </c>
      <c r="Z876" s="444">
        <f>W876*X876</f>
        <v/>
      </c>
      <c r="AA876" s="444" t="inlineStr">
        <is>
          <t>15.4*4.9*3.2(奥行）</t>
        </is>
      </c>
      <c r="AB876" s="1442" t="n">
        <v>0.101</v>
      </c>
      <c r="AC876" s="1624">
        <f>ROUND(O876*AB876,3)</f>
        <v/>
      </c>
      <c r="AD876"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876" s="663" t="n"/>
      <c r="AF876" s="663" t="n"/>
      <c r="AG876" s="663" t="n"/>
    </row>
    <row r="877" hidden="1" ht="20.1" customFormat="1" customHeight="1" s="437" thickBot="1">
      <c r="A877" s="1442" t="n"/>
      <c r="B877" s="822" t="n"/>
      <c r="C877" s="1621" t="n">
        <v>4589621350726</v>
      </c>
      <c r="D877" s="1621" t="n"/>
      <c r="E877" s="447" t="inlineStr">
        <is>
          <t xml:space="preserve">Diaasjapan </t>
        </is>
      </c>
      <c r="F877" s="447" t="inlineStr">
        <is>
          <t>BS02</t>
        </is>
      </c>
      <c r="G877" s="671" t="n"/>
      <c r="H877" s="404" t="inlineStr">
        <is>
          <t>Beauty Smile Agio</t>
        </is>
      </c>
      <c r="I877" s="868" t="inlineStr">
        <is>
          <t xml:space="preserve">Beauty Smile Agio. </t>
        </is>
      </c>
      <c r="J877" s="868" t="inlineStr">
        <is>
          <t>Отбеливающая зубная паста на основе угля, ионов серебра и платины Бьюти Смайл для ночного применения.</t>
        </is>
      </c>
      <c r="K877" s="451" t="inlineStr">
        <is>
          <t>tooth paste</t>
        </is>
      </c>
      <c r="L877" s="451" t="n"/>
      <c r="M877" s="1442" t="n">
        <v>48</v>
      </c>
      <c r="N877" s="1442" t="n">
        <v>48</v>
      </c>
      <c r="O877" s="553" t="n">
        <v>48</v>
      </c>
      <c r="P877" s="1746" t="n">
        <v>2214</v>
      </c>
      <c r="Q877" s="1628">
        <f>O877*P877</f>
        <v/>
      </c>
      <c r="R877" s="443" t="n">
        <v>1771</v>
      </c>
      <c r="S877" s="1623">
        <f>O877*R877</f>
        <v/>
      </c>
      <c r="T877" s="1623">
        <f>Q877-S877</f>
        <v/>
      </c>
      <c r="U877" s="556">
        <f>T877/Q877</f>
        <v/>
      </c>
      <c r="V877" s="444">
        <f>ROUND(0.17*0.146*0.158,3)</f>
        <v/>
      </c>
      <c r="W877" s="444" t="n">
        <v>6.3</v>
      </c>
      <c r="X877" s="728">
        <f>O877/M877</f>
        <v/>
      </c>
      <c r="Y877" s="444">
        <f>V877*X877</f>
        <v/>
      </c>
      <c r="Z877" s="444">
        <f>W877*X877</f>
        <v/>
      </c>
      <c r="AA877" s="444" t="inlineStr">
        <is>
          <t>15.4*4.9*3.2(奥行）</t>
        </is>
      </c>
      <c r="AB877" s="1442" t="n">
        <v>0.101</v>
      </c>
      <c r="AC877" s="1624">
        <f>ROUND(O877*AB877,3)</f>
        <v/>
      </c>
      <c r="AD877"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7" s="663" t="n"/>
      <c r="AF877" s="663" t="n"/>
      <c r="AG877" s="663" t="n"/>
    </row>
    <row r="878" hidden="1" ht="20.1" customFormat="1" customHeight="1" s="437" thickBot="1">
      <c r="A878" s="1442" t="n"/>
      <c r="B878" s="822" t="n"/>
      <c r="C878" s="1621" t="n">
        <v>4589621350726</v>
      </c>
      <c r="D878" s="1621" t="n"/>
      <c r="E878" s="447" t="inlineStr">
        <is>
          <t xml:space="preserve">Diaasjapan </t>
        </is>
      </c>
      <c r="F878" s="447" t="inlineStr">
        <is>
          <t>BS02</t>
        </is>
      </c>
      <c r="G878" s="671" t="n"/>
      <c r="H878" s="404" t="inlineStr">
        <is>
          <t>Beauty Smile Agio</t>
        </is>
      </c>
      <c r="I878" s="868" t="inlineStr">
        <is>
          <t xml:space="preserve">Beauty Smile Agio. </t>
        </is>
      </c>
      <c r="J878" s="868" t="inlineStr">
        <is>
          <t>Отбеливающая зубная паста на основе угля, ионов серебра и платины Бьюти Смайл для ночного применения.</t>
        </is>
      </c>
      <c r="K878" s="451" t="inlineStr">
        <is>
          <t>tooth paste</t>
        </is>
      </c>
      <c r="L878" s="451" t="n"/>
      <c r="M878" s="1442" t="n">
        <v>48</v>
      </c>
      <c r="N878" s="1442" t="n">
        <v>96</v>
      </c>
      <c r="O878" s="553" t="n"/>
      <c r="P878" s="1746" t="n">
        <v>2118</v>
      </c>
      <c r="Q878" s="1628">
        <f>O878*P878</f>
        <v/>
      </c>
      <c r="R878" s="443" t="n">
        <v>1694</v>
      </c>
      <c r="S878" s="1623">
        <f>O878*R878</f>
        <v/>
      </c>
      <c r="T878" s="1623">
        <f>Q878-S878</f>
        <v/>
      </c>
      <c r="U878" s="556">
        <f>T878/Q878</f>
        <v/>
      </c>
      <c r="V878" s="444">
        <f>ROUND(0.17*0.146*0.158,3)</f>
        <v/>
      </c>
      <c r="W878" s="444" t="n">
        <v>6.3</v>
      </c>
      <c r="X878" s="728">
        <f>O878/M878</f>
        <v/>
      </c>
      <c r="Y878" s="444">
        <f>V878*X878</f>
        <v/>
      </c>
      <c r="Z878" s="444">
        <f>W878*X878</f>
        <v/>
      </c>
      <c r="AA878" s="444" t="inlineStr">
        <is>
          <t>15.4*4.9*3.2(奥行）</t>
        </is>
      </c>
      <c r="AB878" s="1442" t="n">
        <v>0.101</v>
      </c>
      <c r="AC878" s="1624">
        <f>ROUND(O878*AB878,3)</f>
        <v/>
      </c>
      <c r="AD878"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8" s="663" t="inlineStr">
        <is>
          <t>ЕАЭС N RU Д-JP.РА09.В.51795/23 от 09.11.2023 действует до 08.11.2028</t>
        </is>
      </c>
      <c r="AF878" s="663" t="inlineStr">
        <is>
          <t>KitanoKikaku Co.,Ltd</t>
        </is>
      </c>
      <c r="AG878" s="663" t="inlineStr">
        <is>
          <t xml:space="preserve">Beauty Smile </t>
        </is>
      </c>
    </row>
    <row r="879" hidden="1" ht="20.1" customFormat="1" customHeight="1" s="437" thickBot="1">
      <c r="A879" s="1442" t="n"/>
      <c r="B879" s="822" t="n"/>
      <c r="C879" s="1621" t="n">
        <v>4589621350726</v>
      </c>
      <c r="D879" s="1621" t="n"/>
      <c r="E879" s="447" t="inlineStr">
        <is>
          <t xml:space="preserve">Diaasjapan </t>
        </is>
      </c>
      <c r="F879" s="447" t="inlineStr">
        <is>
          <t>BS02</t>
        </is>
      </c>
      <c r="G879" s="671" t="n"/>
      <c r="H879" s="404" t="inlineStr">
        <is>
          <t>Beauty Smile Agio</t>
        </is>
      </c>
      <c r="I879" s="868" t="inlineStr">
        <is>
          <t xml:space="preserve">Beauty Smile Agio. </t>
        </is>
      </c>
      <c r="J879" s="868" t="inlineStr">
        <is>
          <t>Отбеливающая зубная паста на основе угля, ионов серебра и платины Бьюти Смайл для ночного применения.</t>
        </is>
      </c>
      <c r="K879" s="451" t="inlineStr">
        <is>
          <t>tooth paste</t>
        </is>
      </c>
      <c r="L879" s="451" t="n"/>
      <c r="M879" s="1442" t="n">
        <v>48</v>
      </c>
      <c r="N879" s="1442" t="n">
        <v>192</v>
      </c>
      <c r="O879" s="553" t="n"/>
      <c r="P879" s="1745" t="n">
        <v>2021</v>
      </c>
      <c r="Q879" s="1622">
        <f>O879*P879</f>
        <v/>
      </c>
      <c r="R879" s="554" t="n">
        <v>1617</v>
      </c>
      <c r="S879" s="1634">
        <f>O879*R879</f>
        <v/>
      </c>
      <c r="T879" s="1634">
        <f>Q879-S879</f>
        <v/>
      </c>
      <c r="U879" s="556">
        <f>T879/Q879</f>
        <v/>
      </c>
      <c r="V879" s="444">
        <f>ROUND(0.17*0.146*0.158,3)</f>
        <v/>
      </c>
      <c r="W879" s="444" t="n">
        <v>6.3</v>
      </c>
      <c r="X879" s="728">
        <f>O879/M879</f>
        <v/>
      </c>
      <c r="Y879" s="444">
        <f>V879*X879</f>
        <v/>
      </c>
      <c r="Z879" s="444">
        <f>W879*X879</f>
        <v/>
      </c>
      <c r="AA879" s="444" t="inlineStr">
        <is>
          <t>15.4*4.9*3.2(奥行）</t>
        </is>
      </c>
      <c r="AB879" s="1442" t="n">
        <v>0.101</v>
      </c>
      <c r="AC879" s="1624">
        <f>ROUND(O879*AB879,3)</f>
        <v/>
      </c>
      <c r="AD879"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79" s="663" t="n"/>
      <c r="AF879" s="663" t="n"/>
      <c r="AG879" s="663" t="n"/>
    </row>
    <row r="880" hidden="1" ht="20.1" customFormat="1" customHeight="1" s="437" thickBot="1">
      <c r="A880" s="1442" t="n"/>
      <c r="B880" s="822" t="n"/>
      <c r="C880" s="1621" t="n">
        <v>4589621350726</v>
      </c>
      <c r="D880" s="1621" t="n"/>
      <c r="E880" s="447" t="inlineStr">
        <is>
          <t xml:space="preserve">Diaasjapan </t>
        </is>
      </c>
      <c r="F880" s="447" t="inlineStr">
        <is>
          <t>BS02</t>
        </is>
      </c>
      <c r="G880" s="671" t="n"/>
      <c r="H880" s="404" t="inlineStr">
        <is>
          <t>Beauty Smile Agio</t>
        </is>
      </c>
      <c r="I880" s="868" t="inlineStr">
        <is>
          <t xml:space="preserve">Beauty Smile Agio. </t>
        </is>
      </c>
      <c r="J880" s="868" t="inlineStr">
        <is>
          <t>Отбеливающая зубная паста на основе угля, ионов серебра и платины Бьюти Смайл для ночного применения.</t>
        </is>
      </c>
      <c r="K880" s="451" t="inlineStr">
        <is>
          <t>tooth paste</t>
        </is>
      </c>
      <c r="L880" s="451" t="n"/>
      <c r="M880" s="1442" t="n">
        <v>48</v>
      </c>
      <c r="N880" s="1442" t="n">
        <v>336</v>
      </c>
      <c r="O880" s="553" t="n"/>
      <c r="P880" s="1745" t="n">
        <v>1829</v>
      </c>
      <c r="Q880" s="1622">
        <f>O880*P880</f>
        <v/>
      </c>
      <c r="R880" s="554" t="n">
        <v>1463</v>
      </c>
      <c r="S880" s="1634">
        <f>O880*R880</f>
        <v/>
      </c>
      <c r="T880" s="1634">
        <f>Q880-S880</f>
        <v/>
      </c>
      <c r="U880" s="556">
        <f>T880/Q880</f>
        <v/>
      </c>
      <c r="V880" s="444">
        <f>ROUND(0.17*0.146*0.158,3)</f>
        <v/>
      </c>
      <c r="W880" s="444" t="n">
        <v>6.3</v>
      </c>
      <c r="X880" s="728">
        <f>O880/M880</f>
        <v/>
      </c>
      <c r="Y880" s="444">
        <f>V880*X880</f>
        <v/>
      </c>
      <c r="Z880" s="444">
        <f>W880*X880</f>
        <v/>
      </c>
      <c r="AA880" s="444" t="inlineStr">
        <is>
          <t>15.4*4.9*3.2(奥行）</t>
        </is>
      </c>
      <c r="AB880" s="1442" t="n">
        <v>0.101</v>
      </c>
      <c r="AC880" s="1624">
        <f>ROUND(O880*AB880,3)</f>
        <v/>
      </c>
      <c r="AD880"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880" s="663" t="n"/>
      <c r="AF880" s="663" t="n"/>
      <c r="AG880" s="663" t="n"/>
    </row>
    <row r="881" hidden="1" ht="20.1" customFormat="1" customHeight="1" s="437">
      <c r="A881" s="1147" t="n"/>
      <c r="B881" s="1147" t="n"/>
      <c r="C881" s="1691" t="n"/>
      <c r="D881" s="1691" t="n"/>
      <c r="E881" s="447" t="inlineStr">
        <is>
          <t>Diaasjapan mini sample</t>
        </is>
      </c>
      <c r="F881" s="1131" t="n"/>
      <c r="G881" s="1132" t="n"/>
      <c r="H881" s="1133" t="inlineStr">
        <is>
          <t xml:space="preserve">Beauty Smile mini sample  (100sheets)
</t>
        </is>
      </c>
      <c r="I881" s="1241" t="inlineStr">
        <is>
          <t xml:space="preserve">Beauty Smile. </t>
        </is>
      </c>
      <c r="J881" s="1241" t="inlineStr">
        <is>
          <t>Отбеливающая зубная паста на основе угля и ионов серебра Бьюти Смайл для дневного применения.</t>
        </is>
      </c>
      <c r="K881" s="1145" t="inlineStr">
        <is>
          <t>tooth paste</t>
        </is>
      </c>
      <c r="L881" s="1145" t="n"/>
      <c r="M881" s="1147" t="n"/>
      <c r="N881" s="1147" t="n"/>
      <c r="O881" s="1137" t="n">
        <v>0</v>
      </c>
      <c r="P881" s="1752" t="n">
        <v>17600</v>
      </c>
      <c r="Q881" s="1753">
        <f>O881*P881</f>
        <v/>
      </c>
      <c r="R881" s="1139" t="n">
        <v>14960</v>
      </c>
      <c r="S881" s="1733">
        <f>O881*R881</f>
        <v/>
      </c>
      <c r="T881" s="1733">
        <f>Q881-S881</f>
        <v/>
      </c>
      <c r="U881" s="1150">
        <f>T881/Q881</f>
        <v/>
      </c>
      <c r="V881" s="1140" t="n"/>
      <c r="W881" s="1140" t="n"/>
      <c r="X881" s="1167" t="n"/>
      <c r="Y881" s="1140" t="n"/>
      <c r="Z881" s="1140" t="n"/>
      <c r="AA881" s="1140" t="n"/>
      <c r="AB881" s="1147" t="n"/>
      <c r="AC881" s="1624">
        <f>ROUND(O881*AB881,3)</f>
        <v/>
      </c>
      <c r="AD881" s="1142">
        <f>AD874</f>
        <v/>
      </c>
      <c r="AE881" s="1142">
        <f>AE874</f>
        <v/>
      </c>
      <c r="AF881" s="1142">
        <f>AF874</f>
        <v/>
      </c>
      <c r="AG881" s="1142">
        <f>AG874</f>
        <v/>
      </c>
    </row>
    <row r="882" hidden="1" ht="20.1" customFormat="1" customHeight="1" s="437" thickBot="1">
      <c r="A882" s="1147" t="n"/>
      <c r="B882" s="1147" t="n"/>
      <c r="C882" s="1691" t="n"/>
      <c r="D882" s="1691" t="n"/>
      <c r="E882" s="447" t="inlineStr">
        <is>
          <t>Diaasjapan mini sample</t>
        </is>
      </c>
      <c r="F882" s="1131" t="n"/>
      <c r="G882" s="1132" t="n"/>
      <c r="H882" s="1133" t="inlineStr">
        <is>
          <t>Beauty Smile Agio mini sample  (100sheets)</t>
        </is>
      </c>
      <c r="I882" s="1241" t="inlineStr">
        <is>
          <t xml:space="preserve">Beauty Smile Agio. </t>
        </is>
      </c>
      <c r="J882" s="1241" t="inlineStr">
        <is>
          <t>Отбеливающая зубная паста на основе угля, ионов серебра и платины Бьюти Смайл для ночного применения.</t>
        </is>
      </c>
      <c r="K882" s="1145" t="inlineStr">
        <is>
          <t>tooth paste</t>
        </is>
      </c>
      <c r="L882" s="1145" t="n"/>
      <c r="M882" s="1147" t="n"/>
      <c r="N882" s="1147" t="n"/>
      <c r="O882" s="1137" t="n">
        <v>0</v>
      </c>
      <c r="P882" s="1752" t="n">
        <v>19360</v>
      </c>
      <c r="Q882" s="1753">
        <f>O882*P882</f>
        <v/>
      </c>
      <c r="R882" s="1139" t="n">
        <v>16456</v>
      </c>
      <c r="S882" s="1733">
        <f>O882*R882</f>
        <v/>
      </c>
      <c r="T882" s="1733">
        <f>Q882-S882</f>
        <v/>
      </c>
      <c r="U882" s="1150">
        <f>T882/Q882</f>
        <v/>
      </c>
      <c r="V882" s="1140" t="n"/>
      <c r="W882" s="1140" t="n"/>
      <c r="X882" s="1167" t="n"/>
      <c r="Y882" s="1140" t="n"/>
      <c r="Z882" s="1140" t="n"/>
      <c r="AA882" s="1140" t="n"/>
      <c r="AB882" s="1147" t="n"/>
      <c r="AC882" s="1624">
        <f>ROUND(O882*AB882,3)</f>
        <v/>
      </c>
      <c r="AD882" s="1142">
        <f>AD878</f>
        <v/>
      </c>
      <c r="AE882" s="1142">
        <f>AE878</f>
        <v/>
      </c>
      <c r="AF882" s="1142">
        <f>AF878</f>
        <v/>
      </c>
      <c r="AG882" s="1142">
        <f>AG878</f>
        <v/>
      </c>
    </row>
    <row r="883" hidden="1" ht="20.1" customFormat="1" customHeight="1" s="437" thickBot="1">
      <c r="A883" s="1442" t="n"/>
      <c r="B883" s="822" t="n"/>
      <c r="C883" s="1621" t="n"/>
      <c r="D883" s="1621" t="n"/>
      <c r="E883" s="447" t="inlineStr">
        <is>
          <t>SUNTREG</t>
        </is>
      </c>
      <c r="F883" s="447" t="n"/>
      <c r="G883" s="671" t="n"/>
      <c r="H883" s="404" t="inlineStr">
        <is>
          <t>Scalp Brush MAKIE</t>
        </is>
      </c>
      <c r="I883" s="868" t="n"/>
      <c r="J883" s="868" t="n"/>
      <c r="K883" s="451" t="inlineStr">
        <is>
          <t>hair brush</t>
        </is>
      </c>
      <c r="L883" s="451" t="n"/>
      <c r="M883" s="1442" t="n">
        <v>30</v>
      </c>
      <c r="N883" s="1442" t="n">
        <v>240</v>
      </c>
      <c r="O883" s="553" t="n"/>
      <c r="P883" s="1745" t="n">
        <v>5007</v>
      </c>
      <c r="Q883" s="1622">
        <f>O883*P883</f>
        <v/>
      </c>
      <c r="R883" s="554" t="n">
        <v>4256</v>
      </c>
      <c r="S883" s="1634">
        <f>O883*R883</f>
        <v/>
      </c>
      <c r="T883" s="1634">
        <f>Q883-S883</f>
        <v/>
      </c>
      <c r="U883" s="556">
        <f>T883/Q883</f>
        <v/>
      </c>
      <c r="V883" s="444" t="n"/>
      <c r="W883" s="444" t="n"/>
      <c r="X883" s="728" t="n"/>
      <c r="Y883" s="444" t="n"/>
      <c r="Z883" s="444" t="n"/>
      <c r="AA883" s="444" t="n"/>
      <c r="AB883" s="1442" t="n">
        <v>0.18</v>
      </c>
      <c r="AC883" s="1624">
        <f>ROUND(O883*AB883,3)</f>
        <v/>
      </c>
      <c r="AD883" s="673" t="inlineStr">
        <is>
          <t xml:space="preserve"> ABS樹脂製ハンドル
 ナイロン毛</t>
        </is>
      </c>
      <c r="AE883" s="663" t="n"/>
      <c r="AF883" s="663" t="n"/>
      <c r="AG883" s="663" t="n"/>
    </row>
    <row r="884" hidden="1" ht="20.1" customFormat="1" customHeight="1" s="437" thickBot="1">
      <c r="A884" s="1442" t="n"/>
      <c r="B884" s="822" t="n"/>
      <c r="C884" s="448" t="inlineStr">
        <is>
          <t xml:space="preserve">4979919800208    </t>
        </is>
      </c>
      <c r="D884" s="448" t="inlineStr">
        <is>
          <t>BGT01</t>
        </is>
      </c>
      <c r="E884" s="447" t="inlineStr">
        <is>
          <t>BEAUTY GARAGE</t>
        </is>
      </c>
      <c r="F884" s="447" t="inlineStr">
        <is>
          <t>BGT01</t>
        </is>
      </c>
      <c r="G884" s="671" t="n"/>
      <c r="H884" s="557" t="inlineStr">
        <is>
          <t>《BEAUTY GARAGE》Towel</t>
        </is>
      </c>
      <c r="I884" s="404" t="inlineStr">
        <is>
          <t>DD Perfect Towel</t>
        </is>
      </c>
      <c r="J884" s="488" t="inlineStr">
        <is>
          <t>Белье туалетное для взрослых из 100 % хлопка: полотенца</t>
        </is>
      </c>
      <c r="K884" s="451" t="inlineStr">
        <is>
          <t>Towel</t>
        </is>
      </c>
      <c r="L884" s="451" t="n">
        <v>39</v>
      </c>
      <c r="M884" s="1442" t="n">
        <v>39</v>
      </c>
      <c r="N884" s="1442" t="n"/>
      <c r="O884" s="553" t="n"/>
      <c r="P884" s="1622" t="n">
        <v>345</v>
      </c>
      <c r="Q884" s="1622">
        <f>O884*P884</f>
        <v/>
      </c>
      <c r="R884" s="724">
        <f>3520/12</f>
        <v/>
      </c>
      <c r="S884" s="1634">
        <f>O884*R884</f>
        <v/>
      </c>
      <c r="T884" s="1634">
        <f>Q884-S884</f>
        <v/>
      </c>
      <c r="U884" s="556">
        <f>T884/Q884</f>
        <v/>
      </c>
      <c r="V884" s="444" t="n"/>
      <c r="W884" s="444" t="n"/>
      <c r="X884" s="728">
        <f>O884/M884</f>
        <v/>
      </c>
      <c r="Y884" s="444">
        <f>V884*X884</f>
        <v/>
      </c>
      <c r="Z884" s="444">
        <f>W884*X884</f>
        <v/>
      </c>
      <c r="AA884" s="444" t="n"/>
      <c r="AB884" s="1627" t="n">
        <v>0.078</v>
      </c>
      <c r="AC884" s="1627">
        <f>ROUND(O884*AB884,3)</f>
        <v/>
      </c>
      <c r="AD884" s="673" t="inlineStr">
        <is>
          <t>タオル</t>
        </is>
      </c>
      <c r="AE884" s="663" t="inlineStr">
        <is>
          <t>ЕАЭС № RU Д-JP.НВ42.В.10781/20 от 03.11.2025 действует до 02.11.2025</t>
        </is>
      </c>
      <c r="AF884" s="663" t="inlineStr">
        <is>
          <t>BEAUTY GARAGE Co Ltd</t>
        </is>
      </c>
      <c r="AG884" s="663" t="inlineStr">
        <is>
          <t>BEAUTY GARAGE Co Ltd</t>
        </is>
      </c>
    </row>
    <row r="885" hidden="1" ht="20.1" customFormat="1" customHeight="1" s="437" thickBot="1">
      <c r="A885" s="1442" t="n"/>
      <c r="B885" s="822" t="n"/>
      <c r="C885" s="448" t="inlineStr">
        <is>
          <t>4560441255996</t>
        </is>
      </c>
      <c r="D885" s="448" t="inlineStr">
        <is>
          <t>FS01</t>
        </is>
      </c>
      <c r="E885" s="447" t="inlineStr">
        <is>
          <t>BEAUTY GARAGE</t>
        </is>
      </c>
      <c r="F885" s="447" t="inlineStr">
        <is>
          <t>FS01</t>
        </is>
      </c>
      <c r="G885" s="671" t="n"/>
      <c r="H885" s="404" t="inlineStr">
        <is>
          <t>《BEAUTY GARAGE》Facial sponge</t>
        </is>
      </c>
      <c r="I885" s="404" t="inlineStr">
        <is>
          <t>DD PERFECT Facial sponge</t>
        </is>
      </c>
      <c r="J885" s="488" t="inlineStr">
        <is>
          <t xml:space="preserve">Спонж </t>
        </is>
      </c>
      <c r="K885" s="451" t="inlineStr">
        <is>
          <t>sponge</t>
        </is>
      </c>
      <c r="L885" s="451" t="n"/>
      <c r="M885" s="1442" t="n">
        <v>500</v>
      </c>
      <c r="N885" s="1442" t="n">
        <v>500</v>
      </c>
      <c r="O885" s="553" t="n"/>
      <c r="P885" s="1622" t="n">
        <v>99</v>
      </c>
      <c r="Q885" s="1622">
        <f>O885*P885</f>
        <v/>
      </c>
      <c r="R885" s="724" t="n">
        <v>89</v>
      </c>
      <c r="S885" s="1634">
        <f>O885*R885</f>
        <v/>
      </c>
      <c r="T885" s="1634">
        <f>Q885-S885</f>
        <v/>
      </c>
      <c r="U885" s="556">
        <f>T885/Q885</f>
        <v/>
      </c>
      <c r="V885" s="444" t="n">
        <v>0.106</v>
      </c>
      <c r="W885" s="444" t="n">
        <v>10.9</v>
      </c>
      <c r="X885" s="728">
        <f>O885/M885</f>
        <v/>
      </c>
      <c r="Y885" s="444">
        <f>V885*X885</f>
        <v/>
      </c>
      <c r="Z885" s="444">
        <f>W885*X885</f>
        <v/>
      </c>
      <c r="AA885" s="444" t="n"/>
      <c r="AB885" s="1627" t="n">
        <v>0.015</v>
      </c>
      <c r="AC885" s="1627">
        <f>ROUND(O885*AB885,3)</f>
        <v/>
      </c>
      <c r="AD885" s="673" t="inlineStr">
        <is>
          <t>スポンジ</t>
        </is>
      </c>
      <c r="AE885" s="663" t="inlineStr">
        <is>
          <t xml:space="preserve">не подлежат </t>
        </is>
      </c>
      <c r="AF885" s="663" t="inlineStr">
        <is>
          <t xml:space="preserve">DD PERFECT </t>
        </is>
      </c>
      <c r="AG885" s="663" t="inlineStr">
        <is>
          <t>Picomonte Japan Co., LTD</t>
        </is>
      </c>
    </row>
    <row r="886" hidden="1" ht="20.1" customFormat="1" customHeight="1" s="437" thickBot="1">
      <c r="A886" s="435" t="n"/>
      <c r="B886" s="829" t="n"/>
      <c r="C886" s="448" t="n"/>
      <c r="D886" s="448" t="n"/>
      <c r="E886" s="447" t="inlineStr">
        <is>
          <t>BEAUTY GARAGE</t>
        </is>
      </c>
      <c r="F886" s="447" t="inlineStr">
        <is>
          <t>FS04</t>
        </is>
      </c>
      <c r="G886" s="671" t="n"/>
      <c r="H886" s="404" t="inlineStr">
        <is>
          <t>《BEAUTY GARAGE》Facial cotton</t>
        </is>
      </c>
      <c r="I886" s="404" t="inlineStr">
        <is>
          <t xml:space="preserve">DD PERFECT FACIAL cotton. </t>
        </is>
      </c>
      <c r="J886" s="488" t="inlineStr">
        <is>
          <t>Хлопковые диски</t>
        </is>
      </c>
      <c r="K886" s="451" t="inlineStr">
        <is>
          <t>cotton</t>
        </is>
      </c>
      <c r="L886" s="451" t="n"/>
      <c r="M886" s="1442" t="n">
        <v>20</v>
      </c>
      <c r="N886" s="450" t="n"/>
      <c r="O886" s="553" t="n"/>
      <c r="P886" s="1622" t="n"/>
      <c r="Q886" s="1622">
        <f>O886*P886</f>
        <v/>
      </c>
      <c r="R886" s="724" t="n">
        <v>720</v>
      </c>
      <c r="S886" s="1634">
        <f>O886*R886</f>
        <v/>
      </c>
      <c r="T886" s="1634">
        <f>Q886-S886</f>
        <v/>
      </c>
      <c r="U886" s="556">
        <f>T886/Q886</f>
        <v/>
      </c>
      <c r="V886" s="444" t="n">
        <v>0.108</v>
      </c>
      <c r="W886" s="444" t="n">
        <v>9.800000000000001</v>
      </c>
      <c r="X886" s="444">
        <f>O886/M886</f>
        <v/>
      </c>
      <c r="Y886" s="444">
        <f>X886*V886</f>
        <v/>
      </c>
      <c r="Z886" s="444">
        <f>W886*X886</f>
        <v/>
      </c>
      <c r="AA886" s="444" t="n"/>
      <c r="AB886" s="1442" t="n">
        <v>0.4595</v>
      </c>
      <c r="AC886" s="1624">
        <f>ROUND(O886*AB886,3)</f>
        <v/>
      </c>
      <c r="AD886" s="673" t="inlineStr">
        <is>
          <t>コットン</t>
        </is>
      </c>
      <c r="AE886" s="663" t="inlineStr">
        <is>
          <t>не подлежат</t>
        </is>
      </c>
      <c r="AF886" s="663" t="inlineStr">
        <is>
          <t>DD Perfect</t>
        </is>
      </c>
      <c r="AG886" s="663" t="n"/>
    </row>
    <row r="887" hidden="1" ht="20.1" customFormat="1" customHeight="1" s="437" thickBot="1">
      <c r="A887" s="1442" t="n"/>
      <c r="B887" s="822" t="n"/>
      <c r="C887" s="448" t="n"/>
      <c r="D887" s="448" t="n"/>
      <c r="E887" s="447" t="inlineStr">
        <is>
          <t>BEAUTY GARAGE</t>
        </is>
      </c>
      <c r="F887" s="447" t="inlineStr">
        <is>
          <t>FS03</t>
        </is>
      </c>
      <c r="G887" s="671" t="n"/>
      <c r="H887" s="557" t="inlineStr">
        <is>
          <t>《BEAUTY GARAGE》Facial gauze</t>
        </is>
      </c>
      <c r="I887" s="404" t="inlineStr">
        <is>
          <t>Facial gauze</t>
        </is>
      </c>
      <c r="J887" s="488" t="inlineStr">
        <is>
          <t>Хлопковые салфетки</t>
        </is>
      </c>
      <c r="K887" s="451" t="inlineStr">
        <is>
          <t>gauze</t>
        </is>
      </c>
      <c r="L887" s="451" t="n"/>
      <c r="M887" s="450" t="n"/>
      <c r="N887" s="450" t="n"/>
      <c r="O887" s="553" t="n">
        <v>30</v>
      </c>
      <c r="P887" s="1622" t="n">
        <v>671</v>
      </c>
      <c r="Q887" s="1622">
        <f>O887*P887</f>
        <v/>
      </c>
      <c r="R887" s="724" t="n">
        <v>570</v>
      </c>
      <c r="S887" s="1634">
        <f>O887*R887</f>
        <v/>
      </c>
      <c r="T887" s="1634">
        <f>Q887-S887</f>
        <v/>
      </c>
      <c r="U887" s="556">
        <f>T887/Q887</f>
        <v/>
      </c>
      <c r="V887" s="444" t="n"/>
      <c r="W887" s="444" t="n"/>
      <c r="X887" s="444">
        <f>O887/M887</f>
        <v/>
      </c>
      <c r="Y887" s="444">
        <f>V887*X887</f>
        <v/>
      </c>
      <c r="Z887" s="444">
        <f>W887*X887</f>
        <v/>
      </c>
      <c r="AA887" s="444" t="n"/>
      <c r="AB887" s="1442" t="n">
        <v>0.22</v>
      </c>
      <c r="AC887" s="1624">
        <f>ROUND(O887*AB887,3)</f>
        <v/>
      </c>
      <c r="AD887" s="673" t="inlineStr">
        <is>
          <t>綿</t>
        </is>
      </c>
      <c r="AE887" s="663" t="n"/>
      <c r="AF887" s="663" t="n"/>
      <c r="AG887" s="663" t="n"/>
    </row>
    <row r="888" hidden="1" ht="19.5" customFormat="1" customHeight="1" s="437" thickBot="1">
      <c r="A888" s="1442" t="n"/>
      <c r="B888" s="822" t="n"/>
      <c r="C888" s="448" t="inlineStr">
        <is>
          <t>4560441264196</t>
        </is>
      </c>
      <c r="D888" s="448" t="inlineStr">
        <is>
          <t xml:space="preserve">DP-1864P </t>
        </is>
      </c>
      <c r="E888" s="447" t="inlineStr">
        <is>
          <t>BEAUTY GARAGE</t>
        </is>
      </c>
      <c r="F888" s="447" t="inlineStr">
        <is>
          <t>BG01</t>
        </is>
      </c>
      <c r="G888" s="671" t="n"/>
      <c r="H888" s="404" t="inlineStr">
        <is>
          <t>《BEAUTY GARAGE》Esthetic Treatment Bed beige</t>
        </is>
      </c>
      <c r="I888" s="868" t="inlineStr">
        <is>
          <t>Esthetic Treatment Bed beige</t>
        </is>
      </c>
      <c r="J888" s="868" t="inlineStr">
        <is>
          <t>Кушетка для эстетических процедур (бежевая)</t>
        </is>
      </c>
      <c r="K888" s="451" t="inlineStr">
        <is>
          <t>bed</t>
        </is>
      </c>
      <c r="L888" s="451" t="n"/>
      <c r="M888" s="450" t="n">
        <v>1</v>
      </c>
      <c r="N888" s="450" t="n">
        <v>1</v>
      </c>
      <c r="O888" s="553" t="n"/>
      <c r="P888" s="1622" t="n">
        <v>25647.0588235294</v>
      </c>
      <c r="Q888" s="1622">
        <f>O888*P888</f>
        <v/>
      </c>
      <c r="R888" s="724" t="n">
        <v>21800</v>
      </c>
      <c r="S888" s="1634">
        <f>O888*R888</f>
        <v/>
      </c>
      <c r="T888" s="1634">
        <f>Q888-S888</f>
        <v/>
      </c>
      <c r="U888" s="556">
        <f>T888/Q888</f>
        <v/>
      </c>
      <c r="V888" s="444">
        <f>ROUND(0.74*0.94*0.24,3)</f>
        <v/>
      </c>
      <c r="W888" s="444" t="n">
        <v>19.6</v>
      </c>
      <c r="X888" s="728">
        <f>O888/M888</f>
        <v/>
      </c>
      <c r="Y888" s="444">
        <f>V888*X888</f>
        <v/>
      </c>
      <c r="Z888" s="444">
        <f>W888*X888</f>
        <v/>
      </c>
      <c r="AA888" s="444" t="inlineStr">
        <is>
          <t>梱包サイズ：幅74×奥行94×高さ24cm</t>
        </is>
      </c>
      <c r="AB888" s="1442" t="n">
        <v>17.5</v>
      </c>
      <c r="AC888" s="1624">
        <f>ROUND(O888*AB888,3)</f>
        <v/>
      </c>
      <c r="AD888" s="673" t="inlineStr">
        <is>
          <t>木製の部分:
材質はルーマニア産ナチュラルビーチ材
木材以外の部分:
マットレス（背もたれ）の部分のクッション：ウレタンフォーム
クッション表皮：ポリウレタン（PU）人工合皮
接続の部分：金属とプラスチックのネジパーツ</t>
        </is>
      </c>
      <c r="AE888" s="663" t="inlineStr">
        <is>
          <t>Письмо № 23/05-01 от 23.05.2025 г.</t>
        </is>
      </c>
      <c r="AF888" s="663" t="inlineStr">
        <is>
          <t>BEATY GARAGE</t>
        </is>
      </c>
      <c r="AG888" s="663" t="inlineStr">
        <is>
          <t>BEATY GARAGE</t>
        </is>
      </c>
    </row>
    <row r="889" hidden="1" ht="20.1" customFormat="1" customHeight="1" s="437" thickBot="1">
      <c r="A889" s="1442" t="n"/>
      <c r="B889" s="822" t="n"/>
      <c r="C889" s="448" t="inlineStr">
        <is>
          <t>4589747972185</t>
        </is>
      </c>
      <c r="D889" s="448" t="inlineStr">
        <is>
          <t>DP-2125P</t>
        </is>
      </c>
      <c r="E889" s="447" t="inlineStr">
        <is>
          <t>BEAUTY GARAGE</t>
        </is>
      </c>
      <c r="F889" s="447" t="inlineStr">
        <is>
          <t>BG02</t>
        </is>
      </c>
      <c r="G889" s="671" t="n"/>
      <c r="H889" s="404" t="inlineStr">
        <is>
          <t>《BEAUTY GARAGE》Esthetic Treatment Bed dark brown</t>
        </is>
      </c>
      <c r="I889" s="868" t="inlineStr">
        <is>
          <t>Esthetic Treatment Bed dark brown</t>
        </is>
      </c>
      <c r="J889" s="868" t="inlineStr">
        <is>
          <t>Кушетка для эстетических процедур (темно-коричневая)</t>
        </is>
      </c>
      <c r="K889" s="451" t="inlineStr">
        <is>
          <t>bed</t>
        </is>
      </c>
      <c r="L889" s="451" t="n"/>
      <c r="M889" s="450" t="n">
        <v>1</v>
      </c>
      <c r="N889" s="450" t="n">
        <v>1</v>
      </c>
      <c r="O889" s="553" t="n"/>
      <c r="P889" s="1622" t="n">
        <v>30352.94117647059</v>
      </c>
      <c r="Q889" s="1622">
        <f>O889*P889</f>
        <v/>
      </c>
      <c r="R889" s="724" t="n">
        <v>25800</v>
      </c>
      <c r="S889" s="1634">
        <f>O889*R889</f>
        <v/>
      </c>
      <c r="T889" s="1634">
        <f>Q889-S889</f>
        <v/>
      </c>
      <c r="U889" s="556">
        <f>T889/Q889</f>
        <v/>
      </c>
      <c r="V889" s="444">
        <f>ROUND(0.74*0.94*0.24,3)</f>
        <v/>
      </c>
      <c r="W889" s="444" t="n">
        <v>22</v>
      </c>
      <c r="X889" s="728">
        <f>O889/M889</f>
        <v/>
      </c>
      <c r="Y889" s="444">
        <f>V889*X889</f>
        <v/>
      </c>
      <c r="Z889" s="444">
        <f>W889*X889</f>
        <v/>
      </c>
      <c r="AA889" s="444" t="inlineStr">
        <is>
          <t>梱包サイズ：幅74×奥行94×高さ24cm</t>
        </is>
      </c>
      <c r="AB889" s="1442" t="n">
        <v>20</v>
      </c>
      <c r="AC889" s="1624">
        <f>ROUND(O889*AB889,3)</f>
        <v/>
      </c>
      <c r="AD889" s="673" t="inlineStr">
        <is>
          <t>木製の部分:
材質はルーマニア産ナチュラルビーチ材
木材以外:
マットレス（背もたれ）の部分のクッション：低反発ウレタン
クッション表皮：ポリウレタン（PU）人工合皮
接続の部分：金属とプラスチックのネジパーツ</t>
        </is>
      </c>
      <c r="AE889" s="663" t="inlineStr">
        <is>
          <t>Письмо № 23/05-01 от 23.05.2025 г.</t>
        </is>
      </c>
      <c r="AF889" s="663" t="inlineStr">
        <is>
          <t>BEATY GARAGE</t>
        </is>
      </c>
      <c r="AG889" s="663" t="inlineStr">
        <is>
          <t>BEATY GARAGE</t>
        </is>
      </c>
    </row>
    <row r="890" hidden="1" ht="20.1" customFormat="1" customHeight="1" s="437" thickBot="1">
      <c r="A890" s="1442" t="n"/>
      <c r="B890" s="822" t="n"/>
      <c r="C890" s="448" t="inlineStr">
        <is>
          <t>4589747972185</t>
        </is>
      </c>
      <c r="D890" s="448" t="inlineStr">
        <is>
          <t>217817</t>
        </is>
      </c>
      <c r="E890" s="447" t="inlineStr">
        <is>
          <t>BEAUTY GARAGE</t>
        </is>
      </c>
      <c r="F890" s="447" t="inlineStr">
        <is>
          <t>BG03</t>
        </is>
      </c>
      <c r="G890" s="671" t="n"/>
      <c r="H890" s="404" t="inlineStr">
        <is>
          <t>《BEAUTY GARAGE》Bed Cover</t>
        </is>
      </c>
      <c r="I890" s="868" t="inlineStr">
        <is>
          <t>Bed Cover</t>
        </is>
      </c>
      <c r="J890" s="868" t="inlineStr">
        <is>
          <t>Чехол на кушетку для эстетических процедур</t>
        </is>
      </c>
      <c r="K890" s="451" t="inlineStr">
        <is>
          <t>Bed Cover</t>
        </is>
      </c>
      <c r="L890" s="451" t="n"/>
      <c r="M890" s="450" t="n"/>
      <c r="N890" s="450" t="n"/>
      <c r="O890" s="553" t="n"/>
      <c r="P890" s="1622" t="n">
        <v>5294.117647058823</v>
      </c>
      <c r="Q890" s="1622">
        <f>O890*P890</f>
        <v/>
      </c>
      <c r="R890" s="724" t="n">
        <v>4500</v>
      </c>
      <c r="S890" s="1634">
        <f>O890*R890</f>
        <v/>
      </c>
      <c r="T890" s="1634">
        <f>Q890-S890</f>
        <v/>
      </c>
      <c r="U890" s="556">
        <f>T890/Q890</f>
        <v/>
      </c>
      <c r="V890" s="444" t="n"/>
      <c r="W890" s="444" t="n"/>
      <c r="X890" s="444" t="n"/>
      <c r="Y890" s="444">
        <f>V890*X890</f>
        <v/>
      </c>
      <c r="Z890" s="444">
        <f>W890*X890</f>
        <v/>
      </c>
      <c r="AA890" s="444" t="inlineStr">
        <is>
          <t>収納袋サイズ（カバー収納時）：W約13×L約22cm</t>
        </is>
      </c>
      <c r="AB890" s="1442" t="n">
        <v>0.4</v>
      </c>
      <c r="AC890" s="1624">
        <f>ROUND(O890*AB890,3)</f>
        <v/>
      </c>
      <c r="AD890" s="673" t="inlineStr">
        <is>
          <t>ポリエステル92％、ポリウレタン8%</t>
        </is>
      </c>
      <c r="AE890" s="663" t="inlineStr">
        <is>
          <t>Письмо  No 2205-1 от 22.05.2025 г.</t>
        </is>
      </c>
      <c r="AF890" s="663" t="inlineStr">
        <is>
          <t>BEATY GARAGE</t>
        </is>
      </c>
      <c r="AG890" s="663" t="inlineStr">
        <is>
          <t>BEATY GARAGE</t>
        </is>
      </c>
    </row>
    <row r="891" hidden="1" ht="20.1" customFormat="1" customHeight="1" s="437" thickBot="1">
      <c r="A891" s="1442" t="n"/>
      <c r="B891" s="822" t="n"/>
      <c r="C891" s="448" t="inlineStr">
        <is>
          <t>4589747004893</t>
        </is>
      </c>
      <c r="D891" s="448" t="inlineStr">
        <is>
          <t>221975</t>
        </is>
      </c>
      <c r="E891" s="447" t="inlineStr">
        <is>
          <t>BEAUTY GARAGE</t>
        </is>
      </c>
      <c r="F891" s="1184" t="inlineStr">
        <is>
          <t>BG04</t>
        </is>
      </c>
      <c r="G891" s="671" t="n"/>
      <c r="H891" s="404" t="inlineStr">
        <is>
          <t>《BEAUTY GARAGE》face cradle cushion</t>
        </is>
      </c>
      <c r="I891" s="404" t="n"/>
      <c r="J891" s="488" t="n"/>
      <c r="K891" s="451" t="inlineStr">
        <is>
          <t>cushion</t>
        </is>
      </c>
      <c r="L891" s="451" t="n"/>
      <c r="M891" s="450" t="n"/>
      <c r="N891" s="450" t="n"/>
      <c r="O891" s="553" t="n"/>
      <c r="P891" s="1628" t="n">
        <v>3764.705882352941</v>
      </c>
      <c r="Q891" s="1628">
        <f>O891*P891</f>
        <v/>
      </c>
      <c r="R891" s="724" t="n">
        <v>3200</v>
      </c>
      <c r="S891" s="1623">
        <f>O891*R891</f>
        <v/>
      </c>
      <c r="T891" s="1623">
        <f>Q891-S891</f>
        <v/>
      </c>
      <c r="U891" s="556">
        <f>T891/Q891</f>
        <v/>
      </c>
      <c r="V891" s="444" t="n"/>
      <c r="W891" s="444" t="n"/>
      <c r="X891" s="444" t="n"/>
      <c r="Y891" s="444" t="n">
        <v>0.44</v>
      </c>
      <c r="Z891" s="444">
        <f>W891*X891</f>
        <v/>
      </c>
      <c r="AA891" s="444" t="inlineStr">
        <is>
          <t>梱包サイズ：幅31cm X 奥行31cm X 高さ11cm</t>
        </is>
      </c>
      <c r="AB891" s="1442" t="n">
        <v>0.44</v>
      </c>
      <c r="AC891" s="1624">
        <f>ROUND(O891*AB891,3)</f>
        <v/>
      </c>
      <c r="AD891" s="673" t="inlineStr">
        <is>
          <t>＜カバー＞合成皮革（PU）＜中材＞ウレタン</t>
        </is>
      </c>
      <c r="AE891" s="1212" t="inlineStr">
        <is>
          <t>отказное  письмо № 23/07-01 от 23.07.2025 r.</t>
        </is>
      </c>
      <c r="AF891" s="1199" t="inlineStr">
        <is>
          <t>BEATY GARAGE</t>
        </is>
      </c>
      <c r="AG891" s="1218" t="inlineStr">
        <is>
          <t>BEATY GARAGE</t>
        </is>
      </c>
    </row>
    <row r="892" hidden="1" ht="20.1" customFormat="1" customHeight="1" s="437" thickBot="1">
      <c r="A892" s="1442" t="n"/>
      <c r="B892" s="822" t="n"/>
      <c r="C892" s="1621" t="n">
        <v>4589747000918</v>
      </c>
      <c r="D892" s="448" t="n"/>
      <c r="E892" s="447" t="inlineStr">
        <is>
          <t>BEAUTY GARAGE</t>
        </is>
      </c>
      <c r="F892" s="447" t="n">
        <v>196497</v>
      </c>
      <c r="G892" s="671" t="n"/>
      <c r="H892" s="404" t="inlineStr">
        <is>
          <t>Scalp Essence Spray 180g No Fragrnce</t>
        </is>
      </c>
      <c r="I892" s="404" t="n"/>
      <c r="J892" s="488" t="n"/>
      <c r="K892" s="451" t="inlineStr">
        <is>
          <t>hair essence</t>
        </is>
      </c>
      <c r="L892" s="451" t="n"/>
      <c r="M892" s="1442" t="n">
        <v>24</v>
      </c>
      <c r="N892" s="450" t="n"/>
      <c r="O892" s="553" t="n"/>
      <c r="P892" s="1628" t="n">
        <v>1035</v>
      </c>
      <c r="Q892" s="1628">
        <f>O892*P892</f>
        <v/>
      </c>
      <c r="R892" s="724" t="n">
        <v>880</v>
      </c>
      <c r="S892" s="1623">
        <f>O892*R892</f>
        <v/>
      </c>
      <c r="T892" s="1623">
        <f>Q892-S892</f>
        <v/>
      </c>
      <c r="U892" s="556">
        <f>T892/Q892</f>
        <v/>
      </c>
      <c r="V892" s="444" t="n"/>
      <c r="W892" s="444" t="n"/>
      <c r="X892" s="444" t="n"/>
      <c r="Y892" s="444" t="n"/>
      <c r="Z892" s="444" t="n"/>
      <c r="AA892" s="444" t="n"/>
      <c r="AB892" s="1442" t="n">
        <v>0.24</v>
      </c>
      <c r="AC892" s="1624">
        <f>ROUND(O892*AB892,3)</f>
        <v/>
      </c>
      <c r="AD892" s="673" t="inlineStr">
        <is>
          <t>LPG、水、エタノール、ミリスチン酸イソプロピル、ポリソルベート２０、カプリン酸グリセリル、エチルヘキシルグリセリン、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2" s="663" t="inlineStr">
        <is>
          <t xml:space="preserve">Partire Co., Ltd.
2100 Kamiyoshiba, Satte-shi, Saitama, Japan
</t>
        </is>
      </c>
      <c r="AF892" s="663" t="inlineStr">
        <is>
          <t>BEAUTY GARAGE</t>
        </is>
      </c>
      <c r="AG892" s="663" t="inlineStr">
        <is>
          <t>BEAUTY GARAGE</t>
        </is>
      </c>
    </row>
    <row r="893" hidden="1" ht="20.1" customFormat="1" customHeight="1" s="437" thickBot="1">
      <c r="A893" s="1442" t="n"/>
      <c r="B893" s="822" t="n"/>
      <c r="C893" s="1621" t="n">
        <v>4589747000468</v>
      </c>
      <c r="D893" s="448" t="n"/>
      <c r="E893" s="447" t="inlineStr">
        <is>
          <t>BEAUTY GARAGE</t>
        </is>
      </c>
      <c r="F893" s="447" t="n">
        <v>195963</v>
      </c>
      <c r="G893" s="671" t="n"/>
      <c r="H893" s="404" t="inlineStr">
        <is>
          <t>Scalp Essence Spray 180g Citrus Magnolia</t>
        </is>
      </c>
      <c r="I893" s="404" t="n"/>
      <c r="J893" s="488" t="n"/>
      <c r="K893" s="451" t="inlineStr">
        <is>
          <t>hair essence</t>
        </is>
      </c>
      <c r="L893" s="451" t="n"/>
      <c r="M893" s="1442" t="n">
        <v>24</v>
      </c>
      <c r="N893" s="450" t="n"/>
      <c r="O893" s="553" t="n"/>
      <c r="P893" s="1628" t="n">
        <v>1035</v>
      </c>
      <c r="Q893" s="1628">
        <f>O893*P893</f>
        <v/>
      </c>
      <c r="R893" s="724" t="n">
        <v>880</v>
      </c>
      <c r="S893" s="1623">
        <f>O893*R893</f>
        <v/>
      </c>
      <c r="T893" s="1623">
        <f>Q893-S893</f>
        <v/>
      </c>
      <c r="U893" s="556">
        <f>T893/Q893</f>
        <v/>
      </c>
      <c r="V893" s="444" t="n"/>
      <c r="W893" s="444" t="n"/>
      <c r="X893" s="444" t="n"/>
      <c r="Y893" s="444" t="n"/>
      <c r="Z893" s="444" t="n"/>
      <c r="AA893" s="444" t="n"/>
      <c r="AB893" s="1442" t="n">
        <v>0.24</v>
      </c>
      <c r="AC893" s="1624">
        <f>ROUND(O893*AB893,3)</f>
        <v/>
      </c>
      <c r="AD893"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3" s="663" t="inlineStr">
        <is>
          <t xml:space="preserve">Partire Co., Ltd.
2100 Kamiyoshiba, Satte-shi, Saitama, Japan
</t>
        </is>
      </c>
      <c r="AF893" s="663" t="inlineStr">
        <is>
          <t>BEAUTY GARAGE</t>
        </is>
      </c>
      <c r="AG893" s="663" t="inlineStr">
        <is>
          <t>BEAUTY GARAGE</t>
        </is>
      </c>
    </row>
    <row r="894" hidden="1" ht="20.1" customFormat="1" customHeight="1" s="437" thickBot="1">
      <c r="A894" s="1442" t="n"/>
      <c r="B894" s="822" t="n"/>
      <c r="C894" s="1621" t="n">
        <v>4589747000451</v>
      </c>
      <c r="D894" s="448" t="n"/>
      <c r="E894" s="447" t="inlineStr">
        <is>
          <t>BEAUTY GARAGE</t>
        </is>
      </c>
      <c r="F894" s="447" t="n">
        <v>195962</v>
      </c>
      <c r="G894" s="671" t="n"/>
      <c r="H894" s="404" t="inlineStr">
        <is>
          <t>Scalp Essence Spray 180g Blooming Peony</t>
        </is>
      </c>
      <c r="I894" s="404" t="n"/>
      <c r="J894" s="488" t="n"/>
      <c r="K894" s="451" t="inlineStr">
        <is>
          <t>hair essence</t>
        </is>
      </c>
      <c r="L894" s="451" t="n"/>
      <c r="M894" s="1442" t="n">
        <v>24</v>
      </c>
      <c r="N894" s="450" t="n"/>
      <c r="O894" s="553" t="n"/>
      <c r="P894" s="1628" t="n">
        <v>1035</v>
      </c>
      <c r="Q894" s="1628">
        <f>O894*P894</f>
        <v/>
      </c>
      <c r="R894" s="724" t="n">
        <v>880</v>
      </c>
      <c r="S894" s="1623">
        <f>O894*R894</f>
        <v/>
      </c>
      <c r="T894" s="1623">
        <f>Q894-S894</f>
        <v/>
      </c>
      <c r="U894" s="556">
        <f>T894/Q894</f>
        <v/>
      </c>
      <c r="V894" s="444" t="n"/>
      <c r="W894" s="444" t="n"/>
      <c r="X894" s="444" t="n"/>
      <c r="Y894" s="444" t="n"/>
      <c r="Z894" s="444" t="n"/>
      <c r="AA894" s="444" t="n"/>
      <c r="AB894" s="1442" t="n">
        <v>0.24</v>
      </c>
      <c r="AC894" s="1624">
        <f>ROUND(O894*AB894,3)</f>
        <v/>
      </c>
      <c r="AD894" s="673" t="inlineStr">
        <is>
          <t>LPG、水、エタノール、ミリスチン酸イソプロピル、ポリソルベート２０、カプリン酸グリセリル、エチルヘキシルグリセリン、香料、タルク、ヒドロキシエチルセルロース、グリチルリチン酸２Ｋ、ホホバ種子油、ＢＧ、ブドウ種子油、スクワラン、センブリエキス、ヒバマタエキス、チャ葉エキス、ローマカミツレ花エキス、ローズマリー葉エキス、ニンニクエキス、オドリコソウ花／葉／茎エキス、セイヨウアカマツ球果エキス、アルニカ花エキス、ゴボウ根エキス、セイヨウキズタ葉／茎エキス、オランダガラシ葉／茎エキス、二酸化炭素</t>
        </is>
      </c>
      <c r="AE894" s="663" t="inlineStr">
        <is>
          <t xml:space="preserve">Partire Co., Ltd.
2100 Kamiyoshiba, Satte-shi, Saitama, Japan
</t>
        </is>
      </c>
      <c r="AF894" s="663" t="inlineStr">
        <is>
          <t>BEAUTY GARAGE</t>
        </is>
      </c>
      <c r="AG894" s="663" t="inlineStr">
        <is>
          <t>BEAUTY GARAGE</t>
        </is>
      </c>
    </row>
    <row r="895" hidden="1" ht="20.1" customFormat="1" customHeight="1" s="1056" thickBot="1">
      <c r="A895" s="1254" t="n"/>
      <c r="B895" s="1254" t="n"/>
      <c r="C895" s="1754" t="n"/>
      <c r="D895" s="1256" t="n"/>
      <c r="E895" s="1257" t="inlineStr">
        <is>
          <t>BELEGA</t>
        </is>
      </c>
      <c r="F895" s="1258" t="n"/>
      <c r="G895" s="1259" t="n"/>
      <c r="H895" s="1260" t="inlineStr">
        <is>
          <t>CELL CURE 4T PLUS</t>
        </is>
      </c>
      <c r="I895" s="1260" t="n"/>
      <c r="J895" s="1261" t="n"/>
      <c r="K895" s="1262" t="n"/>
      <c r="L895" s="1262" t="n"/>
      <c r="M895" s="1254" t="n">
        <v>1</v>
      </c>
      <c r="N895" s="1263" t="n">
        <v>10</v>
      </c>
      <c r="O895" s="1264" t="n"/>
      <c r="P895" s="1755" t="n">
        <v>95506</v>
      </c>
      <c r="Q895" s="1734">
        <f>O895*P895</f>
        <v/>
      </c>
      <c r="R895" s="1266" t="n">
        <v>81180</v>
      </c>
      <c r="S895" s="1734">
        <f>O895*R895</f>
        <v/>
      </c>
      <c r="T895" s="1734">
        <f>Q895-S895</f>
        <v/>
      </c>
      <c r="U895" s="1054">
        <f>T895/Q895</f>
        <v/>
      </c>
      <c r="V895" s="1267" t="n"/>
      <c r="W895" s="1267" t="n"/>
      <c r="X895" s="1267" t="n"/>
      <c r="Y895" s="1267" t="n"/>
      <c r="Z895" s="1267" t="n"/>
      <c r="AA895" s="1267" t="n"/>
      <c r="AB895" s="1254" t="n"/>
      <c r="AC895" s="1756" t="n"/>
      <c r="AD895" s="1269" t="n"/>
      <c r="AE895" s="772" t="n"/>
      <c r="AF895" s="772" t="n"/>
      <c r="AG895" s="772" t="n"/>
    </row>
    <row r="896" hidden="1" ht="20.1" customFormat="1" customHeight="1" s="1056" thickBot="1">
      <c r="A896" s="1254" t="n"/>
      <c r="B896" s="1254" t="n"/>
      <c r="C896" s="1754" t="n"/>
      <c r="D896" s="1256" t="n"/>
      <c r="E896" s="1257" t="inlineStr">
        <is>
          <t>BELEGA</t>
        </is>
      </c>
      <c r="F896" s="1258" t="n"/>
      <c r="G896" s="1259" t="n"/>
      <c r="H896" s="1260" t="inlineStr">
        <is>
          <t>CELL CURE 4T PLUS</t>
        </is>
      </c>
      <c r="I896" s="1270" t="n"/>
      <c r="J896" s="1261" t="n"/>
      <c r="K896" s="1262" t="n"/>
      <c r="L896" s="1262" t="n"/>
      <c r="M896" s="1254" t="n">
        <v>1</v>
      </c>
      <c r="N896" s="1263" t="n">
        <v>100</v>
      </c>
      <c r="O896" s="1264" t="n"/>
      <c r="P896" s="1755" t="n">
        <v>84894</v>
      </c>
      <c r="Q896" s="1734">
        <f>O896*P896</f>
        <v/>
      </c>
      <c r="R896" s="1266" t="n">
        <v>72160</v>
      </c>
      <c r="S896" s="1734">
        <f>O896*R896</f>
        <v/>
      </c>
      <c r="T896" s="1734">
        <f>Q896-S896</f>
        <v/>
      </c>
      <c r="U896" s="1054">
        <f>T896/Q896</f>
        <v/>
      </c>
      <c r="V896" s="1267" t="n"/>
      <c r="W896" s="1267" t="n"/>
      <c r="X896" s="1267" t="n"/>
      <c r="Y896" s="1267" t="n"/>
      <c r="Z896" s="1267" t="n"/>
      <c r="AA896" s="1267" t="n"/>
      <c r="AB896" s="1254" t="n"/>
      <c r="AC896" s="1756" t="n"/>
      <c r="AD896" s="1269" t="n"/>
      <c r="AE896" s="772" t="n"/>
      <c r="AF896" s="772" t="n"/>
      <c r="AG896" s="772" t="n"/>
    </row>
    <row r="897" hidden="1" ht="20.1" customFormat="1" customHeight="1" s="1056" thickBot="1">
      <c r="A897" s="1254" t="n"/>
      <c r="B897" s="1254" t="n"/>
      <c r="C897" s="1754" t="n"/>
      <c r="D897" s="1256" t="n"/>
      <c r="E897" s="1257" t="inlineStr">
        <is>
          <t>BELEGA</t>
        </is>
      </c>
      <c r="F897" s="1258" t="n"/>
      <c r="G897" s="1259" t="n"/>
      <c r="H897" s="1260" t="inlineStr">
        <is>
          <t>CELL CURE 4T PLUS FOR TESTER</t>
        </is>
      </c>
      <c r="I897" s="1270" t="n"/>
      <c r="J897" s="1261" t="n"/>
      <c r="K897" s="1262" t="n"/>
      <c r="L897" s="1262" t="n"/>
      <c r="M897" s="1254" t="n"/>
      <c r="N897" s="1263" t="n"/>
      <c r="O897" s="1264" t="n"/>
      <c r="P897" s="1755" t="n">
        <v>91105</v>
      </c>
      <c r="Q897" s="1734">
        <f>O897*P897</f>
        <v/>
      </c>
      <c r="R897" s="1266" t="n">
        <v>77440</v>
      </c>
      <c r="S897" s="1734">
        <f>O897*R897</f>
        <v/>
      </c>
      <c r="T897" s="1734">
        <f>Q897-S897</f>
        <v/>
      </c>
      <c r="U897" s="1054">
        <f>T897/Q897</f>
        <v/>
      </c>
      <c r="V897" s="1267" t="n"/>
      <c r="W897" s="1267" t="n"/>
      <c r="X897" s="1267" t="n"/>
      <c r="Y897" s="1267" t="n"/>
      <c r="Z897" s="1267" t="n"/>
      <c r="AA897" s="1267" t="n"/>
      <c r="AB897" s="1254" t="n"/>
      <c r="AC897" s="1756" t="n"/>
      <c r="AD897" s="1269" t="n"/>
      <c r="AE897" s="772" t="n"/>
      <c r="AF897" s="772" t="n"/>
      <c r="AG897" s="772" t="n"/>
    </row>
    <row r="898" hidden="1" ht="20.1" customFormat="1" customHeight="1" s="1056" thickBot="1">
      <c r="A898" s="1254" t="n"/>
      <c r="B898" s="1254" t="n"/>
      <c r="C898" s="1754" t="n"/>
      <c r="D898" s="1256" t="n"/>
      <c r="E898" s="1257" t="inlineStr">
        <is>
          <t>BELEGA</t>
        </is>
      </c>
      <c r="F898" s="1258" t="n"/>
      <c r="G898" s="1259" t="n"/>
      <c r="H898" s="1260" t="inlineStr">
        <is>
          <t>CELL CURE 4T PLUS+ FOR TESTER</t>
        </is>
      </c>
      <c r="I898" s="1270" t="n"/>
      <c r="J898" s="1261" t="n"/>
      <c r="K898" s="1262" t="n"/>
      <c r="L898" s="1262" t="n"/>
      <c r="M898" s="1254" t="n"/>
      <c r="N898" s="1263" t="n"/>
      <c r="O898" s="1264" t="n"/>
      <c r="P898" s="1755" t="n">
        <v>100400</v>
      </c>
      <c r="Q898" s="1734">
        <f>O898*P898</f>
        <v/>
      </c>
      <c r="R898" s="1266" t="n">
        <v>85360</v>
      </c>
      <c r="S898" s="1734">
        <f>O898*R898</f>
        <v/>
      </c>
      <c r="T898" s="1734">
        <f>Q898-S898</f>
        <v/>
      </c>
      <c r="U898" s="1054">
        <f>T898/Q898</f>
        <v/>
      </c>
      <c r="V898" s="1267" t="n"/>
      <c r="W898" s="1267" t="n"/>
      <c r="X898" s="1267" t="n"/>
      <c r="Y898" s="1267" t="n"/>
      <c r="Z898" s="1267" t="n"/>
      <c r="AA898" s="1267" t="n"/>
      <c r="AB898" s="1254" t="n"/>
      <c r="AC898" s="1756" t="n"/>
      <c r="AD898" s="1269" t="n"/>
      <c r="AE898" s="772" t="n"/>
      <c r="AF898" s="772" t="n"/>
      <c r="AG898" s="772" t="n"/>
    </row>
    <row r="899" hidden="1" ht="20.1" customFormat="1" customHeight="1" s="437" thickBot="1">
      <c r="A899" s="1147" t="n"/>
      <c r="B899" s="1147" t="n"/>
      <c r="C899" s="1691" t="n"/>
      <c r="D899" s="1144" t="n"/>
      <c r="E899" s="1248" t="inlineStr">
        <is>
          <t>BELEGA</t>
        </is>
      </c>
      <c r="F899" s="1131" t="n"/>
      <c r="G899" s="1132" t="n"/>
      <c r="H899" s="1253" t="inlineStr">
        <is>
          <t>BELEGA LOTION FOR 4T PLUS</t>
        </is>
      </c>
      <c r="I899" s="1253" t="n"/>
      <c r="J899" s="1134" t="n"/>
      <c r="K899" s="1145" t="n"/>
      <c r="L899" s="1145" t="n"/>
      <c r="M899" s="1147" t="n"/>
      <c r="N899" s="1136" t="n"/>
      <c r="O899" s="1137" t="n"/>
      <c r="P899" s="1731" t="n">
        <v>1271</v>
      </c>
      <c r="Q899" s="1628">
        <f>O899*P899</f>
        <v/>
      </c>
      <c r="R899" s="1152" t="n">
        <v>1080</v>
      </c>
      <c r="S899" s="1740">
        <f>O899*R899</f>
        <v/>
      </c>
      <c r="T899" s="1740">
        <f>Q899-S899</f>
        <v/>
      </c>
      <c r="U899" s="1150">
        <f>T899/Q899</f>
        <v/>
      </c>
      <c r="V899" s="1140" t="n"/>
      <c r="W899" s="1140" t="n"/>
      <c r="X899" s="1140" t="n"/>
      <c r="Y899" s="1140" t="n"/>
      <c r="Z899" s="1140" t="n"/>
      <c r="AA899" s="1140" t="n"/>
      <c r="AB899" s="1147" t="n"/>
      <c r="AC899" s="1732" t="n"/>
      <c r="AD899" s="1142" t="n"/>
      <c r="AE899" s="663" t="n"/>
      <c r="AF899" s="663" t="n"/>
      <c r="AG899" s="663" t="n"/>
    </row>
    <row r="900" hidden="1" ht="20.1" customFormat="1" customHeight="1" s="437" thickBot="1">
      <c r="A900" s="1147" t="n"/>
      <c r="B900" s="1147" t="n"/>
      <c r="C900" s="1691" t="n"/>
      <c r="D900" s="1144" t="n"/>
      <c r="E900" s="1248" t="inlineStr">
        <is>
          <t>BELEGA</t>
        </is>
      </c>
      <c r="F900" s="1131" t="n"/>
      <c r="G900" s="1132" t="n"/>
      <c r="H900" s="1253" t="inlineStr">
        <is>
          <t>BELEGA COTTON FOR 4T PLUS</t>
        </is>
      </c>
      <c r="I900" s="1253" t="n"/>
      <c r="J900" s="1134" t="n"/>
      <c r="K900" s="1145" t="n"/>
      <c r="L900" s="1145" t="n"/>
      <c r="M900" s="1147" t="n"/>
      <c r="N900" s="1136" t="n"/>
      <c r="O900" s="1137" t="n"/>
      <c r="P900" s="1731" t="n">
        <v>1165</v>
      </c>
      <c r="Q900" s="1628">
        <f>O900*P900</f>
        <v/>
      </c>
      <c r="R900" s="1152" t="n">
        <v>990</v>
      </c>
      <c r="S900" s="1740">
        <f>O900*R900</f>
        <v/>
      </c>
      <c r="T900" s="1740">
        <f>Q900-S900</f>
        <v/>
      </c>
      <c r="U900" s="1150">
        <f>T900/Q900</f>
        <v/>
      </c>
      <c r="V900" s="1140" t="n"/>
      <c r="W900" s="1140" t="n"/>
      <c r="X900" s="1140" t="n"/>
      <c r="Y900" s="1140" t="n"/>
      <c r="Z900" s="1140" t="n"/>
      <c r="AA900" s="1140" t="n"/>
      <c r="AB900" s="1147" t="n"/>
      <c r="AC900" s="1732" t="n"/>
      <c r="AD900" s="1142" t="n"/>
      <c r="AE900" s="663" t="n"/>
      <c r="AF900" s="663" t="n"/>
      <c r="AG900" s="663" t="n"/>
    </row>
    <row r="901" hidden="1" ht="20.1" customFormat="1" customHeight="1" s="1056" thickBot="1">
      <c r="A901" s="1254" t="n"/>
      <c r="B901" s="1254" t="n"/>
      <c r="C901" s="1754" t="n"/>
      <c r="D901" s="1256" t="n"/>
      <c r="E901" s="1257" t="inlineStr">
        <is>
          <t>DENBA</t>
        </is>
      </c>
      <c r="F901" s="1258" t="n"/>
      <c r="G901" s="1259" t="n"/>
      <c r="H901" s="1272" t="inlineStr">
        <is>
          <t>DENBA CHARGE 220V</t>
        </is>
      </c>
      <c r="I901" s="1270" t="n"/>
      <c r="J901" s="1261" t="n"/>
      <c r="K901" s="1262" t="n"/>
      <c r="L901" s="1262" t="n"/>
      <c r="M901" s="1254" t="n"/>
      <c r="N901" s="1263" t="n"/>
      <c r="O901" s="1264" t="n"/>
      <c r="P901" s="1755" t="n">
        <v>300000</v>
      </c>
      <c r="Q901" s="1734">
        <f>O901*P901</f>
        <v/>
      </c>
      <c r="R901" s="1266">
        <f>360000-90000</f>
        <v/>
      </c>
      <c r="S901" s="1734">
        <f>O901*R901</f>
        <v/>
      </c>
      <c r="T901" s="1734">
        <f>Q901-S901</f>
        <v/>
      </c>
      <c r="U901" s="1054">
        <f>T901/Q901</f>
        <v/>
      </c>
      <c r="V901" s="1267" t="n"/>
      <c r="W901" s="1267" t="n"/>
      <c r="X901" s="1267" t="n"/>
      <c r="Y901" s="1267" t="n"/>
      <c r="Z901" s="1267" t="n"/>
      <c r="AA901" s="1267" t="n"/>
      <c r="AB901" s="1254" t="n"/>
      <c r="AC901" s="1756" t="n"/>
      <c r="AD901" s="1269" t="n"/>
      <c r="AE901" s="772" t="n"/>
      <c r="AF901" s="772" t="n"/>
      <c r="AG901" s="772" t="n"/>
    </row>
    <row r="902" hidden="1" ht="20.1" customFormat="1" customHeight="1" s="437" thickBot="1">
      <c r="A902" s="1147" t="n"/>
      <c r="B902" s="1147" t="n"/>
      <c r="C902" s="1691" t="n"/>
      <c r="D902" s="1144" t="n"/>
      <c r="E902" s="1248" t="inlineStr">
        <is>
          <t>DENBA</t>
        </is>
      </c>
      <c r="F902" s="1131" t="n"/>
      <c r="G902" s="1132" t="n"/>
      <c r="H902" s="1271" t="inlineStr">
        <is>
          <t>DENBA SHEET</t>
        </is>
      </c>
      <c r="I902" s="1133" t="n"/>
      <c r="J902" s="1134" t="n"/>
      <c r="K902" s="1145" t="n"/>
      <c r="L902" s="1145" t="n"/>
      <c r="M902" s="1147" t="n"/>
      <c r="N902" s="1136" t="n"/>
      <c r="O902" s="1137" t="n"/>
      <c r="P902" s="1731" t="n">
        <v>7778</v>
      </c>
      <c r="Q902" s="1628">
        <f>O902*P902</f>
        <v/>
      </c>
      <c r="R902" s="1152" t="n">
        <v>7000</v>
      </c>
      <c r="S902" s="1623">
        <f>O902*R902</f>
        <v/>
      </c>
      <c r="T902" s="1623">
        <f>Q902-S902</f>
        <v/>
      </c>
      <c r="U902" s="556">
        <f>T902/Q902</f>
        <v/>
      </c>
      <c r="V902" s="1140" t="n"/>
      <c r="W902" s="1140" t="n"/>
      <c r="X902" s="1140" t="n"/>
      <c r="Y902" s="1140" t="n"/>
      <c r="Z902" s="1140" t="n"/>
      <c r="AA902" s="1140" t="n"/>
      <c r="AB902" s="1147" t="n"/>
      <c r="AC902" s="1732" t="n"/>
      <c r="AD902" s="1142" t="n"/>
      <c r="AE902" s="663" t="n"/>
      <c r="AF902" s="663" t="n"/>
      <c r="AG902" s="663" t="n"/>
    </row>
    <row r="903" hidden="1" ht="20.1" customFormat="1" customHeight="1" s="437" thickBot="1">
      <c r="A903" s="1442" t="n"/>
      <c r="B903" s="822" t="n"/>
      <c r="C903" s="1621" t="n"/>
      <c r="D903" s="448" t="n"/>
      <c r="E903" s="447" t="inlineStr">
        <is>
          <t>Healing Relax</t>
        </is>
      </c>
      <c r="F903" s="447" t="n"/>
      <c r="G903" s="671" t="n"/>
      <c r="H903" s="404" t="inlineStr">
        <is>
          <t>Healing Light</t>
        </is>
      </c>
      <c r="I903" s="404" t="n"/>
      <c r="J903" s="488" t="n"/>
      <c r="K903" s="451" t="n"/>
      <c r="L903" s="451" t="n"/>
      <c r="M903" s="1442" t="n"/>
      <c r="N903" s="450" t="n"/>
      <c r="O903" s="553" t="n"/>
      <c r="P903" s="1628" t="n">
        <v>373040</v>
      </c>
      <c r="Q903" s="1628">
        <f>O903*P903</f>
        <v/>
      </c>
      <c r="R903" s="1634" t="n">
        <v>324546</v>
      </c>
      <c r="S903" s="1623">
        <f>O903*R903</f>
        <v/>
      </c>
      <c r="T903" s="1623">
        <f>Q903-S903</f>
        <v/>
      </c>
      <c r="U903" s="556">
        <f>T903/Q903</f>
        <v/>
      </c>
      <c r="V903" s="444" t="n"/>
      <c r="W903" s="444" t="n"/>
      <c r="X903" s="444" t="n"/>
      <c r="Y903" s="444" t="n"/>
      <c r="Z903" s="444" t="n"/>
      <c r="AA903" s="444" t="n"/>
      <c r="AB903" s="1442" t="n"/>
      <c r="AC903" s="1624" t="n"/>
      <c r="AD903" s="673" t="n"/>
      <c r="AE903" s="663" t="n"/>
      <c r="AF903" s="663" t="n"/>
      <c r="AG903" s="663" t="n"/>
    </row>
    <row r="904" hidden="1" ht="20.1" customFormat="1" customHeight="1" s="437" thickBot="1">
      <c r="A904" s="435" t="n"/>
      <c r="B904" s="829" t="n"/>
      <c r="C904" s="1621" t="n"/>
      <c r="D904" s="1621" t="n"/>
      <c r="E904" s="1081" t="inlineStr">
        <is>
          <t>DIAMANTE</t>
        </is>
      </c>
      <c r="F904" s="447" t="inlineStr">
        <is>
          <t>GL09</t>
        </is>
      </c>
      <c r="G904" s="671" t="n"/>
      <c r="H904" s="404" t="inlineStr">
        <is>
          <t>Cosmetic Airbrush/Regulator Set For Scent sprayers and similar toilet sprayers</t>
        </is>
      </c>
      <c r="I904" s="404" t="n"/>
      <c r="J904" s="488" t="n"/>
      <c r="K904" s="451" t="inlineStr">
        <is>
          <t>spray/regulator</t>
        </is>
      </c>
      <c r="L904" s="451" t="n"/>
      <c r="M904" s="1442" t="n">
        <v>36</v>
      </c>
      <c r="N904" s="450" t="n"/>
      <c r="O904" s="553" t="n"/>
      <c r="P904" s="1628" t="n">
        <v>42000</v>
      </c>
      <c r="Q904" s="1628">
        <f>O904*P904</f>
        <v/>
      </c>
      <c r="R904" s="724" t="n">
        <v>40000</v>
      </c>
      <c r="S904" s="1623">
        <f>O904*R904</f>
        <v/>
      </c>
      <c r="T904" s="1623">
        <f>Q904-S904</f>
        <v/>
      </c>
      <c r="U904" s="556">
        <f>T904/Q904</f>
        <v/>
      </c>
      <c r="V904" s="444" t="n"/>
      <c r="W904" s="444" t="n"/>
      <c r="X904" s="1748">
        <f>O904/M904</f>
        <v/>
      </c>
      <c r="Y904" s="444" t="n"/>
      <c r="Z904" s="444" t="n"/>
      <c r="AA904" s="444" t="n"/>
      <c r="AB904" s="1442" t="n">
        <v>0.723</v>
      </c>
      <c r="AC904" s="1624">
        <f>ROUND(O904*AB904,3)</f>
        <v/>
      </c>
      <c r="AD904" s="1757" t="inlineStr">
        <is>
          <t>レギュレーターカバー,スプレーガン:耐薬ＡＢＳ  金属部分:真鍮  接液部: ステンレス   化粧水カップ・キャップ:ポリプロピレン  アトマイザーホース:ウレタン</t>
        </is>
      </c>
      <c r="AE904" s="663" t="n"/>
      <c r="AF904" s="663" t="n"/>
      <c r="AG904" s="663" t="n"/>
    </row>
    <row r="905" hidden="1" ht="20.1" customFormat="1" customHeight="1" s="437" thickBot="1">
      <c r="A905" s="435" t="n"/>
      <c r="B905" s="829" t="n"/>
      <c r="C905" s="448" t="n"/>
      <c r="D905" s="448" t="n"/>
      <c r="E905" s="1081" t="inlineStr">
        <is>
          <t>DIAMANTE</t>
        </is>
      </c>
      <c r="F905" s="447" t="inlineStr">
        <is>
          <t>GL10P</t>
        </is>
      </c>
      <c r="G905" s="671" t="n"/>
      <c r="H905" s="404" t="inlineStr">
        <is>
          <t>Cosmetic Airbrush Set For Scent sprayers and similar toilet sprayers</t>
        </is>
      </c>
      <c r="I905" s="404" t="n"/>
      <c r="J905" s="488" t="n"/>
      <c r="K905" s="451" t="inlineStr">
        <is>
          <t>spray</t>
        </is>
      </c>
      <c r="L905" s="451" t="n"/>
      <c r="M905" s="450" t="n"/>
      <c r="N905" s="450" t="n"/>
      <c r="O905" s="553" t="n"/>
      <c r="P905" s="1628" t="n">
        <v>20790</v>
      </c>
      <c r="Q905" s="1628">
        <f>O905*P905</f>
        <v/>
      </c>
      <c r="R905" s="724" t="n">
        <v>25000</v>
      </c>
      <c r="S905" s="1623">
        <f>O905*R905</f>
        <v/>
      </c>
      <c r="T905" s="1623">
        <f>Q905-S905</f>
        <v/>
      </c>
      <c r="U905" s="556">
        <f>T905/Q905</f>
        <v/>
      </c>
      <c r="V905" s="444" t="n"/>
      <c r="W905" s="444" t="n"/>
      <c r="X905" s="1748">
        <f>O905/M905</f>
        <v/>
      </c>
      <c r="Y905" s="444" t="n"/>
      <c r="Z905" s="444" t="n"/>
      <c r="AA905" s="444" t="n"/>
      <c r="AB905" s="1442" t="n">
        <v>0.438</v>
      </c>
      <c r="AC905" s="1624">
        <f>ROUND(O905*AB905,3)</f>
        <v/>
      </c>
      <c r="AD905" s="1758" t="n"/>
      <c r="AE905" s="663" t="n"/>
      <c r="AF905" s="663" t="n"/>
      <c r="AG905" s="663" t="n"/>
    </row>
    <row r="906" hidden="1" ht="20.1" customFormat="1" customHeight="1" s="437" thickBot="1">
      <c r="A906" s="758" t="n"/>
      <c r="B906" s="829" t="n"/>
      <c r="C906" s="992" t="n"/>
      <c r="D906" s="992" t="n"/>
      <c r="E906" s="1081" t="inlineStr">
        <is>
          <t>DIAMANTE</t>
        </is>
      </c>
      <c r="F906" s="970" t="n"/>
      <c r="G906" s="770" t="n"/>
      <c r="H906" s="754" t="inlineStr">
        <is>
          <t>Attached Regulator (Model RV-20)</t>
        </is>
      </c>
      <c r="I906" s="754" t="n"/>
      <c r="J906" s="934" t="n"/>
      <c r="K906" s="761" t="inlineStr">
        <is>
          <t>regulator</t>
        </is>
      </c>
      <c r="L906" s="761" t="n"/>
      <c r="M906" s="771" t="n"/>
      <c r="N906" s="771" t="n"/>
      <c r="O906" s="553" t="n"/>
      <c r="P906" s="1628" t="n">
        <v>26250</v>
      </c>
      <c r="Q906" s="1628">
        <f>O906*P906</f>
        <v/>
      </c>
      <c r="R906" s="971" t="n">
        <v>19800</v>
      </c>
      <c r="S906" s="1623">
        <f>O906*R906</f>
        <v/>
      </c>
      <c r="T906" s="1623">
        <f>Q906-S906</f>
        <v/>
      </c>
      <c r="U906" s="556">
        <f>T906/Q906</f>
        <v/>
      </c>
      <c r="V906" s="767" t="n"/>
      <c r="W906" s="767" t="n"/>
      <c r="X906" s="1759" t="n"/>
      <c r="Y906" s="767" t="n"/>
      <c r="Z906" s="767" t="n"/>
      <c r="AA906" s="767" t="n"/>
      <c r="AB906" s="764" t="n">
        <v>0.312</v>
      </c>
      <c r="AC906" s="1624">
        <f>ROUND(O906*AB906,3)</f>
        <v/>
      </c>
      <c r="AD906" s="1760" t="n"/>
      <c r="AE906" s="663" t="n"/>
      <c r="AF906" s="663" t="n"/>
      <c r="AG906" s="663" t="n"/>
    </row>
    <row r="907" hidden="1" ht="30" customFormat="1" customHeight="1" s="437" thickBot="1">
      <c r="A907" s="435" t="n"/>
      <c r="B907" s="829" t="n"/>
      <c r="C907" s="448" t="n"/>
      <c r="D907" s="448" t="n"/>
      <c r="E907" s="1081" t="inlineStr">
        <is>
          <t>DIAMANTE</t>
        </is>
      </c>
      <c r="F907" s="447" t="n"/>
      <c r="G907" s="671" t="n"/>
      <c r="H907" s="557" t="inlineStr">
        <is>
          <t>《GLOW》DD PERFECT PLUS (120ml)</t>
        </is>
      </c>
      <c r="I907" s="404" t="inlineStr">
        <is>
          <t>DD Perfect Plus total care water</t>
        </is>
      </c>
      <c r="J907" s="488" t="inlineStr">
        <is>
          <t>Многофункциональный увлажняющий регенерирующий лосьон</t>
        </is>
      </c>
      <c r="K907" s="451" t="inlineStr">
        <is>
          <t>Face lotion</t>
        </is>
      </c>
      <c r="L907" s="451" t="n"/>
      <c r="M907" s="450" t="n"/>
      <c r="N907" s="450" t="n"/>
      <c r="O907" s="553" t="n"/>
      <c r="P907" s="1622" t="n">
        <v>4300</v>
      </c>
      <c r="Q907" s="1628">
        <f>O907*P907</f>
        <v/>
      </c>
      <c r="R907" s="724" t="n">
        <v>4300</v>
      </c>
      <c r="S907" s="1623">
        <f>O907*R907</f>
        <v/>
      </c>
      <c r="T907" s="1623">
        <f>Q907-S907</f>
        <v/>
      </c>
      <c r="U907" s="556">
        <f>T907/Q907</f>
        <v/>
      </c>
      <c r="V907" s="444" t="n"/>
      <c r="W907" s="444" t="n"/>
      <c r="X907" s="444" t="n"/>
      <c r="Y907" s="444" t="n"/>
      <c r="Z907" s="444">
        <f>W907*X907</f>
        <v/>
      </c>
      <c r="AA907" s="444" t="n"/>
      <c r="AB907" s="1647" t="n">
        <v>0.15</v>
      </c>
      <c r="AC907" s="1624">
        <f>ROUND(O907*AB907,3)</f>
        <v/>
      </c>
      <c r="AD907"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7" s="663" t="n"/>
      <c r="AF907" s="663" t="n"/>
      <c r="AG907" s="663" t="n"/>
    </row>
    <row r="908" hidden="1" ht="20.1" customFormat="1" customHeight="1" s="437" thickBot="1">
      <c r="A908" s="435" t="n"/>
      <c r="B908" s="829" t="n"/>
      <c r="C908" s="448" t="n"/>
      <c r="D908" s="448" t="n"/>
      <c r="E908" s="1081" t="inlineStr">
        <is>
          <t>DIAMANTE</t>
        </is>
      </c>
      <c r="F908" s="447" t="n"/>
      <c r="G908" s="671" t="n"/>
      <c r="H908" s="557" t="inlineStr">
        <is>
          <t>《GLOW》DD PERFECT PLUS (200ml)</t>
        </is>
      </c>
      <c r="I908" s="404" t="inlineStr">
        <is>
          <t>DD Perfect Plus total care water</t>
        </is>
      </c>
      <c r="J908" s="488" t="inlineStr">
        <is>
          <t>Многофункциональный увлажняющий регенерирующий лосьон DD Perfect Plus</t>
        </is>
      </c>
      <c r="K908" s="451" t="inlineStr">
        <is>
          <t>Face lotion</t>
        </is>
      </c>
      <c r="L908" s="451" t="n"/>
      <c r="M908" s="1442" t="n">
        <v>48</v>
      </c>
      <c r="N908" s="450" t="n"/>
      <c r="O908" s="553" t="n"/>
      <c r="P908" s="1622" t="n">
        <v>4500</v>
      </c>
      <c r="Q908" s="1628">
        <f>O908*P908</f>
        <v/>
      </c>
      <c r="R908" s="724" t="n">
        <v>4500</v>
      </c>
      <c r="S908" s="1623">
        <f>O908*R908</f>
        <v/>
      </c>
      <c r="T908" s="1623">
        <f>Q908-S908</f>
        <v/>
      </c>
      <c r="U908" s="556">
        <f>T908/Q908</f>
        <v/>
      </c>
      <c r="V908" s="444" t="n"/>
      <c r="W908" s="444" t="n"/>
      <c r="X908" s="444" t="n"/>
      <c r="Y908" s="444" t="n"/>
      <c r="Z908" s="444" t="n"/>
      <c r="AA908" s="444" t="n"/>
      <c r="AB908" s="1442" t="n">
        <v>0.238</v>
      </c>
      <c r="AC908" s="1624">
        <f>ROUND(O908*AB908,3)</f>
        <v/>
      </c>
      <c r="AD908"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8" s="663" t="n"/>
      <c r="AF908" s="663" t="n"/>
      <c r="AG908" s="663" t="n"/>
    </row>
    <row r="909" hidden="1" ht="20.1" customFormat="1" customHeight="1" s="437" thickBot="1">
      <c r="A909" s="1442" t="n"/>
      <c r="B909" s="822" t="n"/>
      <c r="C909" s="448" t="n"/>
      <c r="D909" s="448" t="n"/>
      <c r="E909" s="1081" t="inlineStr">
        <is>
          <t>DIAMANTE</t>
        </is>
      </c>
      <c r="F909" s="447" t="n"/>
      <c r="G909" s="671" t="n"/>
      <c r="H909" s="557" t="inlineStr">
        <is>
          <t>《GLOW》DD PERFECT PLUS (500ml)</t>
        </is>
      </c>
      <c r="I909" s="404" t="inlineStr">
        <is>
          <t>DD Perfect Plus total care water</t>
        </is>
      </c>
      <c r="J909" s="488" t="inlineStr">
        <is>
          <t>Многофункциональный увлажняющий регенерирующий лосьон DD Perfect Plus</t>
        </is>
      </c>
      <c r="K909" s="451" t="inlineStr">
        <is>
          <t>Face lotion</t>
        </is>
      </c>
      <c r="L909" s="451" t="n"/>
      <c r="M909" s="1442" t="n"/>
      <c r="N909" s="450" t="n"/>
      <c r="O909" s="553" t="n"/>
      <c r="P909" s="1622" t="n">
        <v>7200</v>
      </c>
      <c r="Q909" s="1628">
        <f>O909*P909</f>
        <v/>
      </c>
      <c r="R909" s="724" t="n">
        <v>7200</v>
      </c>
      <c r="S909" s="1623">
        <f>O909*R909</f>
        <v/>
      </c>
      <c r="T909" s="1623">
        <f>Q909-S909</f>
        <v/>
      </c>
      <c r="U909" s="556">
        <f>T909/Q909</f>
        <v/>
      </c>
      <c r="V909" s="444" t="n"/>
      <c r="W909" s="444" t="n"/>
      <c r="X909" s="444" t="n"/>
      <c r="Y909" s="444" t="n"/>
      <c r="Z909" s="444" t="n"/>
      <c r="AA909" s="444" t="n"/>
      <c r="AB909" s="995" t="n">
        <v>0.521</v>
      </c>
      <c r="AC909" s="1624">
        <f>ROUND(O909*AB909,3)</f>
        <v/>
      </c>
      <c r="AD909" s="673" t="inlineStr">
        <is>
          <t>水、プロパンジオール、ペンチレングリコール、グリセリン、ソルビトール、BG、アスコルビルグルコシド、フラーレン、ビサボロール、水溶性プロテオグリカン、アテロコラーゲン、アセチルヒアルロン酸Na、ヒアルロン酸Na、ヒアルロン酸クロスポリマー-2-Na、加水分解ヒアルロン酸Na、ポリ-γ-グルタミン酸Na、ブロッコリーエキス、ビオフラボノイド、アロエベラ葉エキス、アーチチョーク葉エキス、シクロヘキサン-1,4-ジカルボン酸ビスエトキシジグリコール、（オレイン酸ソルビタ ン/デシルグルコシド）クロスポリマー、エチルへキシルグリセリン、PVP、水酸化Ｋ、フェノキシエタノール</t>
        </is>
      </c>
      <c r="AE909" s="663" t="n"/>
      <c r="AF909" s="663" t="n"/>
      <c r="AG909" s="663" t="n"/>
    </row>
    <row r="910" hidden="1" ht="30" customFormat="1" customHeight="1" s="437" thickBot="1">
      <c r="A910" s="435" t="n"/>
      <c r="B910" s="829" t="n"/>
      <c r="C910" s="448" t="n"/>
      <c r="D910" s="448" t="n"/>
      <c r="E910" s="1081" t="inlineStr">
        <is>
          <t>DIAMANTE</t>
        </is>
      </c>
      <c r="F910" s="447" t="inlineStr">
        <is>
          <t>GL30</t>
        </is>
      </c>
      <c r="G910" s="671" t="n"/>
      <c r="H910" s="1083" t="inlineStr">
        <is>
          <t>《GLOW》 HYBRID G11 AQUA No.5. 150ml</t>
        </is>
      </c>
      <c r="I910" s="404" t="inlineStr">
        <is>
          <t>DD PERFECT HYBRID G11 AQUA No.5. 150ml</t>
        </is>
      </c>
      <c r="J910" s="488" t="inlineStr">
        <is>
          <t>DD PERFECT HYBRID G11 AQUA No.5. Многофункциональная вода G11 гибрид No5</t>
        </is>
      </c>
      <c r="K910" s="451" t="inlineStr">
        <is>
          <t>face lotion</t>
        </is>
      </c>
      <c r="L910" s="451" t="n"/>
      <c r="M910" s="450" t="n"/>
      <c r="N910" s="450" t="n"/>
      <c r="O910" s="553" t="n"/>
      <c r="P910" s="1628" t="n">
        <v>3300</v>
      </c>
      <c r="Q910" s="1628">
        <f>O910*P910</f>
        <v/>
      </c>
      <c r="R910" s="724" t="n">
        <v>3300</v>
      </c>
      <c r="S910" s="1623">
        <f>O910*R910</f>
        <v/>
      </c>
      <c r="T910" s="1623">
        <f>Q910-S910</f>
        <v/>
      </c>
      <c r="U910" s="556">
        <f>T910/Q910</f>
        <v/>
      </c>
      <c r="V910" s="444" t="n"/>
      <c r="W910" s="444" t="n"/>
      <c r="X910" s="1748" t="n"/>
      <c r="Y910" s="444" t="n"/>
      <c r="Z910" s="444">
        <f>W910*X910</f>
        <v/>
      </c>
      <c r="AA910" s="444" t="n"/>
      <c r="AB910" s="1442" t="n">
        <v>0.214</v>
      </c>
      <c r="AC910" s="1624">
        <f>ROUND(O910*AB910,3)</f>
        <v/>
      </c>
      <c r="AD910" s="1440" t="inlineStr">
        <is>
          <t>水, ペンチレングリコール, プロテオグリカン, ヒアルロン酸Na</t>
        </is>
      </c>
      <c r="AE910" s="663" t="inlineStr">
        <is>
          <t>ЕАЭС N RU Д-JP.РА06.В.56819/24 от 30.07.2024 действует до 29.07.2029</t>
        </is>
      </c>
      <c r="AF910" s="663" t="inlineStr">
        <is>
          <t xml:space="preserve">Glow
</t>
        </is>
      </c>
      <c r="AG910" s="663" t="inlineStr">
        <is>
          <t xml:space="preserve">
IHC Со., Ltd</t>
        </is>
      </c>
    </row>
    <row r="911" hidden="1" ht="20.1" customFormat="1" customHeight="1" s="437" thickBot="1">
      <c r="A911" s="435" t="n"/>
      <c r="B911" s="829" t="n"/>
      <c r="C911" s="448" t="n"/>
      <c r="D911" s="448" t="n"/>
      <c r="E911" s="1081" t="inlineStr">
        <is>
          <t>DIAMANTE</t>
        </is>
      </c>
      <c r="F911" s="1183" t="inlineStr">
        <is>
          <t>GL30P</t>
        </is>
      </c>
      <c r="G911" s="671" t="n"/>
      <c r="H911" s="1083" t="inlineStr">
        <is>
          <t>《GLOW》 HYBRID G11 AQUA No.5. 600ml</t>
        </is>
      </c>
      <c r="I911" s="404" t="inlineStr">
        <is>
          <t>DD PERFECT HYBRID G11 AQUA No.5. 600ml</t>
        </is>
      </c>
      <c r="J911" s="488" t="inlineStr">
        <is>
          <t>DD PERFECT HYBRID G11 AQUA No.5. Многофункциональная вода G11 гибрид No5</t>
        </is>
      </c>
      <c r="K911" s="451" t="inlineStr">
        <is>
          <t>face lotion</t>
        </is>
      </c>
      <c r="L911" s="451" t="n"/>
      <c r="M911" s="450" t="n"/>
      <c r="N911" s="450" t="n"/>
      <c r="O911" s="553" t="n">
        <v>30</v>
      </c>
      <c r="P911" s="1628" t="n">
        <v>5400</v>
      </c>
      <c r="Q911" s="1628">
        <f>O911*P911</f>
        <v/>
      </c>
      <c r="R911" s="724" t="n">
        <v>5400</v>
      </c>
      <c r="S911" s="1623">
        <f>O911*R911</f>
        <v/>
      </c>
      <c r="T911" s="1623">
        <f>Q911-S911</f>
        <v/>
      </c>
      <c r="U911" s="556">
        <f>T911/Q911</f>
        <v/>
      </c>
      <c r="V911" s="444" t="n"/>
      <c r="W911" s="444" t="n"/>
      <c r="X911" s="1748" t="n"/>
      <c r="Y911" s="444" t="n"/>
      <c r="Z911" s="444" t="n"/>
      <c r="AA911" s="444" t="n"/>
      <c r="AB911" s="1442" t="n">
        <v>0.625</v>
      </c>
      <c r="AC911" s="1624">
        <f>ROUND(O911*AB911,3)</f>
        <v/>
      </c>
      <c r="AD911" s="1440">
        <f>AD910</f>
        <v/>
      </c>
      <c r="AE911" s="1158" t="inlineStr">
        <is>
          <t>ЕАЭС N RU Д-JP.РА06.В.56819/24 от 30.07.2024 действует до 29.07.2029</t>
        </is>
      </c>
      <c r="AF911" s="1159" t="inlineStr">
        <is>
          <t xml:space="preserve">Glow
</t>
        </is>
      </c>
      <c r="AG911" s="1219" t="inlineStr">
        <is>
          <t xml:space="preserve">
IHC Со., Ltd</t>
        </is>
      </c>
    </row>
    <row r="912" hidden="1" ht="30" customFormat="1" customHeight="1" s="437" thickBot="1">
      <c r="A912" s="435" t="n"/>
      <c r="B912" s="829" t="n"/>
      <c r="C912" s="448" t="n"/>
      <c r="D912" s="448" t="n"/>
      <c r="E912" s="1081" t="inlineStr">
        <is>
          <t>DIAMANTE</t>
        </is>
      </c>
      <c r="F912" s="447" t="inlineStr">
        <is>
          <t>GL31</t>
        </is>
      </c>
      <c r="G912" s="671" t="n"/>
      <c r="H912" s="1083" t="inlineStr">
        <is>
          <t>《GLOW》 HYBRID G11 AQUA No6. 150ml</t>
        </is>
      </c>
      <c r="I912" s="404" t="inlineStr">
        <is>
          <t>DD PERFECT HYBRID G11 AQUA No6. 150ml</t>
        </is>
      </c>
      <c r="J912" s="488" t="inlineStr">
        <is>
          <t>DD PERFECT HYBRID G11 AQUA No6. Многофункциональная вода G11 гибрид No6</t>
        </is>
      </c>
      <c r="K912" s="451" t="inlineStr">
        <is>
          <t>face lotion</t>
        </is>
      </c>
      <c r="L912" s="451" t="n"/>
      <c r="M912" s="450" t="n"/>
      <c r="N912" s="450" t="n"/>
      <c r="O912" s="553" t="n"/>
      <c r="P912" s="1622" t="n">
        <v>3960</v>
      </c>
      <c r="Q912" s="1628">
        <f>O912*P912</f>
        <v/>
      </c>
      <c r="R912" s="724" t="n">
        <v>3960</v>
      </c>
      <c r="S912" s="1623">
        <f>O912*R912</f>
        <v/>
      </c>
      <c r="T912" s="1623">
        <f>Q912-S912</f>
        <v/>
      </c>
      <c r="U912" s="556">
        <f>T912/Q912</f>
        <v/>
      </c>
      <c r="V912" s="444" t="n"/>
      <c r="W912" s="444" t="n"/>
      <c r="X912" s="1748" t="n"/>
      <c r="Y912" s="444" t="n"/>
      <c r="Z912" s="444">
        <f>W912*X912</f>
        <v/>
      </c>
      <c r="AA912" s="444" t="n"/>
      <c r="AB912" s="1442" t="n">
        <v>0.214</v>
      </c>
      <c r="AC912" s="1624">
        <f>ROUND(O912*AB912,3)</f>
        <v/>
      </c>
      <c r="AD912" s="1440">
        <f>AD911</f>
        <v/>
      </c>
      <c r="AE912" s="1232" t="inlineStr">
        <is>
          <t>ЕАЭС N RU Д-JP.РА06.В.56819/24 от 30.07.2024 действует до 29.07.2029</t>
        </is>
      </c>
      <c r="AF912" s="1233" t="inlineStr">
        <is>
          <t xml:space="preserve">Glow
</t>
        </is>
      </c>
      <c r="AG912" s="1234" t="inlineStr">
        <is>
          <t xml:space="preserve">
IHC Со., Ltd</t>
        </is>
      </c>
    </row>
    <row r="913" hidden="1" ht="20.1" customFormat="1" customHeight="1" s="437" thickBot="1">
      <c r="A913" s="435" t="n"/>
      <c r="B913" s="829" t="n"/>
      <c r="C913" s="448" t="n"/>
      <c r="D913" s="448" t="n"/>
      <c r="E913" s="1081" t="inlineStr">
        <is>
          <t>DIAMANTE</t>
        </is>
      </c>
      <c r="F913" s="1183" t="inlineStr">
        <is>
          <t>GL31P</t>
        </is>
      </c>
      <c r="G913" s="671" t="n"/>
      <c r="H913" s="1083" t="inlineStr">
        <is>
          <t>《GLOW》 HYBRID G11 AQUA No6. 600ml</t>
        </is>
      </c>
      <c r="I913" s="404" t="inlineStr">
        <is>
          <t>DD PERFECT HYBRID G11 AQUA No6. 600ml</t>
        </is>
      </c>
      <c r="J913" s="488" t="inlineStr">
        <is>
          <t>DD PERFECT HYBRID G11 AQUA No6. Многофункциональная вода G11 гибрид No6</t>
        </is>
      </c>
      <c r="K913" s="451" t="inlineStr">
        <is>
          <t>face lotion</t>
        </is>
      </c>
      <c r="L913" s="451" t="n"/>
      <c r="M913" s="450" t="n"/>
      <c r="N913" s="450" t="n"/>
      <c r="O913" s="553" t="n">
        <v>30</v>
      </c>
      <c r="P913" s="1622" t="n">
        <v>6000</v>
      </c>
      <c r="Q913" s="1628">
        <f>O913*P913</f>
        <v/>
      </c>
      <c r="R913" s="724" t="n">
        <v>6000</v>
      </c>
      <c r="S913" s="1623">
        <f>O913*R913</f>
        <v/>
      </c>
      <c r="T913" s="1623">
        <f>Q913-S913</f>
        <v/>
      </c>
      <c r="U913" s="556">
        <f>T913/Q913</f>
        <v/>
      </c>
      <c r="V913" s="444" t="n"/>
      <c r="W913" s="444" t="n"/>
      <c r="X913" s="1748" t="n"/>
      <c r="Y913" s="444" t="n"/>
      <c r="Z913" s="444" t="n"/>
      <c r="AA913" s="444" t="n"/>
      <c r="AB913" s="1442" t="n">
        <v>0.625</v>
      </c>
      <c r="AC913" s="1624">
        <f>ROUND(O913*AB913,3)</f>
        <v/>
      </c>
      <c r="AD913" s="1440" t="inlineStr">
        <is>
          <t>水, ペンチレングリコール, グリセリルグルコシド, 加水分解ケラチン, ワサビ葉エキス, オランダカラシ葉／茎エキス, プロテオグリカン, ヒアルロン酸Na, BG</t>
        </is>
      </c>
      <c r="AE913" s="1232" t="inlineStr">
        <is>
          <t>ЕАЭС N RU Д-JP.РА06.В.56819/24 от 30.07.2024 действует до 29.07.2029</t>
        </is>
      </c>
      <c r="AF913" s="1233" t="inlineStr">
        <is>
          <t xml:space="preserve">Glow
</t>
        </is>
      </c>
      <c r="AG913" s="1234" t="inlineStr">
        <is>
          <t xml:space="preserve">
IHC Со., Ltd</t>
        </is>
      </c>
    </row>
    <row r="914" hidden="1" ht="20.1" customFormat="1" customHeight="1" s="437" thickBot="1">
      <c r="A914" s="1442" t="n"/>
      <c r="B914" s="822" t="n"/>
      <c r="C914" s="448" t="n"/>
      <c r="D914" s="448" t="n"/>
      <c r="E914" s="1081" t="inlineStr">
        <is>
          <t>DIAMANTE</t>
        </is>
      </c>
      <c r="F914" s="447" t="inlineStr">
        <is>
          <t>HA01</t>
        </is>
      </c>
      <c r="G914" s="671" t="n"/>
      <c r="H914" s="557" t="inlineStr">
        <is>
          <t>《GLOW》 HYBRID AQUA Cleansing Gel No.1</t>
        </is>
      </c>
      <c r="I914" s="404" t="inlineStr">
        <is>
          <t>DD Perfect Cleansing gel</t>
        </is>
      </c>
      <c r="J914" s="488" t="inlineStr">
        <is>
          <t>Очищающий гель для снятия макияжа</t>
        </is>
      </c>
      <c r="K914" s="451" t="inlineStr">
        <is>
          <t>face cleansing</t>
        </is>
      </c>
      <c r="L914" s="451" t="n"/>
      <c r="M914" s="1442" t="n"/>
      <c r="N914" s="1442" t="n"/>
      <c r="O914" s="553" t="n"/>
      <c r="P914" s="1622" t="n">
        <v>3800</v>
      </c>
      <c r="Q914" s="1628">
        <f>O914*P914</f>
        <v/>
      </c>
      <c r="R914" s="724" t="n">
        <v>3800</v>
      </c>
      <c r="S914" s="1623">
        <f>O914*R914</f>
        <v/>
      </c>
      <c r="T914" s="1623">
        <f>Q914-S914</f>
        <v/>
      </c>
      <c r="U914" s="556">
        <f>T914/Q914</f>
        <v/>
      </c>
      <c r="V914" s="444" t="n"/>
      <c r="W914" s="444" t="n"/>
      <c r="X914" s="728">
        <f>O914/M914</f>
        <v/>
      </c>
      <c r="Y914" s="444">
        <f>V914*X914</f>
        <v/>
      </c>
      <c r="Z914" s="444">
        <f>W914*X914</f>
        <v/>
      </c>
      <c r="AA914" s="444" t="n"/>
      <c r="AB914" s="734" t="n">
        <v>0.165</v>
      </c>
      <c r="AC914" s="1624">
        <f>ROUND(O914*AB914,3)</f>
        <v/>
      </c>
      <c r="AD914" s="673" t="inlineStr">
        <is>
          <t>水、DPG,ヤシ油脂肪酸ＰＥＧ－７グリセリル、トリイソステアリン酸ＰＥＧ-5グリセリル、ＰＥＧ／ＰＰＧ－２０／２２ブチルエーテルジメチコン、ＰＥＧ－１１メチルエーテルジメチコン、シクロヘキサン-1,4-ジカルボン酸ビスエトキシジグリコール、グリコシルトレハロース、加水分解水添デンプン、ツボクサエキス、イタドリ根エキス、オウゴン根エキス、カンゾウ根エキス、チャ葉エキス、カミツレ花エキス、ローザマリー葉エキス、ＢＧ、（アクリレーツ／アクリル酸アルキル（Ｃ10-30））クロスポリマー、カルボマ－、キサンタンガム、水酸化Ｋ，ペンテト酸5Ｎａ、エチルヘキシルグリセリン、フェノキシエタノール</t>
        </is>
      </c>
      <c r="AE914" s="1226" t="inlineStr">
        <is>
          <t>письмо № 532/25 от 25.07.2025 г.</t>
        </is>
      </c>
      <c r="AF914" s="1233" t="inlineStr">
        <is>
          <t xml:space="preserve">Glow
</t>
        </is>
      </c>
      <c r="AG914" s="1235" t="inlineStr">
        <is>
          <t>KEIZ Co., Ltd.</t>
        </is>
      </c>
    </row>
    <row r="915" hidden="1" ht="19.5" customFormat="1" customHeight="1" s="437" thickBot="1">
      <c r="A915" s="1442" t="n"/>
      <c r="B915" s="822" t="n"/>
      <c r="C915" s="448" t="n"/>
      <c r="D915" s="448" t="n"/>
      <c r="E915" s="1081" t="inlineStr">
        <is>
          <t>DIAMANTE</t>
        </is>
      </c>
      <c r="F915" s="1183" t="inlineStr">
        <is>
          <t>GL16</t>
        </is>
      </c>
      <c r="G915" s="671" t="n"/>
      <c r="H915" s="557" t="inlineStr">
        <is>
          <t>《GLOW》 HYBRID AQUA Cleansing Soap No.2</t>
        </is>
      </c>
      <c r="I915" s="404" t="inlineStr">
        <is>
          <t>DD Perfect Cleansing soap</t>
        </is>
      </c>
      <c r="J915" s="488" t="inlineStr">
        <is>
          <t>Очищающее мыло</t>
        </is>
      </c>
      <c r="K915" s="451" t="inlineStr">
        <is>
          <t>face soap</t>
        </is>
      </c>
      <c r="L915" s="451" t="n"/>
      <c r="M915" s="1442" t="n"/>
      <c r="N915" s="1442" t="n"/>
      <c r="O915" s="553" t="n"/>
      <c r="P915" s="1622" t="n">
        <v>2500</v>
      </c>
      <c r="Q915" s="1628">
        <f>O915*P915</f>
        <v/>
      </c>
      <c r="R915" s="724" t="n">
        <v>2500</v>
      </c>
      <c r="S915" s="1623">
        <f>O915*R915</f>
        <v/>
      </c>
      <c r="T915" s="1623">
        <f>Q915-S915</f>
        <v/>
      </c>
      <c r="U915" s="556">
        <f>T915/Q915</f>
        <v/>
      </c>
      <c r="V915" s="444" t="n"/>
      <c r="W915" s="444" t="n"/>
      <c r="X915" s="728">
        <f>O915/M915</f>
        <v/>
      </c>
      <c r="Y915" s="444">
        <f>V915*X915</f>
        <v/>
      </c>
      <c r="Z915" s="444">
        <f>W915*X915</f>
        <v/>
      </c>
      <c r="AA915" s="444" t="n"/>
      <c r="AB915" s="1627" t="n">
        <v>0.101</v>
      </c>
      <c r="AC915" s="1624">
        <f>ROUND(O915*AB915,3)</f>
        <v/>
      </c>
      <c r="AD915" s="673" t="inlineStr">
        <is>
          <t xml:space="preserve">石ケン素地、スクロース、グリセリン、酒粕エキス、ヒアルロン酸Ｎａ、加水分解コラーゲン、加水分解シルク、香料、水、ＢＧ，エタノール、エチドロン酸
</t>
        </is>
      </c>
      <c r="AE915" s="1158" t="inlineStr">
        <is>
          <t>ЕАЭС N RU Д-JP.РА12.В.00514/24 от 28.12.2024 действует до 27.12.2029</t>
        </is>
      </c>
      <c r="AF915" s="1159" t="inlineStr">
        <is>
          <t>Glow</t>
        </is>
      </c>
      <c r="AG915" s="1185" t="inlineStr">
        <is>
          <t xml:space="preserve">
"Aiwa Co., LTD"</t>
        </is>
      </c>
    </row>
    <row r="916" hidden="1" ht="19.5" customFormat="1" customHeight="1" s="437" thickBot="1">
      <c r="A916" s="1147" t="n"/>
      <c r="B916" s="1147" t="n"/>
      <c r="C916" s="1144" t="n"/>
      <c r="D916" s="1144" t="n"/>
      <c r="E916" s="1081" t="inlineStr">
        <is>
          <t>DIAMANTE</t>
        </is>
      </c>
      <c r="F916" s="1183" t="n"/>
      <c r="G916" s="1132" t="n"/>
      <c r="H916" s="557" t="inlineStr">
        <is>
          <t>《GLOW》 DD PERFECT SCALP SERUM NEW!</t>
        </is>
      </c>
      <c r="I916" s="1133" t="n"/>
      <c r="J916" s="1134" t="n"/>
      <c r="K916" s="1252" t="inlineStr">
        <is>
          <t>hair serum</t>
        </is>
      </c>
      <c r="L916" s="1145" t="n"/>
      <c r="M916" s="1147" t="n"/>
      <c r="N916" s="1147" t="n"/>
      <c r="O916" s="1137" t="n"/>
      <c r="P916" s="1753" t="n">
        <v>7800</v>
      </c>
      <c r="Q916" s="1731">
        <f>O916*P916</f>
        <v/>
      </c>
      <c r="R916" s="1152" t="n">
        <v>7800</v>
      </c>
      <c r="S916" s="1740">
        <f>O916*R916</f>
        <v/>
      </c>
      <c r="T916" s="1740">
        <f>Q916-S916</f>
        <v/>
      </c>
      <c r="U916" s="1150">
        <f>T916/Q916</f>
        <v/>
      </c>
      <c r="V916" s="1140" t="n"/>
      <c r="W916" s="1140" t="n"/>
      <c r="X916" s="1167" t="n"/>
      <c r="Y916" s="1140" t="n"/>
      <c r="Z916" s="1140" t="n"/>
      <c r="AA916" s="1140" t="n"/>
      <c r="AB916" s="1694" t="n"/>
      <c r="AC916" s="1732" t="n"/>
      <c r="AD916" s="1142" t="n"/>
      <c r="AE916" s="1249" t="n"/>
      <c r="AF916" s="1250" t="n"/>
      <c r="AG916" s="1251" t="n"/>
    </row>
    <row r="917" hidden="1" ht="28.5" customFormat="1" customHeight="1" s="437" thickBot="1">
      <c r="A917" s="1442" t="n"/>
      <c r="B917" s="822" t="n"/>
      <c r="C917" s="448" t="n"/>
      <c r="D917" s="448" t="n"/>
      <c r="E917" s="1081" t="inlineStr">
        <is>
          <t>DIAMANTE</t>
        </is>
      </c>
      <c r="F917" s="447" t="inlineStr">
        <is>
          <t>GL05</t>
        </is>
      </c>
      <c r="G917" s="671" t="inlineStr">
        <is>
          <t>パーフェクトタラソセラム　タラソマスク</t>
        </is>
      </c>
      <c r="H917" s="557" t="inlineStr">
        <is>
          <t>《SOWARE INTERNATIONAL》PERFECT Thalasso Serum Thalasso Mask (1sheet)</t>
        </is>
      </c>
      <c r="I917" s="404" t="inlineStr">
        <is>
          <t>Perfect Serum Thalasso Mask</t>
        </is>
      </c>
      <c r="J917" s="488" t="inlineStr">
        <is>
          <t>Эссенция-маска для лица на основе фукоидана "Талассо"</t>
        </is>
      </c>
      <c r="K917" s="451" t="inlineStr">
        <is>
          <t>Face mask</t>
        </is>
      </c>
      <c r="L917" s="451" t="n"/>
      <c r="M917" s="1442" t="n">
        <v>400</v>
      </c>
      <c r="N917" s="450" t="n"/>
      <c r="O917" s="553" t="n">
        <v>200</v>
      </c>
      <c r="P917" s="1622" t="n">
        <v>850</v>
      </c>
      <c r="Q917" s="1628">
        <f>O917*P917</f>
        <v/>
      </c>
      <c r="R917" s="724" t="n">
        <v>850</v>
      </c>
      <c r="S917" s="1623">
        <f>O917*R917</f>
        <v/>
      </c>
      <c r="T917" s="1623">
        <f>Q917-S917</f>
        <v/>
      </c>
      <c r="U917" s="556">
        <f>T917/Q917</f>
        <v/>
      </c>
      <c r="V917" s="444" t="n"/>
      <c r="W917" s="444" t="n"/>
      <c r="X917" s="444">
        <f>O917/M917</f>
        <v/>
      </c>
      <c r="Y917" s="444">
        <f>V917*X917</f>
        <v/>
      </c>
      <c r="Z917" s="444">
        <f>W917*X917</f>
        <v/>
      </c>
      <c r="AA917" s="444" t="n"/>
      <c r="AB917" s="1442" t="n">
        <v>0.032</v>
      </c>
      <c r="AC917" s="1624">
        <f>ROUND(O917*AB917,3)</f>
        <v/>
      </c>
      <c r="AD917" s="673" t="inlineStr">
        <is>
          <t>水、ＢＧ、ガゴメエキス、リンゴ果実培養細胞エキス、グリチルリチン酸２Ｋ、ヘリクリスムイタリクムエキス、ポリアクリル酸Ｎａ、レシチン、１，２－ヘキサンジオール、（クロロフィリン／銅）複合体、エチルヘキシルグリセリン、ＰＥＧ－５０水添ヒマシ油、フェノキシエタノール、キサンタンガム、香料、トコフェロール</t>
        </is>
      </c>
      <c r="AE917" s="663" t="inlineStr">
        <is>
          <t>ЕАЭС N RU Д-JP.АИ77.В.26207/19 от 27.05.2019 действует до 26.05.2025</t>
        </is>
      </c>
      <c r="AF917" s="663" t="n"/>
      <c r="AG917" s="663" t="inlineStr">
        <is>
          <t>HSC COLLAGEN CJ., Ltd</t>
        </is>
      </c>
    </row>
    <row r="918" hidden="1" ht="32.25" customFormat="1" customHeight="1" s="437" thickBot="1">
      <c r="A918" s="1442" t="n"/>
      <c r="B918" s="822" t="n"/>
      <c r="C918" s="448" t="n"/>
      <c r="D918" s="448" t="n"/>
      <c r="E918" s="1081" t="inlineStr">
        <is>
          <t>DIAMANTE</t>
        </is>
      </c>
      <c r="F918" s="447" t="n"/>
      <c r="G918" s="671" t="n"/>
      <c r="H918" s="557" t="inlineStr">
        <is>
          <t>《SOWARE INTERNATIONAL》PERFECT Thalasso Serum Thalasso Mask (10sheets)</t>
        </is>
      </c>
      <c r="I918" s="404" t="inlineStr">
        <is>
          <t>Perfect Serum Thalasso Mask</t>
        </is>
      </c>
      <c r="J918" s="488" t="inlineStr">
        <is>
          <t>Эссенция-маска для лица на основе фукоидана "Талассо"</t>
        </is>
      </c>
      <c r="K918" s="451" t="inlineStr">
        <is>
          <t>face mask</t>
        </is>
      </c>
      <c r="L918" s="451" t="n"/>
      <c r="M918" s="1442" t="n"/>
      <c r="N918" s="450" t="n"/>
      <c r="O918" s="553" t="n"/>
      <c r="P918" s="1622" t="n">
        <v>8000</v>
      </c>
      <c r="Q918" s="1628">
        <f>O918*P918</f>
        <v/>
      </c>
      <c r="R918" s="724" t="n">
        <v>8000</v>
      </c>
      <c r="S918" s="1623">
        <f>O918*R918</f>
        <v/>
      </c>
      <c r="T918" s="1623">
        <f>Q918-S918</f>
        <v/>
      </c>
      <c r="U918" s="556">
        <f>T918/Q918</f>
        <v/>
      </c>
      <c r="V918" s="444" t="n"/>
      <c r="W918" s="444" t="n"/>
      <c r="X918" s="444" t="n"/>
      <c r="Y918" s="444" t="n"/>
      <c r="Z918" s="444" t="n"/>
      <c r="AA918" s="444" t="n"/>
      <c r="AB918" s="1442" t="n">
        <v>0.317</v>
      </c>
      <c r="AC918" s="1624">
        <f>ROUND(O918*AB918,3)</f>
        <v/>
      </c>
      <c r="AD918" s="673">
        <f>AD917</f>
        <v/>
      </c>
      <c r="AE918" s="663" t="inlineStr">
        <is>
          <t>ЕАЭС N RU Д-JP.АИ77.В.26207/19 от 27.05.2019 действует до 26.05.2025</t>
        </is>
      </c>
      <c r="AF918" s="663" t="n"/>
      <c r="AG918" s="663" t="inlineStr">
        <is>
          <t>HSC COLLAGEN CJ., Ltd</t>
        </is>
      </c>
    </row>
    <row r="919" hidden="1" ht="20.1" customFormat="1" customHeight="1" s="437" thickBot="1">
      <c r="A919" s="435" t="n"/>
      <c r="B919" s="829" t="n"/>
      <c r="C919" s="448" t="n"/>
      <c r="D919" s="448" t="n"/>
      <c r="E919" s="1081" t="inlineStr">
        <is>
          <t>DIAMANTE</t>
        </is>
      </c>
      <c r="F919" s="447" t="inlineStr">
        <is>
          <t>RB01</t>
        </is>
      </c>
      <c r="G919" s="671" t="n"/>
      <c r="H919" s="1083" t="inlineStr">
        <is>
          <t>《DR AQUA》DR SAIBO HAIR REBORN</t>
        </is>
      </c>
      <c r="I919" s="404" t="inlineStr">
        <is>
          <t>PROF DR SAIBO HAIR REBORN</t>
        </is>
      </c>
      <c r="J919" s="488" t="inlineStr">
        <is>
          <t>Эссенция для роста волос Dr.Saibo</t>
        </is>
      </c>
      <c r="K919" s="451" t="inlineStr">
        <is>
          <t>hair essence</t>
        </is>
      </c>
      <c r="L919" s="451" t="n"/>
      <c r="M919" s="450" t="n"/>
      <c r="N919" s="450" t="n"/>
      <c r="O919" s="553" t="n"/>
      <c r="P919" s="1622" t="n">
        <v>13000</v>
      </c>
      <c r="Q919" s="1628">
        <f>O919*P919</f>
        <v/>
      </c>
      <c r="R919" s="724" t="n">
        <v>13000</v>
      </c>
      <c r="S919" s="1623">
        <f>O919*R919</f>
        <v/>
      </c>
      <c r="T919" s="1623">
        <f>Q919-S919</f>
        <v/>
      </c>
      <c r="U919" s="556">
        <f>T919/Q919</f>
        <v/>
      </c>
      <c r="V919" s="444" t="n"/>
      <c r="W919" s="444" t="n"/>
      <c r="X919" s="444" t="n"/>
      <c r="Y919" s="444" t="n"/>
      <c r="Z919" s="444" t="n"/>
      <c r="AA919" s="444" t="n"/>
      <c r="AB919" s="1627" t="n">
        <v>0.138</v>
      </c>
      <c r="AC919" s="1624">
        <f>ROUND(O919*AB919,3)</f>
        <v/>
      </c>
      <c r="AD919"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19" s="663" t="inlineStr">
        <is>
          <t>ЕАЭС N RU Д-JP.РА04.В.58461/23 от 09.06.2023 действует до 08.06.2028</t>
        </is>
      </c>
      <c r="AF919" s="663" t="inlineStr">
        <is>
          <t>Dr.Saibo</t>
        </is>
      </c>
      <c r="AG919" s="663" t="inlineStr">
        <is>
          <t>Forest Labo Co., Ltd</t>
        </is>
      </c>
    </row>
    <row r="920" hidden="1" ht="20.1" customFormat="1" customHeight="1" s="437" thickBot="1">
      <c r="A920" s="435" t="n"/>
      <c r="B920" s="829" t="n"/>
      <c r="C920" s="448" t="n"/>
      <c r="D920" s="448" t="n"/>
      <c r="E920" s="1081" t="inlineStr">
        <is>
          <t>DIAMANTE</t>
        </is>
      </c>
      <c r="F920" s="447" t="n"/>
      <c r="G920" s="671" t="n"/>
      <c r="H920" s="1083" t="inlineStr">
        <is>
          <t>《DR AQUA》DR SAIBO HAIR REBORN PRO</t>
        </is>
      </c>
      <c r="I920" s="404" t="inlineStr">
        <is>
          <t>DR SAIBO HAIR REBORN PRO</t>
        </is>
      </c>
      <c r="J920" s="488" t="n"/>
      <c r="K920" s="451" t="inlineStr">
        <is>
          <t>hair essence</t>
        </is>
      </c>
      <c r="L920" s="451" t="n"/>
      <c r="M920" s="450" t="n"/>
      <c r="N920" s="450" t="n"/>
      <c r="O920" s="553" t="n"/>
      <c r="P920" s="1622" t="n">
        <v>39600</v>
      </c>
      <c r="Q920" s="1628">
        <f>O920*P920</f>
        <v/>
      </c>
      <c r="R920" s="724">
        <f>1100*36</f>
        <v/>
      </c>
      <c r="S920" s="1623">
        <f>O920*R920</f>
        <v/>
      </c>
      <c r="T920" s="1623">
        <f>Q920-S920</f>
        <v/>
      </c>
      <c r="U920" s="556">
        <f>T920/Q920</f>
        <v/>
      </c>
      <c r="V920" s="444" t="n"/>
      <c r="W920" s="444" t="n"/>
      <c r="X920" s="444" t="n"/>
      <c r="Y920" s="444" t="n"/>
      <c r="Z920" s="444" t="n"/>
      <c r="AA920" s="444" t="n"/>
      <c r="AB920" s="723">
        <f>0.0075*36</f>
        <v/>
      </c>
      <c r="AC920" s="1624">
        <f>ROUND(O920*AB920,3)</f>
        <v/>
      </c>
      <c r="AD920" s="673" t="inlineStr">
        <is>
          <t>水・ＢＧ・ペンチレングリコール・水溶性プロテオグリカン・ヒト脂肪細胞順化培養液エキス・グリチルリン酸２Ｋ・ピロリジニルジアミノピリミジンオキシド・センブリエキス・ソウハクヒエキス・プラセンタエキス・ヒトオリゴペプチド-1・ヒトオリゴペプチド-5・ヒトオリゴペプチド-13・加水分解アナツバメ巣エキス・ヒノキチオール・コメ発酵液・クラドシホンノバエカレドニアエ多糖体・プロパンジオール・トリ（カプリル酸/カプリン酸）グリセリン・水添レシチン・ポリソルベート80・カプリリルグリコール・1,2-ヘキサンジオール・ヒアルロン酸アスコルビルプロピル・酢酸トコフェロール・カプリオイルジペプチド-17・エタノール</t>
        </is>
      </c>
      <c r="AE920" s="663" t="n"/>
      <c r="AF920" s="663" t="n"/>
      <c r="AG920" s="663" t="n"/>
    </row>
    <row r="921" hidden="1" ht="20.1" customFormat="1" customHeight="1" s="437" thickBot="1">
      <c r="A921" s="829" t="n"/>
      <c r="B921" s="829" t="n"/>
      <c r="C921" s="1077" t="n"/>
      <c r="D921" s="1077" t="n"/>
      <c r="E921" s="1081" t="inlineStr">
        <is>
          <t>DIAMANTE</t>
        </is>
      </c>
      <c r="F921" s="835" t="n"/>
      <c r="G921" s="834" t="n"/>
      <c r="H921" s="1083" t="inlineStr">
        <is>
          <t>《DR AQUA》PROTEOGLYCAN SHAMPOO</t>
        </is>
      </c>
      <c r="I921" s="832" t="n"/>
      <c r="J921" s="833" t="n"/>
      <c r="K921" s="1111" t="inlineStr">
        <is>
          <t>hair shampoo</t>
        </is>
      </c>
      <c r="L921" s="1078" t="n"/>
      <c r="M921" s="823" t="n"/>
      <c r="N921" s="823" t="n"/>
      <c r="O921" s="553" t="n"/>
      <c r="P921" s="1672" t="n">
        <v>4500</v>
      </c>
      <c r="Q921" s="1628">
        <f>O921*P921</f>
        <v/>
      </c>
      <c r="R921" s="1079" t="n">
        <v>4500</v>
      </c>
      <c r="S921" s="1623">
        <f>O921*R921</f>
        <v/>
      </c>
      <c r="T921" s="1623">
        <f>Q921-S921</f>
        <v/>
      </c>
      <c r="U921" s="556">
        <f>T921/Q921</f>
        <v/>
      </c>
      <c r="V921" s="826" t="n"/>
      <c r="W921" s="826" t="n"/>
      <c r="X921" s="826" t="n"/>
      <c r="Y921" s="826" t="n"/>
      <c r="Z921" s="826" t="n"/>
      <c r="AA921" s="826" t="n"/>
      <c r="AB921" s="1085" t="n">
        <v>0.422</v>
      </c>
      <c r="AC921" s="1624">
        <f>ROUND(O921*AB921,3)</f>
        <v/>
      </c>
      <c r="AD921" s="786" t="inlineStr">
        <is>
          <t>水・ココイルグルタミン酸ＴＥＡ、コカミドメチルＭＥＡ、ココイルグルタミン酸２Ｎａ、ラウリルヒドロキシスルタイン、ヒドロキシアルキル（Ｃ－12-14）ヒドロキシエチルサルコシン、ウラロイル加水分解シルクＮａ、デシルグルコシド、水溶性プロテオグリカン、ハチミツ、加水分解コラーゲン、ジラウロイルグルタミン酸Ｎａ（PCA/イソステリン酸）グリセレス-25、ジオレイン酸、PEG-120メチルグルコース、ポリクオタニウム-10、グリセリン、クエン酸Na、クエン酸、BG、EDTA-4Na、安息香酸Na、フェキシタエタノール、香料</t>
        </is>
      </c>
      <c r="AE921" s="663" t="n"/>
      <c r="AF921" s="663" t="n"/>
      <c r="AG921" s="663" t="n"/>
    </row>
    <row r="922" hidden="1" ht="20.1" customFormat="1" customHeight="1" s="437" thickBot="1">
      <c r="A922" s="829" t="n"/>
      <c r="B922" s="829" t="n"/>
      <c r="C922" s="1077" t="n"/>
      <c r="D922" s="1077" t="n"/>
      <c r="E922" s="1081" t="inlineStr">
        <is>
          <t>DIAMANTE</t>
        </is>
      </c>
      <c r="F922" s="835" t="n"/>
      <c r="G922" s="834" t="n"/>
      <c r="H922" s="1083" t="inlineStr">
        <is>
          <t>《DR AQUA》PROTEOGLYCAN TREATMENT</t>
        </is>
      </c>
      <c r="I922" s="832" t="n"/>
      <c r="J922" s="833" t="n"/>
      <c r="K922" s="1111" t="inlineStr">
        <is>
          <t>hair treatment</t>
        </is>
      </c>
      <c r="L922" s="1078" t="n"/>
      <c r="M922" s="823" t="n"/>
      <c r="N922" s="823" t="n"/>
      <c r="O922" s="553" t="n"/>
      <c r="P922" s="1672" t="n">
        <v>4500</v>
      </c>
      <c r="Q922" s="1628">
        <f>O922*P922</f>
        <v/>
      </c>
      <c r="R922" s="1079" t="n">
        <v>4500</v>
      </c>
      <c r="S922" s="1623">
        <f>O922*R922</f>
        <v/>
      </c>
      <c r="T922" s="1623">
        <f>Q922-S922</f>
        <v/>
      </c>
      <c r="U922" s="556">
        <f>T922/Q922</f>
        <v/>
      </c>
      <c r="V922" s="826" t="n"/>
      <c r="W922" s="826" t="n"/>
      <c r="X922" s="826" t="n"/>
      <c r="Y922" s="826" t="n"/>
      <c r="Z922" s="826" t="n"/>
      <c r="AA922" s="826" t="n"/>
      <c r="AB922" s="1085" t="n">
        <v>0.405</v>
      </c>
      <c r="AC922" s="1624">
        <f>ROUND(O922*AB922,3)</f>
        <v/>
      </c>
      <c r="AD922" s="786" t="inlineStr">
        <is>
          <t>水、セテアリルアルコール、ハチミツ、バルミチン酸イソプロピルステアルトリモニウムクロリド、水溶性プロテオグリカン、トリ（カプリル酸/カプリン酸）グリセリン、セトリモニウムプロミド、ラウリルベタイン、EDTA-2Na、エタノール、プロビルパラベン、メチルパラペン、香料</t>
        </is>
      </c>
      <c r="AE922" s="663" t="n"/>
      <c r="AF922" s="663" t="n"/>
      <c r="AG922" s="663" t="n"/>
    </row>
    <row r="923" hidden="1" ht="20.1" customFormat="1" customHeight="1" s="437" thickBot="1">
      <c r="A923" s="829" t="n"/>
      <c r="B923" s="829" t="n"/>
      <c r="C923" s="1077" t="n"/>
      <c r="D923" s="1077" t="n"/>
      <c r="E923" s="1081" t="inlineStr">
        <is>
          <t>DIAMANTE</t>
        </is>
      </c>
      <c r="F923" s="835" t="n"/>
      <c r="G923" s="834" t="n"/>
      <c r="H923" s="1083" t="inlineStr">
        <is>
          <t>《DR AQUA》PROTEOGLYCAN CLEANSING CREAM</t>
        </is>
      </c>
      <c r="I923" s="832" t="n"/>
      <c r="J923" s="833" t="n"/>
      <c r="K923" s="1111" t="inlineStr">
        <is>
          <t>cleansing cream</t>
        </is>
      </c>
      <c r="L923" s="1078" t="n"/>
      <c r="M923" s="823" t="n"/>
      <c r="N923" s="823" t="n"/>
      <c r="O923" s="553" t="n"/>
      <c r="P923" s="1672" t="n">
        <v>4500</v>
      </c>
      <c r="Q923" s="1628">
        <f>O923*P923</f>
        <v/>
      </c>
      <c r="R923" s="1079" t="n">
        <v>4500</v>
      </c>
      <c r="S923" s="1623">
        <f>O923*R923</f>
        <v/>
      </c>
      <c r="T923" s="1623">
        <f>Q923-S923</f>
        <v/>
      </c>
      <c r="U923" s="556">
        <f>T923/Q923</f>
        <v/>
      </c>
      <c r="V923" s="826" t="n"/>
      <c r="W923" s="826" t="n"/>
      <c r="X923" s="826" t="n"/>
      <c r="Y923" s="826" t="n"/>
      <c r="Z923" s="826" t="n"/>
      <c r="AA923" s="826" t="n"/>
      <c r="AB923" s="1085" t="n">
        <v>0.411</v>
      </c>
      <c r="AC923" s="1624">
        <f>ROUND(O923*AB923,3)</f>
        <v/>
      </c>
      <c r="AD923" s="786" t="inlineStr">
        <is>
          <t>水、グリセリン、デシルグルコシド、BG、スクワラン、テトラオレイン酸ソルベス－３０、ペンチレングリコール、水溶性プロテオグリカン、ポリクオタニウム－５１、アルギニン、オレンジ果皮油、アトラスシーダー樹皮油、グレープフルーツ果皮油、ニオイテンジクアオイ油、キサンタンガム、カルボマー、フェノキシエタノール</t>
        </is>
      </c>
      <c r="AE923" s="663" t="n"/>
      <c r="AF923" s="663" t="n"/>
      <c r="AG923" s="663" t="n"/>
    </row>
    <row r="924" hidden="1" ht="20.1" customFormat="1" customHeight="1" s="1056" thickBot="1">
      <c r="A924" s="1049" t="n"/>
      <c r="B924" s="1049" t="n"/>
      <c r="C924" s="1086" t="n"/>
      <c r="D924" s="1086" t="n"/>
      <c r="E924" s="1081" t="inlineStr">
        <is>
          <t>DIAMANTE</t>
        </is>
      </c>
      <c r="F924" s="1087" t="n"/>
      <c r="G924" s="1088" t="n"/>
      <c r="H924" s="1089" t="inlineStr">
        <is>
          <t>《DR AQUA》PROTEOGLYCAN BOTTLE</t>
        </is>
      </c>
      <c r="I924" s="1090" t="n"/>
      <c r="J924" s="1091" t="n"/>
      <c r="K924" s="1112" t="inlineStr">
        <is>
          <t>Empty bottle</t>
        </is>
      </c>
      <c r="L924" s="1092" t="n"/>
      <c r="M924" s="1093" t="n"/>
      <c r="N924" s="1093" t="n"/>
      <c r="O924" s="553" t="n"/>
      <c r="P924" s="1761" t="n">
        <v>800</v>
      </c>
      <c r="Q924" s="1628">
        <f>O924*P924</f>
        <v/>
      </c>
      <c r="R924" s="1095" t="n">
        <v>800</v>
      </c>
      <c r="S924" s="1623">
        <f>O924*R924</f>
        <v/>
      </c>
      <c r="T924" s="1623">
        <f>Q924-S924</f>
        <v/>
      </c>
      <c r="U924" s="556">
        <f>T924/Q924</f>
        <v/>
      </c>
      <c r="V924" s="1096" t="n"/>
      <c r="W924" s="1096" t="n"/>
      <c r="X924" s="1096" t="n"/>
      <c r="Y924" s="1096" t="n"/>
      <c r="Z924" s="1096" t="n"/>
      <c r="AA924" s="1096" t="n"/>
      <c r="AB924" s="1097" t="n">
        <v>0.113</v>
      </c>
      <c r="AC924" s="1624">
        <f>ROUND(O924*AB924,3)</f>
        <v/>
      </c>
      <c r="AD924" s="1098" t="n"/>
      <c r="AE924" s="772" t="n"/>
      <c r="AF924" s="772" t="n"/>
      <c r="AG924" s="772" t="n"/>
    </row>
    <row r="925" hidden="1" ht="20.1" customFormat="1" customHeight="1" s="437" thickBot="1">
      <c r="A925" s="829" t="n"/>
      <c r="B925" s="829" t="n"/>
      <c r="C925" s="1077" t="n"/>
      <c r="D925" s="1077" t="n"/>
      <c r="E925" s="1081" t="inlineStr">
        <is>
          <t>DIAMANTE</t>
        </is>
      </c>
      <c r="F925" s="835" t="n"/>
      <c r="G925" s="834" t="n"/>
      <c r="H925" s="1082" t="inlineStr">
        <is>
          <t>《Oran Mule》DERMA PEN DEVICE (STAMP TIPS – 5 pcs)</t>
        </is>
      </c>
      <c r="I925" s="832" t="n"/>
      <c r="J925" s="833" t="n"/>
      <c r="K925" s="1111" t="inlineStr">
        <is>
          <t>Device</t>
        </is>
      </c>
      <c r="L925" s="1078" t="n"/>
      <c r="M925" s="823" t="n"/>
      <c r="N925" s="823" t="n"/>
      <c r="O925" s="553" t="n"/>
      <c r="P925" s="1672" t="n">
        <v>7000</v>
      </c>
      <c r="Q925" s="1628">
        <f>O925*P925</f>
        <v/>
      </c>
      <c r="R925" s="1099" t="n">
        <v>7000</v>
      </c>
      <c r="S925" s="1623">
        <f>O925*R925</f>
        <v/>
      </c>
      <c r="T925" s="1623">
        <f>Q925-S925</f>
        <v/>
      </c>
      <c r="U925" s="556">
        <f>T925/Q925</f>
        <v/>
      </c>
      <c r="V925" s="826" t="n"/>
      <c r="W925" s="826" t="n"/>
      <c r="X925" s="826" t="n"/>
      <c r="Y925" s="826" t="n"/>
      <c r="Z925" s="826" t="n"/>
      <c r="AA925" s="826" t="n"/>
      <c r="AB925" s="822" t="n">
        <v>0.307</v>
      </c>
      <c r="AC925" s="1624">
        <f>ROUND(O925*AB925,3)</f>
        <v/>
      </c>
      <c r="AD925" s="786" t="n"/>
      <c r="AE925" s="663" t="n"/>
      <c r="AF925" s="663" t="n"/>
      <c r="AG925" s="663" t="n"/>
    </row>
    <row r="926" hidden="1" ht="20.1" customFormat="1" customHeight="1" s="437" thickBot="1">
      <c r="A926" s="829" t="n"/>
      <c r="B926" s="829" t="n"/>
      <c r="C926" s="1077" t="n"/>
      <c r="D926" s="1077" t="n"/>
      <c r="E926" s="1081" t="inlineStr">
        <is>
          <t>DIAMANTE</t>
        </is>
      </c>
      <c r="F926" s="835" t="n"/>
      <c r="G926" s="834" t="n"/>
      <c r="H926" s="1082" t="inlineStr">
        <is>
          <t xml:space="preserve">《Oran Mule》STAMP TIPS for DERMAPEN  – 10 pcs </t>
        </is>
      </c>
      <c r="I926" s="832" t="n"/>
      <c r="J926" s="833" t="n"/>
      <c r="K926" s="1078" t="inlineStr">
        <is>
          <t>STAMP TIPS</t>
        </is>
      </c>
      <c r="L926" s="1078" t="n"/>
      <c r="M926" s="823" t="n"/>
      <c r="N926" s="823" t="n"/>
      <c r="O926" s="553" t="n"/>
      <c r="P926" s="1672" t="n">
        <v>3300</v>
      </c>
      <c r="Q926" s="1628">
        <f>O926*P926</f>
        <v/>
      </c>
      <c r="R926" s="1099">
        <f>330*10</f>
        <v/>
      </c>
      <c r="S926" s="1623">
        <f>O926*R926</f>
        <v/>
      </c>
      <c r="T926" s="1623">
        <f>Q926-S926</f>
        <v/>
      </c>
      <c r="U926" s="556">
        <f>T926/Q926</f>
        <v/>
      </c>
      <c r="V926" s="826" t="n"/>
      <c r="W926" s="826" t="n"/>
      <c r="X926" s="826" t="n"/>
      <c r="Y926" s="826" t="n"/>
      <c r="Z926" s="826" t="n"/>
      <c r="AA926" s="826" t="n"/>
      <c r="AB926" s="822">
        <f>(3.5*10)/1000</f>
        <v/>
      </c>
      <c r="AC926" s="1624">
        <f>ROUND(O926*AB926,3)</f>
        <v/>
      </c>
      <c r="AD926" s="786" t="n"/>
      <c r="AE926" s="663" t="n"/>
      <c r="AF926" s="663" t="n"/>
      <c r="AG926" s="663" t="n"/>
    </row>
    <row r="927" hidden="1" ht="20.1" customFormat="1" customHeight="1" s="437" thickBot="1">
      <c r="A927" s="829" t="n"/>
      <c r="B927" s="829" t="n"/>
      <c r="C927" s="1077" t="n"/>
      <c r="D927" s="1077" t="n"/>
      <c r="E927" s="1081" t="inlineStr">
        <is>
          <t>DIAMANTE</t>
        </is>
      </c>
      <c r="F927" s="835" t="n"/>
      <c r="G927" s="834" t="n"/>
      <c r="H927" s="1082" t="inlineStr">
        <is>
          <t>《Oran Mule》NEEDLE TIPS (36 pins) for DERMA PEN DEVICE – 10 pcs</t>
        </is>
      </c>
      <c r="I927" s="832" t="n"/>
      <c r="J927" s="833" t="n"/>
      <c r="K927" s="1078" t="inlineStr">
        <is>
          <t>NEEDLE TIPS</t>
        </is>
      </c>
      <c r="L927" s="1078" t="n"/>
      <c r="M927" s="823" t="n"/>
      <c r="N927" s="823" t="n"/>
      <c r="O927" s="553" t="n"/>
      <c r="P927" s="1672" t="n">
        <v>3300</v>
      </c>
      <c r="Q927" s="1628">
        <f>O927*P927</f>
        <v/>
      </c>
      <c r="R927" s="1079">
        <f>330*10</f>
        <v/>
      </c>
      <c r="S927" s="1623">
        <f>O927*R927</f>
        <v/>
      </c>
      <c r="T927" s="1623">
        <f>Q927-S927</f>
        <v/>
      </c>
      <c r="U927" s="556">
        <f>T927/Q927</f>
        <v/>
      </c>
      <c r="V927" s="826" t="n"/>
      <c r="W927" s="826" t="n"/>
      <c r="X927" s="826" t="n"/>
      <c r="Y927" s="826" t="n"/>
      <c r="Z927" s="826" t="n"/>
      <c r="AA927" s="826" t="n"/>
      <c r="AB927" s="822">
        <f>(3.5*10)/1000</f>
        <v/>
      </c>
      <c r="AC927" s="1624">
        <f>ROUND(O927*AB927,3)</f>
        <v/>
      </c>
      <c r="AD927" s="786" t="n"/>
      <c r="AE927" s="663" t="n"/>
      <c r="AF927" s="663" t="n"/>
      <c r="AG927" s="663" t="n"/>
    </row>
    <row r="928" hidden="1" ht="31.5" customFormat="1" customHeight="1" s="437" thickBot="1">
      <c r="A928" s="1442" t="n"/>
      <c r="B928" s="822" t="n"/>
      <c r="C928" s="448" t="n"/>
      <c r="D928" s="448" t="n"/>
      <c r="E928" s="1081" t="inlineStr">
        <is>
          <t>DIAMANTE</t>
        </is>
      </c>
      <c r="F928" s="1668" t="inlineStr">
        <is>
          <t>SO01</t>
        </is>
      </c>
      <c r="G928" s="450" t="n"/>
      <c r="H928" s="451" t="inlineStr">
        <is>
          <t>SGF-OK 1ml</t>
        </is>
      </c>
      <c r="I928" s="451">
        <f>I929</f>
        <v/>
      </c>
      <c r="J928" s="451">
        <f>J929</f>
        <v/>
      </c>
      <c r="K928" s="451">
        <f>K929</f>
        <v/>
      </c>
      <c r="L928" s="451" t="n"/>
      <c r="M928" s="450" t="n"/>
      <c r="N928" s="450" t="n"/>
      <c r="O928" s="553" t="n"/>
      <c r="P928" s="1628" t="n">
        <v>5500</v>
      </c>
      <c r="Q928" s="1628">
        <f>O928*P928</f>
        <v/>
      </c>
      <c r="R928" s="724" t="n">
        <v>5500</v>
      </c>
      <c r="S928" s="1623">
        <f>O928*R928</f>
        <v/>
      </c>
      <c r="T928" s="1623">
        <f>Q928-S928</f>
        <v/>
      </c>
      <c r="U928" s="556">
        <f>T928/Q928</f>
        <v/>
      </c>
      <c r="V928" s="444" t="n"/>
      <c r="W928" s="444" t="n"/>
      <c r="X928" s="444" t="n"/>
      <c r="Y928" s="444" t="n"/>
      <c r="Z928" s="444" t="n"/>
      <c r="AA928" s="444" t="n"/>
      <c r="AB928" s="1661" t="n">
        <v>0.0105</v>
      </c>
      <c r="AC928" s="1624">
        <f>ROUND(O928*AB928,3)</f>
        <v/>
      </c>
      <c r="AD928" s="757">
        <f>AD929</f>
        <v/>
      </c>
      <c r="AE928" s="941">
        <f>AE929</f>
        <v/>
      </c>
      <c r="AF928" s="941">
        <f>AF929</f>
        <v/>
      </c>
      <c r="AG928" s="941">
        <f>AG929</f>
        <v/>
      </c>
    </row>
    <row r="929" hidden="1" ht="31.5" customFormat="1" customHeight="1" s="437" thickBot="1">
      <c r="A929" s="1442" t="n"/>
      <c r="B929" s="822" t="n"/>
      <c r="C929" s="448" t="n"/>
      <c r="D929" s="448" t="n"/>
      <c r="E929" s="1081" t="inlineStr">
        <is>
          <t>DIAMANTE</t>
        </is>
      </c>
      <c r="F929" s="435" t="inlineStr">
        <is>
          <t>SO01</t>
        </is>
      </c>
      <c r="G929" s="450" t="n"/>
      <c r="H929" s="451" t="inlineStr">
        <is>
          <t>SGF-OK 2ml</t>
        </is>
      </c>
      <c r="I929" s="451" t="inlineStr">
        <is>
          <t>SGF-OK</t>
        </is>
      </c>
      <c r="J929" s="591" t="inlineStr">
        <is>
          <t>Высококонцентрированная эссенция для лица</t>
        </is>
      </c>
      <c r="K929" s="451" t="inlineStr">
        <is>
          <t>face serum</t>
        </is>
      </c>
      <c r="L929" s="451" t="n"/>
      <c r="M929" s="450" t="n"/>
      <c r="N929" s="450" t="n"/>
      <c r="O929" s="553" t="n"/>
      <c r="P929" s="1622" t="n">
        <v>9000</v>
      </c>
      <c r="Q929" s="1628">
        <f>O929*P929</f>
        <v/>
      </c>
      <c r="R929" s="724" t="n">
        <v>9000</v>
      </c>
      <c r="S929" s="1623">
        <f>O929*R929</f>
        <v/>
      </c>
      <c r="T929" s="1623">
        <f>Q929-S929</f>
        <v/>
      </c>
      <c r="U929" s="556">
        <f>T929/Q929</f>
        <v/>
      </c>
      <c r="V929" s="444" t="n"/>
      <c r="W929" s="444" t="n"/>
      <c r="X929" s="444" t="n"/>
      <c r="Y929" s="444" t="n"/>
      <c r="Z929" s="444" t="n"/>
      <c r="AA929" s="444" t="n"/>
      <c r="AB929" s="1661" t="n">
        <v>0.0115</v>
      </c>
      <c r="AC929" s="1624">
        <f>ROUND(O929*AB929,3)</f>
        <v/>
      </c>
      <c r="AD929" s="1104" t="inlineStr">
        <is>
          <t>ヒト臍帯幹細胞上清液をフリーズドライ化 (別添SDS参照)</t>
        </is>
      </c>
      <c r="AE929" s="941" t="inlineStr">
        <is>
          <t>ЕАЭС N RU Д-JP.РА02.В.76973/23 от 27.03.2023 действует до 26.03.2028</t>
        </is>
      </c>
      <c r="AF929" s="996" t="inlineStr">
        <is>
          <t>SGF-OK</t>
        </is>
      </c>
      <c r="AG929" s="941" t="inlineStr">
        <is>
          <t>Cell Links Ink.</t>
        </is>
      </c>
    </row>
    <row r="930" hidden="1" ht="31.5" customFormat="1" customHeight="1" s="437" thickBot="1">
      <c r="A930" s="822" t="n"/>
      <c r="B930" s="822" t="n"/>
      <c r="C930" s="1077" t="n"/>
      <c r="D930" s="1077" t="n"/>
      <c r="E930" s="1081" t="inlineStr">
        <is>
          <t>DIAMANTE</t>
        </is>
      </c>
      <c r="F930" s="829" t="n"/>
      <c r="G930" s="823" t="n"/>
      <c r="H930" s="1102" t="inlineStr">
        <is>
          <t xml:space="preserve">NAD+250mg </t>
        </is>
      </c>
      <c r="I930" s="1078" t="n"/>
      <c r="J930" s="1100" t="n"/>
      <c r="K930" s="1111" t="inlineStr">
        <is>
          <t>supplement</t>
        </is>
      </c>
      <c r="L930" s="1078" t="n"/>
      <c r="M930" s="823" t="n"/>
      <c r="N930" s="823" t="n"/>
      <c r="O930" s="553" t="n"/>
      <c r="P930" s="1672" t="n">
        <v>12000</v>
      </c>
      <c r="Q930" s="1628">
        <f>O930*P930</f>
        <v/>
      </c>
      <c r="R930" s="1079" t="n">
        <v>12000</v>
      </c>
      <c r="S930" s="1623">
        <f>O930*R930</f>
        <v/>
      </c>
      <c r="T930" s="1623">
        <f>Q930-S930</f>
        <v/>
      </c>
      <c r="U930" s="556">
        <f>T930/Q930</f>
        <v/>
      </c>
      <c r="V930" s="826" t="n"/>
      <c r="W930" s="826" t="n"/>
      <c r="X930" s="826" t="n"/>
      <c r="Y930" s="826" t="n"/>
      <c r="Z930" s="826" t="n"/>
      <c r="AA930" s="826" t="n"/>
      <c r="AB930" s="1762" t="n">
        <v>0.07000000000000001</v>
      </c>
      <c r="AC930" s="1624">
        <f>ROUND(O930*AB930,3)</f>
        <v/>
      </c>
      <c r="AD930" s="1105" t="inlineStr">
        <is>
          <t>NAD+</t>
        </is>
      </c>
      <c r="AE930" s="941" t="n"/>
      <c r="AF930" s="996" t="n"/>
      <c r="AG930" s="941" t="n"/>
    </row>
    <row r="931" hidden="1" ht="20.1" customFormat="1" customHeight="1" s="437" thickBot="1">
      <c r="A931" s="758" t="n"/>
      <c r="B931" s="829" t="n"/>
      <c r="C931" s="992" t="n"/>
      <c r="D931" s="992" t="n"/>
      <c r="E931" s="1081" t="inlineStr">
        <is>
          <t>DIAMANTE</t>
        </is>
      </c>
      <c r="F931" s="970" t="n"/>
      <c r="G931" s="770" t="n"/>
      <c r="H931" s="754" t="inlineStr">
        <is>
          <t xml:space="preserve">NMN 500mg </t>
        </is>
      </c>
      <c r="I931" s="754" t="n"/>
      <c r="J931" s="934" t="n"/>
      <c r="K931" s="1111" t="inlineStr">
        <is>
          <t>supplement</t>
        </is>
      </c>
      <c r="L931" s="761" t="n"/>
      <c r="M931" s="771" t="n"/>
      <c r="N931" s="771" t="n"/>
      <c r="O931" s="553" t="n"/>
      <c r="P931" s="1763" t="n">
        <v>13000</v>
      </c>
      <c r="Q931" s="1628">
        <f>O931*P931</f>
        <v/>
      </c>
      <c r="R931" s="971" t="n">
        <v>13000</v>
      </c>
      <c r="S931" s="1623">
        <f>O931*R931</f>
        <v/>
      </c>
      <c r="T931" s="1623">
        <f>Q931-S931</f>
        <v/>
      </c>
      <c r="U931" s="556">
        <f>T931/Q931</f>
        <v/>
      </c>
      <c r="V931" s="767" t="n"/>
      <c r="W931" s="767" t="n"/>
      <c r="X931" s="1759" t="n"/>
      <c r="Y931" s="767" t="n"/>
      <c r="Z931" s="767" t="n"/>
      <c r="AA931" s="767" t="n"/>
      <c r="AB931" s="764" t="n">
        <v>0.07099999999999999</v>
      </c>
      <c r="AC931" s="1624">
        <f>ROUND(O931*AB931,3)</f>
        <v/>
      </c>
      <c r="AD931" s="1105" t="inlineStr">
        <is>
          <t>NMN</t>
        </is>
      </c>
      <c r="AE931" s="663" t="n"/>
      <c r="AF931" s="663" t="n"/>
      <c r="AG931" s="663" t="n"/>
    </row>
    <row r="932" hidden="1" ht="20.1" customFormat="1" customHeight="1" s="437" thickBot="1">
      <c r="A932" s="829" t="n"/>
      <c r="B932" s="829" t="n"/>
      <c r="C932" s="1077" t="n"/>
      <c r="D932" s="1077" t="n"/>
      <c r="E932" s="1081" t="inlineStr">
        <is>
          <t>DIAMANTE</t>
        </is>
      </c>
      <c r="F932" s="835" t="n"/>
      <c r="G932" s="834" t="n"/>
      <c r="H932" s="1084" t="inlineStr">
        <is>
          <t>DIVINE JENESIS (45pcs)</t>
        </is>
      </c>
      <c r="I932" s="832" t="n"/>
      <c r="J932" s="833" t="n"/>
      <c r="K932" s="1111" t="inlineStr">
        <is>
          <t>skin serum</t>
        </is>
      </c>
      <c r="L932" s="1078" t="n"/>
      <c r="M932" s="823" t="n"/>
      <c r="N932" s="823" t="n"/>
      <c r="O932" s="553" t="n"/>
      <c r="P932" s="1764" t="n">
        <v>14000</v>
      </c>
      <c r="Q932" s="1628">
        <f>O932*P932</f>
        <v/>
      </c>
      <c r="R932" s="1079" t="n">
        <v>14000</v>
      </c>
      <c r="S932" s="1623">
        <f>O932*R932</f>
        <v/>
      </c>
      <c r="T932" s="1623">
        <f>Q932-S932</f>
        <v/>
      </c>
      <c r="U932" s="556">
        <f>T932/Q932</f>
        <v/>
      </c>
      <c r="V932" s="826" t="n"/>
      <c r="W932" s="826" t="n"/>
      <c r="X932" s="1765" t="n"/>
      <c r="Y932" s="826" t="n"/>
      <c r="Z932" s="826" t="n"/>
      <c r="AA932" s="826" t="n"/>
      <c r="AB932" s="822" t="n">
        <v>0.202</v>
      </c>
      <c r="AC932" s="1624">
        <f>ROUND(O932*AB932,3)</f>
        <v/>
      </c>
      <c r="AD932"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2" s="663" t="n"/>
      <c r="AF932" s="663" t="n"/>
      <c r="AG932" s="663" t="n"/>
    </row>
    <row r="933" hidden="1" ht="20.1" customFormat="1" customHeight="1" s="437" thickBot="1">
      <c r="A933" s="829" t="n"/>
      <c r="B933" s="829" t="n"/>
      <c r="C933" s="1077" t="n"/>
      <c r="D933" s="1077" t="n"/>
      <c r="E933" s="1081" t="inlineStr">
        <is>
          <t>DIAMANTE</t>
        </is>
      </c>
      <c r="F933" s="835" t="n"/>
      <c r="G933" s="834" t="n"/>
      <c r="H933" s="1084" t="inlineStr">
        <is>
          <t>DIVINE JENESIS PRO (100pcs)</t>
        </is>
      </c>
      <c r="I933" s="832" t="n"/>
      <c r="J933" s="833" t="n"/>
      <c r="K933" s="1111" t="inlineStr">
        <is>
          <t>skin serum</t>
        </is>
      </c>
      <c r="L933" s="1078" t="n"/>
      <c r="M933" s="823" t="n"/>
      <c r="N933" s="823" t="n"/>
      <c r="O933" s="553" t="n"/>
      <c r="P933" s="1764" t="n">
        <v>22000</v>
      </c>
      <c r="Q933" s="1628">
        <f>O933*P933</f>
        <v/>
      </c>
      <c r="R933" s="1079">
        <f>220*100</f>
        <v/>
      </c>
      <c r="S933" s="1623">
        <f>O933*R933</f>
        <v/>
      </c>
      <c r="T933" s="1623">
        <f>Q933-S933</f>
        <v/>
      </c>
      <c r="U933" s="556">
        <f>T933/Q933</f>
        <v/>
      </c>
      <c r="V933" s="826" t="n"/>
      <c r="W933" s="826" t="n"/>
      <c r="X933" s="1765" t="n"/>
      <c r="Y933" s="826" t="n"/>
      <c r="Z933" s="826" t="n"/>
      <c r="AA933" s="826" t="n"/>
      <c r="AB933" s="822" t="n">
        <v>0.006</v>
      </c>
      <c r="AC933" s="1624">
        <f>ROUND(O933*AB933,3)</f>
        <v/>
      </c>
      <c r="AD933" s="994" t="inlineStr">
        <is>
          <t>シクロペンタシロキサン、ジメチコンクロスポリマー、トリ(カプリル酸/カプリン酸)グリセリル、スクワラン、マカデミアナッツ脂肪酸エステル、レシチン、ヒマワリ種子油、ヒトサイタイ血幹細胞順化培養液、ニコチンアミドモノヌクレオチド、水溶性プロテオグリカン、ヒトオリゴペプチド-1、ヒトオリゴペプチド-13、ヒトオリゴペプチド-14、ヒトオリゴペプチド-4、リモニウムゲルベリエキス、酒粕エキス、アシタバ葉/茎エキス、サガラメエキス、プロパンジオール、クラドシホン ノバエカレドニアエ多糖体、加水分解コラーゲン、グリセリン、ローズマリー葉エキス、ラベンダー油、BG、リン酸Na、ダイズ油、トレハロース、クエン酸Na、クエン酸、フェノキシエタノール、水</t>
        </is>
      </c>
      <c r="AE933" s="663" t="n"/>
      <c r="AF933" s="663" t="n"/>
      <c r="AG933" s="663" t="n"/>
    </row>
    <row r="934" hidden="1" ht="20.1" customFormat="1" customHeight="1" s="437" thickBot="1">
      <c r="A934" s="829" t="n"/>
      <c r="B934" s="829" t="n"/>
      <c r="C934" s="1077" t="n"/>
      <c r="D934" s="1077" t="n"/>
      <c r="E934" s="1081" t="inlineStr">
        <is>
          <t>DIAMANTE</t>
        </is>
      </c>
      <c r="F934" s="835" t="n"/>
      <c r="G934" s="834" t="n"/>
      <c r="H934" s="832" t="inlineStr">
        <is>
          <t>DIVINE　Fine Water 1000ml</t>
        </is>
      </c>
      <c r="I934" s="832" t="n"/>
      <c r="J934" s="833" t="n"/>
      <c r="K934" s="1111" t="inlineStr">
        <is>
          <t>water</t>
        </is>
      </c>
      <c r="L934" s="1078" t="n"/>
      <c r="M934" s="823" t="n"/>
      <c r="N934" s="823" t="n"/>
      <c r="O934" s="553" t="n"/>
      <c r="P934" s="1764" t="n">
        <v>5800</v>
      </c>
      <c r="Q934" s="1628">
        <f>O934*P934</f>
        <v/>
      </c>
      <c r="R934" s="1079" t="n">
        <v>5800</v>
      </c>
      <c r="S934" s="1623">
        <f>O934*R934</f>
        <v/>
      </c>
      <c r="T934" s="1623">
        <f>Q934-S934</f>
        <v/>
      </c>
      <c r="U934" s="556">
        <f>T934/Q934</f>
        <v/>
      </c>
      <c r="V934" s="826" t="n"/>
      <c r="W934" s="826" t="n"/>
      <c r="X934" s="1765" t="n"/>
      <c r="Y934" s="826" t="n"/>
      <c r="Z934" s="826" t="n"/>
      <c r="AA934" s="826" t="n"/>
      <c r="AB934" s="822" t="n">
        <v>1.001</v>
      </c>
      <c r="AC934" s="1624">
        <f>ROUND(O934*AB934,3)</f>
        <v/>
      </c>
      <c r="AD934" s="1105" t="inlineStr">
        <is>
          <t>水(電解イオン水)</t>
        </is>
      </c>
      <c r="AE934" s="663" t="n"/>
      <c r="AF934" s="663" t="n"/>
      <c r="AG934" s="663" t="n"/>
    </row>
    <row r="935" hidden="1" ht="20.1" customFormat="1" customHeight="1" s="864" thickBot="1">
      <c r="A935" s="818" t="n"/>
      <c r="B935" s="869" t="n"/>
      <c r="C935" s="944" t="n"/>
      <c r="D935" s="944" t="inlineStr">
        <is>
          <t>GF031</t>
        </is>
      </c>
      <c r="E935" s="1103" t="inlineStr">
        <is>
          <t>DIAMANTE</t>
        </is>
      </c>
      <c r="F935" s="981" t="inlineStr">
        <is>
          <t>CF031</t>
        </is>
      </c>
      <c r="G935" s="982" t="n"/>
      <c r="H935" s="1107" t="inlineStr">
        <is>
          <t>《DD Perfect》 Natural Leaf Cushion СНЯТО С ПР-ВА</t>
        </is>
      </c>
      <c r="I935" s="558" t="inlineStr">
        <is>
          <t>DD Perfect Natural Leaf Cushion Foundation</t>
        </is>
      </c>
      <c r="J935" s="559" t="inlineStr">
        <is>
          <t>Тональный крем-кюшон Натуральные листья</t>
        </is>
      </c>
      <c r="K935" s="907" t="inlineStr">
        <is>
          <t>foundation</t>
        </is>
      </c>
      <c r="L935" s="907" t="n"/>
      <c r="M935" s="796" t="n"/>
      <c r="N935" s="796" t="n"/>
      <c r="O935" s="553" t="n"/>
      <c r="P935" s="1644" t="n">
        <v>2000</v>
      </c>
      <c r="Q935" s="1644">
        <f>O935*P935</f>
        <v/>
      </c>
      <c r="R935" s="948" t="n">
        <v>2000</v>
      </c>
      <c r="S935" s="1644">
        <f>O935*R935</f>
        <v/>
      </c>
      <c r="T935" s="1644">
        <f>Q935-S935</f>
        <v/>
      </c>
      <c r="U935" s="799">
        <f>T935/Q935</f>
        <v/>
      </c>
      <c r="V935" s="819" t="n"/>
      <c r="W935" s="819" t="n"/>
      <c r="X935" s="819" t="n"/>
      <c r="Y935" s="819" t="n"/>
      <c r="Z935" s="819" t="n"/>
      <c r="AA935" s="819" t="n"/>
      <c r="AB935" s="1646" t="n">
        <v>0.083</v>
      </c>
      <c r="AC935" s="1646">
        <f>ROUND(O935*AB935,3)</f>
        <v/>
      </c>
      <c r="AD935" s="863" t="inlineStr">
        <is>
          <t>水、オレイン酸Ｎａ、ラウリン酸Ｎａ、スクロースミリスチン酸Ｎａ、グリセリン、ステアリン酸Ｎａ、ＰＥＧ－３０水添ヒマシ油、ベタイン、ラウリルグリコールカルボン酸Ｎａ、パルミチン酸Ｎａラウロアンホ酢酸Ｎａ、ソルビトール、デシルグルコシド、ＰＥＧ－１１メチルエーテルジメチコン、テトラヒドロキシプロピルエチレンジアミン、水溶性コラーゲン、加水分解コラーゲン、サクシノイルアテロコラーゲン、ココイル加水分解コラーゲンＫ、アセチルヒアルロン酸Ｎａ、ヒアルロン酸ヒドロキシプロピルトリモニウム、セラミドＮＧ、セラミドＮＰ、パルミチン酸アスコルビルリン酸３Ｎａ、フラーレン、プルーン分解物、サピンヅストリホリアツス果実エキス、ノイバラ果実エキス、アーチチョーク葉エキス、ユキノシタエキス、アマチャエキス、ニンジン根エキス、アカヤジオウ根エキス、ヒメフウロエキス、サンザシエキス、ナツメ果実エキス、グレープフルーツ果実エキス、リンゴ果実エキス、ライム果汁、オレンジ果汁、レモン果汁、アルギニン、グリシン、アラニン、セリン、バリン、プロリン、トレオニン、イソロイシン、フェニルアラニン、チロシン、グルタミン酸、ロイシン、タウリン、アラントイン、アスパラギン酸Ｎａ、リシンＨＣｌ、ヒスチジンＨＣｌ、ＢＧ、ＰＥＧ－３２、ＰＥＧ－６、イノシン酸２Ｎａ、グアニル酸２Ｎａ、ダイズ油、コメ胚芽油、マカデミアナッツ脂肪酸フィトステリル、（Ｃ１３－１５）アルカン、カプリリルメチコン、ポリクオタニウム－７、メタケイ酸アルミン酸Ｍｇ、ラウリルピロリドン、ＰＥＧ-９０Ｍ、塩化Ｎａ、ＰＶＰ、エチドロン酸４Ｎａ、エタノール、フェノキシエタノール、オレンジ油</t>
        </is>
      </c>
      <c r="AE935" s="682" t="inlineStr">
        <is>
          <t>ЕАЭС N RU Д-JP.НВ15.В.04902/19 от 31.12.2019 действует до 30.12.2024</t>
        </is>
      </c>
      <c r="AF935" s="682" t="inlineStr">
        <is>
          <t>Glow</t>
        </is>
      </c>
      <c r="AG935" s="682" t="inlineStr">
        <is>
          <t>Glow Co., LTD</t>
        </is>
      </c>
    </row>
    <row r="936" hidden="1" ht="20.1" customFormat="1" customHeight="1" s="437" thickBot="1">
      <c r="A936" s="997" t="n"/>
      <c r="B936" s="997" t="n"/>
      <c r="C936" s="998" t="n"/>
      <c r="D936" s="998" t="n"/>
      <c r="E936" s="999" t="inlineStr">
        <is>
          <t>Tilla Caps</t>
        </is>
      </c>
      <c r="F936" s="999" t="inlineStr">
        <is>
          <t>0001K</t>
        </is>
      </c>
      <c r="G936" s="1000" t="n"/>
      <c r="H936" s="1001" t="inlineStr">
        <is>
          <t>Tilla  Caps</t>
        </is>
      </c>
      <c r="I936" s="1001" t="inlineStr">
        <is>
          <t>TILLA Caps</t>
        </is>
      </c>
      <c r="J936" s="1002" t="inlineStr">
        <is>
          <t>Биологически активная добавка к пище "ТИЛЛА Капс"</t>
        </is>
      </c>
      <c r="K936" s="1001" t="inlineStr">
        <is>
          <t>collagen</t>
        </is>
      </c>
      <c r="L936" s="1001" t="n"/>
      <c r="M936" s="1000" t="n">
        <v>70</v>
      </c>
      <c r="N936" s="1000" t="n"/>
      <c r="O936" s="1003" t="n"/>
      <c r="P936" s="1766" t="n">
        <v>1800</v>
      </c>
      <c r="Q936" s="1766">
        <f>O936*P936</f>
        <v/>
      </c>
      <c r="R936" s="1005" t="n">
        <v>1666.666</v>
      </c>
      <c r="S936" s="1767">
        <f>O936*R936</f>
        <v/>
      </c>
      <c r="T936" s="1767">
        <f>Q936-S936</f>
        <v/>
      </c>
      <c r="U936" s="1007">
        <f>T936/Q936</f>
        <v/>
      </c>
      <c r="V936" s="1008" t="n">
        <v>0.032</v>
      </c>
      <c r="W936" s="1008" t="n"/>
      <c r="X936" s="1008" t="n"/>
      <c r="Y936" s="1008">
        <f>V936*X936</f>
        <v/>
      </c>
      <c r="Z936" s="1008">
        <f>W936*X936</f>
        <v/>
      </c>
      <c r="AA936" s="1008" t="n"/>
      <c r="AB936" s="1768" t="n">
        <v>0.118</v>
      </c>
      <c r="AC936" s="1769">
        <f>ROUND(O936*AB936,3)</f>
        <v/>
      </c>
      <c r="AD936" s="1010" t="inlineStr">
        <is>
          <t>フィッシュコラーゲン</t>
        </is>
      </c>
      <c r="AE936" s="750" t="inlineStr">
        <is>
          <t>СГР RU.77.99.11.003.Е.011005.11.14</t>
        </is>
      </c>
      <c r="AF936" s="1011" t="inlineStr">
        <is>
          <t>Tilla</t>
        </is>
      </c>
      <c r="AG936" s="750" t="inlineStr">
        <is>
          <t>Kanda Giko Co., LTD</t>
        </is>
      </c>
    </row>
    <row r="937" hidden="1" ht="20.1" customFormat="1" customHeight="1" s="437" thickBot="1" thickTop="1">
      <c r="A937" s="1012" t="n"/>
      <c r="B937" s="1012" t="n"/>
      <c r="C937" s="1770" t="n">
        <v>4949775100033</v>
      </c>
      <c r="D937" s="1770" t="n"/>
      <c r="E937" s="1012" t="inlineStr">
        <is>
          <t>Salon de Flouveil SAMPLE</t>
        </is>
      </c>
      <c r="F937" s="1012" t="inlineStr">
        <is>
          <t>RC120</t>
        </is>
      </c>
      <c r="G937" s="1014" t="n"/>
      <c r="H937" s="1015" t="inlineStr">
        <is>
          <t>RC Lotion mini sample (N.C.V)</t>
        </is>
      </c>
      <c r="I937" s="1015" t="inlineStr">
        <is>
          <t>Royalle Club Extra Rich Lotion</t>
        </is>
      </c>
      <c r="J937" s="1016" t="inlineStr">
        <is>
          <t>Ультрапитательный лосьон для лица</t>
        </is>
      </c>
      <c r="K937" s="1017" t="inlineStr">
        <is>
          <t>face lotion</t>
        </is>
      </c>
      <c r="L937" s="1017" t="n"/>
      <c r="M937" s="1014" t="n"/>
      <c r="N937" s="1014" t="n"/>
      <c r="O937" s="1018" t="n"/>
      <c r="P937" s="1771" t="n">
        <v>350</v>
      </c>
      <c r="Q937" s="1772">
        <f>O937*P937</f>
        <v/>
      </c>
      <c r="R937" s="1021" t="n">
        <v>350</v>
      </c>
      <c r="S937" s="1773">
        <f>O937*R937</f>
        <v/>
      </c>
      <c r="T937" s="1773">
        <f>Q937-S937</f>
        <v/>
      </c>
      <c r="U937" s="1023">
        <f>T937/Q937</f>
        <v/>
      </c>
      <c r="V937" s="1024" t="n"/>
      <c r="W937" s="1024" t="n"/>
      <c r="X937" s="1024" t="n"/>
      <c r="Y937" s="1024" t="n"/>
      <c r="Z937" s="1024" t="n"/>
      <c r="AA937" s="1024" t="n"/>
      <c r="AB937" s="1774" t="n">
        <v>0.01</v>
      </c>
      <c r="AC937" s="1774">
        <f>ROUND(O937*AB937,3)</f>
        <v/>
      </c>
      <c r="AD937" s="1026" t="inlineStr">
        <is>
          <t>水、グリセリン、エタノール、ＰＥＧ－７５、ＢＧ、マルチトール、シコンエキス、オウゴンエキス、ヒマワリ種子エキス、ブドウ葉エキス、ゼニアオイエキス、マロニエエキス、セイヨウオオバコ種子エキス、ザクロ花エキス、褐藻エキス、セラミド１、セラミド６Ⅱ、セラミド３、フィトスフィンゴシン、トコフェロール、スクワラン、パンテノール、パルミチン酸レチノール、クエン酸、テトラヘキシルデカン酸アスコルビル、ダイズステロール、ピーナッツ油、クエン酸Ｎａ、ステアロイルグルタミン酸Ｎａ、ソルビトール、ラウロイル乳酸Ｎａ、ポリグリセリン－４、ベタイン、ラウリン酸ポリグリセリル－１０、ステアリン酸ポリグリセリル－１０、キサンタンガム、カルボマーＫ、ＰＧ、水添レシチン、ＤＰＧ、コレステロール、カルボマー、メチルパラベン、香料</t>
        </is>
      </c>
      <c r="AE937" s="749" t="inlineStr">
        <is>
          <t>ЕАЭС N RU Д-JP.НВ15.В.03808/19 от 11.12.2019 действует до 10.12.2024</t>
        </is>
      </c>
      <c r="AF937" s="749" t="inlineStr">
        <is>
          <t>Salon de Flouveil</t>
        </is>
      </c>
      <c r="AG937" s="749" t="inlineStr">
        <is>
          <t>CLUB COSMETICS CO., LTD</t>
        </is>
      </c>
    </row>
    <row r="938" hidden="1" ht="20.1" customFormat="1" customHeight="1" s="437" thickBot="1" thickTop="1">
      <c r="A938" s="435" t="n"/>
      <c r="B938" s="829" t="n"/>
      <c r="C938" s="1625" t="n"/>
      <c r="D938" s="1625" t="n"/>
      <c r="E938" s="435" t="n"/>
      <c r="F938" s="435" t="n"/>
      <c r="G938" s="450" t="n"/>
      <c r="H938" s="879" t="n"/>
      <c r="I938" s="879" t="n"/>
      <c r="J938" s="591" t="n"/>
      <c r="K938" s="699" t="n"/>
      <c r="L938" s="699" t="n"/>
      <c r="M938" s="450" t="n"/>
      <c r="N938" s="450" t="n"/>
      <c r="O938" s="553" t="n"/>
      <c r="P938" s="1626" t="n"/>
      <c r="Q938" s="1628" t="n"/>
      <c r="R938" s="443" t="n"/>
      <c r="S938" s="1623" t="n"/>
      <c r="T938" s="1623" t="n"/>
      <c r="U938" s="556" t="n"/>
      <c r="V938" s="444" t="n"/>
      <c r="W938" s="444" t="n"/>
      <c r="X938" s="444" t="n"/>
      <c r="Y938" s="444" t="n"/>
      <c r="Z938" s="444" t="n"/>
      <c r="AA938" s="444" t="n"/>
      <c r="AB938" s="1624" t="n"/>
      <c r="AC938" s="1624" t="n"/>
      <c r="AD938" s="673" t="n"/>
      <c r="AE938" s="663" t="n"/>
      <c r="AF938" s="663" t="n"/>
      <c r="AG938" s="663" t="n"/>
    </row>
    <row r="939" hidden="1" ht="20.1" customFormat="1" customHeight="1" s="437" thickBot="1">
      <c r="A939" s="435" t="n"/>
      <c r="B939" s="829" t="n"/>
      <c r="C939" s="1625" t="n">
        <v>4949775100057</v>
      </c>
      <c r="D939" s="1625" t="n"/>
      <c r="E939" s="435" t="inlineStr">
        <is>
          <t>Salon de Flouveil SAMPLE</t>
        </is>
      </c>
      <c r="F939" s="435" t="inlineStr">
        <is>
          <t>RC135</t>
        </is>
      </c>
      <c r="G939" s="450" t="n"/>
      <c r="H939" s="879" t="inlineStr">
        <is>
          <t>RC Cream mini sample (N.C.V)</t>
        </is>
      </c>
      <c r="I939" s="879" t="inlineStr">
        <is>
          <t>Royalle Club Extra Rich Cream</t>
        </is>
      </c>
      <c r="J939" s="805" t="inlineStr">
        <is>
          <t>Ультрапитательный крем для лица</t>
        </is>
      </c>
      <c r="K939" s="699" t="inlineStr">
        <is>
          <t>face cream</t>
        </is>
      </c>
      <c r="L939" s="699" t="n"/>
      <c r="M939" s="450" t="n"/>
      <c r="N939" s="1442" t="n"/>
      <c r="O939" s="553" t="n"/>
      <c r="P939" s="1626" t="n">
        <v>350</v>
      </c>
      <c r="Q939" s="1628">
        <f>O939*P939</f>
        <v/>
      </c>
      <c r="R939" s="443" t="n">
        <v>350</v>
      </c>
      <c r="S939" s="1623">
        <f>O939*R939</f>
        <v/>
      </c>
      <c r="T939" s="1623">
        <f>Q939-S939</f>
        <v/>
      </c>
      <c r="U939" s="556">
        <f>T939/Q939</f>
        <v/>
      </c>
      <c r="V939" s="444" t="n"/>
      <c r="W939" s="444" t="n"/>
      <c r="X939" s="444" t="n"/>
      <c r="Y939" s="444" t="n"/>
      <c r="Z939" s="444" t="n"/>
      <c r="AA939" s="444" t="n"/>
      <c r="AB939" s="1624" t="n">
        <v>0.008</v>
      </c>
      <c r="AC939" s="1624">
        <f>ROUND(O939*AB939,3)</f>
        <v/>
      </c>
      <c r="AD939" s="673" t="inlineStr">
        <is>
          <t>水、ＢＧ、トリエチルヘキサノイン、エタノール、グリセリン、スクワラン、シア脂、ヤシ油、ステアリン酸グリセリル、ヒドロキシステアリン酸コレステリル、ミリスチルアルコール、シコンエキス、オウゴンエキス、ヒマワリ種子エキス、ブドウ葉エキス、ゼニアオイエキス、マロニエエキス、セイヨウオオバコ種子エキス、ザクロ花エキス、褐藻エキス、アセチルヒアルロン酸Ｎａ、トコフェロール、パンテノール、パルミチン酸レチノール、酢酸トコフェロール、テトラヘキシルデカン酸アスコルビル、ダイズステロール、クエン酸Ｎａ、クエン酸、アルギン酸Ｎａ、ステアリン酸Ｋ、ピーナッツ油、ジメチコン、ダイマージリノール酸ダイマージリノレイル、バチルアルコール、ステアリン酸、水添レシチン、セタノール、セテス－１５、キサンタンガム、（アクリル酸／アクリル酸アルキル（Ｃ１０ー３０））コポリマー、ＰＧ、ＤＰＧ、ソルビトール、プロピルパラベン、イソプロピルパラベン、イソブチルパラベン、ブチルパラベン、メチルパラベン、香料</t>
        </is>
      </c>
      <c r="AE939" s="663" t="inlineStr">
        <is>
          <t>ЕАЭС N RU Д-JP.НВ15.В.04683/19 от 27.12.2019 действует до 26.12.2024</t>
        </is>
      </c>
      <c r="AF939" s="663" t="inlineStr">
        <is>
          <t>Salon de Flouveil</t>
        </is>
      </c>
      <c r="AG939" s="663" t="inlineStr">
        <is>
          <t>CLUB COSMETICS Co., Ltd.</t>
        </is>
      </c>
    </row>
    <row r="940" hidden="1" ht="20.1" customFormat="1" customHeight="1" s="437" thickBot="1">
      <c r="A940" s="435" t="n"/>
      <c r="B940" s="829" t="n"/>
      <c r="C940" s="1625" t="n"/>
      <c r="D940" s="1625" t="n"/>
      <c r="E940" s="435" t="n"/>
      <c r="F940" s="435" t="n"/>
      <c r="G940" s="450" t="n"/>
      <c r="H940" s="879" t="n"/>
      <c r="I940" s="879" t="n"/>
      <c r="J940" s="591" t="n"/>
      <c r="K940" s="699" t="n"/>
      <c r="L940" s="699" t="n"/>
      <c r="M940" s="450" t="n"/>
      <c r="N940" s="1442" t="n"/>
      <c r="O940" s="553" t="n"/>
      <c r="P940" s="1626" t="n"/>
      <c r="Q940" s="1628" t="n"/>
      <c r="R940" s="443" t="n"/>
      <c r="S940" s="1623" t="n"/>
      <c r="T940" s="1623" t="n"/>
      <c r="U940" s="556" t="n"/>
      <c r="V940" s="444" t="n"/>
      <c r="W940" s="444" t="n"/>
      <c r="X940" s="444" t="n"/>
      <c r="Y940" s="444" t="n"/>
      <c r="Z940" s="444" t="n"/>
      <c r="AA940" s="444" t="n"/>
      <c r="AB940" s="1624" t="n"/>
      <c r="AC940" s="1624" t="n"/>
      <c r="AD940" s="673" t="n"/>
      <c r="AE940" s="663" t="n"/>
      <c r="AF940" s="663" t="n"/>
      <c r="AG940" s="663" t="n"/>
    </row>
    <row r="941" hidden="1" ht="20.1" customFormat="1" customHeight="1" s="437" thickBot="1">
      <c r="A941" s="435" t="n"/>
      <c r="B941" s="829" t="n"/>
      <c r="C941" s="1625" t="inlineStr">
        <is>
          <t>4949775100095</t>
        </is>
      </c>
      <c r="D941" s="1625" t="n"/>
      <c r="E941" s="435" t="inlineStr">
        <is>
          <t>Salon de Flouveil SAMPLE</t>
        </is>
      </c>
      <c r="F941" s="435" t="inlineStr">
        <is>
          <t>0045F</t>
        </is>
      </c>
      <c r="G941" s="450" t="n"/>
      <c r="H941" s="879" t="n"/>
      <c r="I941" s="879" t="inlineStr">
        <is>
          <t>EF 77 Resty Emulsion</t>
        </is>
      </c>
      <c r="J941" s="805" t="inlineStr">
        <is>
          <t>Релаксирующая эмульсия</t>
        </is>
      </c>
      <c r="K941" s="699" t="inlineStr">
        <is>
          <t>face milk</t>
        </is>
      </c>
      <c r="L941" s="699" t="n"/>
      <c r="M941" s="450" t="n"/>
      <c r="N941" s="1442" t="n"/>
      <c r="O941" s="553" t="n"/>
      <c r="P941" s="1626" t="n">
        <v>350</v>
      </c>
      <c r="Q941" s="1622">
        <f>O941*P941</f>
        <v/>
      </c>
      <c r="R941" s="443" t="n">
        <v>350</v>
      </c>
      <c r="S941" s="1623">
        <f>O941*R941</f>
        <v/>
      </c>
      <c r="T941" s="1623">
        <f>Q941-S941</f>
        <v/>
      </c>
      <c r="U941" s="556">
        <f>T941/Q941</f>
        <v/>
      </c>
      <c r="V941" s="444" t="n"/>
      <c r="W941" s="444" t="n"/>
      <c r="X941" s="444" t="n"/>
      <c r="Y941" s="444" t="n"/>
      <c r="Z941" s="444" t="n"/>
      <c r="AA941" s="444" t="n"/>
      <c r="AB941" s="1624" t="n">
        <v>0.008</v>
      </c>
      <c r="AC941" s="1624">
        <f>ROUND(O941*AB941,3)</f>
        <v/>
      </c>
      <c r="AD941" s="673" t="inlineStr">
        <is>
          <t xml:space="preserve">水、シクロペンタシロキサン、グリセリン、ＢＧ、ジメチコン、トリエチルヘキサノイン、（ジメチコン／ビニルジメチコン）クロスポリマー、水添ポリイソブテン、ポリソルベート４０、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アルギン酸Ｎａ、キトサン、ポリ－γ－グルタミン酸Ｎａ、エタノール、セテアリルアルコール、フェノキシエタノール、ソルビトール、セタノール、（アクリル酸／アクリル酸アルキル（Ｃ１０ー３０））コポリマー、セテアリルグルコシド、ポリアクリルアミド、ヒドロキシエチルセルロース、水酸化Ｋ、ベヘネス－５、ラウレス－７、イソセテス－２５、イソセテス－１０、１，２－ヘキサンジオール、３－ヘキセノール、ＰＶＰ、メチルパラベン、香料 </t>
        </is>
      </c>
      <c r="AE941" s="663" t="inlineStr">
        <is>
          <t>ЕАЭС N RU Д-JP.НВ15.В.04681/19 от 27.12.2019 действует до 26.12.2026</t>
        </is>
      </c>
      <c r="AF941" s="663" t="inlineStr">
        <is>
          <t>Salon de Flouveil</t>
        </is>
      </c>
      <c r="AG941" s="663" t="inlineStr">
        <is>
          <t>CLUB COSMETICS Co., Ltd.</t>
        </is>
      </c>
    </row>
    <row r="942" hidden="1" ht="20.1" customFormat="1" customHeight="1" s="437" thickBot="1">
      <c r="A942" s="435" t="n"/>
      <c r="B942" s="829" t="n"/>
      <c r="C942" s="1625" t="inlineStr">
        <is>
          <t>4949775100101</t>
        </is>
      </c>
      <c r="D942" s="1625" t="n"/>
      <c r="E942" s="435" t="inlineStr">
        <is>
          <t>Salon de Flouveil SAMPLE</t>
        </is>
      </c>
      <c r="F942" s="435" t="inlineStr">
        <is>
          <t>EF046F</t>
        </is>
      </c>
      <c r="G942" s="450" t="n"/>
      <c r="H942" s="879" t="inlineStr">
        <is>
          <t>EF cream mini sample (N.C.V)</t>
        </is>
      </c>
      <c r="I942" s="879" t="inlineStr">
        <is>
          <t>EF 77 Resty Cream</t>
        </is>
      </c>
      <c r="J942" s="805" t="inlineStr">
        <is>
          <t>Релаксирующий крем</t>
        </is>
      </c>
      <c r="K942" s="699" t="inlineStr">
        <is>
          <t>face cream</t>
        </is>
      </c>
      <c r="L942" s="699" t="n"/>
      <c r="M942" s="450" t="n"/>
      <c r="N942" s="1442" t="n"/>
      <c r="O942" s="553" t="n"/>
      <c r="P942" s="1626" t="n">
        <v>350</v>
      </c>
      <c r="Q942" s="1622">
        <f>O942*P942</f>
        <v/>
      </c>
      <c r="R942" s="443" t="n">
        <v>350</v>
      </c>
      <c r="S942" s="1623">
        <f>O942*R942</f>
        <v/>
      </c>
      <c r="T942" s="1623">
        <f>Q942-S942</f>
        <v/>
      </c>
      <c r="U942" s="556">
        <f>T942/Q942</f>
        <v/>
      </c>
      <c r="V942" s="444" t="n"/>
      <c r="W942" s="444" t="n"/>
      <c r="X942" s="444" t="n"/>
      <c r="Y942" s="444" t="n"/>
      <c r="Z942" s="444" t="n"/>
      <c r="AA942" s="444" t="n"/>
      <c r="AB942" s="1624" t="n">
        <v>0.008</v>
      </c>
      <c r="AC942" s="1624">
        <f>ROUND(O942*AB942,3)</f>
        <v/>
      </c>
      <c r="AD942" s="673" t="inlineStr">
        <is>
          <t xml:space="preserve">水、ＢＧ、ワセリン、スクワラン、シア脂、ステアリン酸グリセリル、水添ポリイソブテン、グリセリン、エチルヘキサン酸セチル、トリエチルヘキサノイン、ステアリン酸、セタノール、シコンエキス、システイニルプロアントシアニジンオリゴマー、フランスラベンダーエキス、ツバキ花エキス、ショウガ根エキス、ハス胚芽エキス、ゲンチアナ根エキス、グリチルリチン酸２Ｋ、ブナエキス、ヒアルロン酸Ｎａ、トコフェロール、アルギン酸Ｎａ、キトサン、水添レシチン、キサンタンガム、ポリ－γ－グルタミン酸Ｎａ、エタノール、ステアリルアルコール、フェノキシエタノール、オレイン酸フィトステリル、ジメチコン、ペンチレングリコール、ポリソルベート６５、ステアリン酸Ｋ、（アクリル酸／アクリル酸アルキル（Ｃ１０ー３０））コポリマー、ヒドロキシエチルセルロース、セテアリルグルコシド、３－ヘキセノール、ＰＥＧ－３２、ＰＥＧ－６、ＰＶＰ、メチルパラベン、香料 </t>
        </is>
      </c>
      <c r="AE942" s="663" t="inlineStr">
        <is>
          <t>ЕАЭС N RU Д-JP.НВ15.В.04683/19 от 27.12.2019 действует до 26.12.2024</t>
        </is>
      </c>
      <c r="AF942" s="663" t="inlineStr">
        <is>
          <t>Salon de Flouveil</t>
        </is>
      </c>
      <c r="AG942" s="663" t="inlineStr">
        <is>
          <t>CLUB COSMETICS Co., Ltd.</t>
        </is>
      </c>
    </row>
    <row r="943" ht="20.1" customFormat="1" customHeight="1" s="437" thickBot="1">
      <c r="A943" s="435" t="n"/>
      <c r="B943" s="829" t="n"/>
      <c r="C943" s="1625" t="n"/>
      <c r="D943" s="1625" t="n"/>
      <c r="E943" s="435" t="inlineStr">
        <is>
          <t>Relent TESTER</t>
        </is>
      </c>
      <c r="F943" s="435" t="inlineStr">
        <is>
          <t>B5373RT</t>
        </is>
      </c>
      <c r="G943" s="450" t="n"/>
      <c r="H943" s="707" t="inlineStr">
        <is>
          <t>《Relent》La Cerarl Doreor Oil TESTER (N.C.V)</t>
        </is>
      </c>
      <c r="I943" s="707" t="inlineStr">
        <is>
          <t>La Cerarl DOREOR OIL CONCENTRATE</t>
        </is>
      </c>
      <c r="J943" s="805" t="inlineStr">
        <is>
          <t>Масло концентрат Ла Сераль</t>
        </is>
      </c>
      <c r="K943" s="699" t="inlineStr">
        <is>
          <t>face oil</t>
        </is>
      </c>
      <c r="L943" s="699" t="n"/>
      <c r="M943" s="450" t="n"/>
      <c r="N943" s="1442" t="n"/>
      <c r="O943" s="553" t="n"/>
      <c r="P943" s="1626" t="n">
        <v>2704</v>
      </c>
      <c r="Q943" s="1622">
        <f>O943*P943</f>
        <v/>
      </c>
      <c r="R943" s="443" t="n">
        <v>0</v>
      </c>
      <c r="S943" s="1623">
        <f>O943*R943</f>
        <v/>
      </c>
      <c r="T943" s="1623">
        <f>Q943-S943</f>
        <v/>
      </c>
      <c r="U943" s="556">
        <f>T943/Q943</f>
        <v/>
      </c>
      <c r="V943" s="444" t="n"/>
      <c r="W943" s="444" t="n"/>
      <c r="X943" s="444" t="n"/>
      <c r="Y943" s="444" t="n"/>
      <c r="Z943" s="444" t="n"/>
      <c r="AA943" s="444" t="n"/>
      <c r="AB943" s="1661">
        <f>AB40</f>
        <v/>
      </c>
      <c r="AC943" s="1637">
        <f>ROUND(O943*AB943,3)</f>
        <v/>
      </c>
      <c r="AD943" s="673" t="inlineStr">
        <is>
          <t xml:space="preserve">1 スクワラン
2 ミリスチン酸イソステアリル
3 ホホバ種子油
4 リンゴ酸ジイソステアリル
5 マカデミアナッツ脂肪酸エチル
6 エチルヘキサン酸セチル
7 パルミチン酸オクチル
8 テトラヘキシルデカン酸アスコルビル
9 ハトムギ油
10 グリシルヒザインフラタ根エキス
11 シラカンバ樹液
12 オタネニンジン根エキス
13 アンペロプシスグロセデンタタ葉エキス
14 ヒオウギエキス
15 アイ葉／茎エキス
16 フトモモ葉エキス
17 ドクダミエキス
18 カンゾウ根エキス
19 ナツメ果実エキス
20 オウゴン根エキス
21 カワラヨモギ花エキス
22 マグワ根皮エキス
23 酢酸トコフェロール
24 ラウロイルグルタミン酸ジ（フィトステリル／オクチルドデシル）
25 パルミチン酸レチノール
26 トコフェロール
27 ジパルミトイルヒドロキシプロリン
28 マカデミアナッツ脂肪酸フィトステリル
29 シア脂
30 コーン油
31 ＢＧ
32 ラウリン酸PG
33 （クエン酸／乳酸／リノール酸／オレイン酸）グリセリル
34 リンゴ酸
35 水
36 エタノール
37 香料 </t>
        </is>
      </c>
      <c r="AE943" s="663" t="inlineStr">
        <is>
          <t>ЕАЭС N RU Д-JP.РА04.В.91090/22 от 15.07.2022 действует до 14.07.2027</t>
        </is>
      </c>
      <c r="AF943" s="663" t="n"/>
      <c r="AG943" s="663" t="inlineStr">
        <is>
          <t>IDEA INTERNATIONAL CO., LTD</t>
        </is>
      </c>
    </row>
    <row r="944" ht="20.1" customFormat="1" customHeight="1" s="437" thickBot="1">
      <c r="A944" s="435" t="n"/>
      <c r="B944" s="829" t="n"/>
      <c r="C944" s="1625" t="n"/>
      <c r="D944" s="1625" t="n"/>
      <c r="E944" s="435" t="inlineStr">
        <is>
          <t>Relent TESTER</t>
        </is>
      </c>
      <c r="F944" s="435" t="inlineStr">
        <is>
          <t>B5374RT</t>
        </is>
      </c>
      <c r="G944" s="450" t="n"/>
      <c r="H944" s="879" t="inlineStr">
        <is>
          <t>《Relent》La Cerarl Doreor Gelee SP TESTER (N.C.V)</t>
        </is>
      </c>
      <c r="I944" s="707" t="inlineStr">
        <is>
          <t>La Cerarl DOREOR GELEE SP</t>
        </is>
      </c>
      <c r="J944" s="805" t="inlineStr">
        <is>
          <t>Гель для лица Ла Сераль</t>
        </is>
      </c>
      <c r="K944" s="699" t="inlineStr">
        <is>
          <t>face gel</t>
        </is>
      </c>
      <c r="L944" s="699" t="n"/>
      <c r="M944" s="450" t="n"/>
      <c r="N944" s="1442" t="n"/>
      <c r="O944" s="553" t="n"/>
      <c r="P944" s="1626" t="n">
        <v>3600</v>
      </c>
      <c r="Q944" s="1622">
        <f>O944*P944</f>
        <v/>
      </c>
      <c r="R944" s="443" t="n">
        <v>0</v>
      </c>
      <c r="S944" s="1623">
        <f>O944*R944</f>
        <v/>
      </c>
      <c r="T944" s="1623">
        <f>Q944-S944</f>
        <v/>
      </c>
      <c r="U944" s="556">
        <f>T944/Q944</f>
        <v/>
      </c>
      <c r="V944" s="444" t="n"/>
      <c r="W944" s="444" t="n"/>
      <c r="X944" s="444" t="n"/>
      <c r="Y944" s="444" t="n"/>
      <c r="Z944" s="444" t="n"/>
      <c r="AA944" s="444" t="n"/>
      <c r="AB944" s="1661">
        <f>AB41</f>
        <v/>
      </c>
      <c r="AC944" s="1637">
        <f>ROUND(O944*AB944,3)</f>
        <v/>
      </c>
      <c r="AD944" s="673" t="inlineStr">
        <is>
          <t>1 水
2 グリセリン
3 ＢＧ
4 エタノール
5 プロパンジオール
6 ペンチレングリコール
7 ＤＰＧ
8 ヒト幹細胞順化培養液
9 ニンジン根細胞培養溶解質
10 リンゴ果実培養細胞エキス
11 シラカンバ樹液
12 オレンジ油
13 ラベンダー油
14 黒砂糖エキス
15 水溶性コラーゲン
16 オタネニンジン根エキス
17 ゲンチアナ根エキス
18 ユーカリ油
19 ウメ果実エキス
20 加水分解コメエキス
21 レシチン
22 アンペロプシスグロセデンタタ葉エキス
23 ヒオウギエキス
24 アイ葉／茎エキス
25 フトモモ葉エキス
26 ドクダミエキス
27 ハトムギ種子エキス
28 カンゾウ根エキス
29 アロエベラ葉エキス
30 アルニカ花エキス
31 セイヨウオトギリソウ花／葉／茎エキス
32 セイヨウキズタエキス
33 セイヨウトチノキ葉エキス
34 ハマメリス葉エキス
35 ブドウ葉エキス
36 ナツメ果実エキス
37 カワラヨモギ花エキス
38 オウゴン根エキス
39 マグワ根皮エキス
40 カンゾウ葉エキス
41 セラミドＮＰ
42 メントール
43 グリチルレチン酸ステアリル
44 プルラン
45 アルカリゲネス産生多糖体
46 キサンタンガム
47 ステアリン酸ＰＥＧ－４０
48 ＰＰＧ－２４グリセレス－２４
49 ステアロイルメチルタウリンＮａ
50 クエン酸Ｎａ
51 クエン酸
52 フェノキシエタノール</t>
        </is>
      </c>
      <c r="AE944" s="663" t="inlineStr">
        <is>
          <t>ЕАЭС N RU Д-JP.РА04.В.91017/22 от 14.12.2022 действует до 14.07.2027</t>
        </is>
      </c>
      <c r="AF944" s="663" t="n"/>
      <c r="AG944" s="663" t="inlineStr">
        <is>
          <t>IDEA INTERNATIONAL CO., LTD</t>
        </is>
      </c>
    </row>
    <row r="945" ht="20.1" customFormat="1" customHeight="1" s="437" thickBot="1">
      <c r="A945" s="435" t="n"/>
      <c r="B945" s="829" t="n"/>
      <c r="C945" s="1625" t="n"/>
      <c r="D945" s="1625" t="n"/>
      <c r="E945" s="435" t="inlineStr">
        <is>
          <t>Relent TESTER</t>
        </is>
      </c>
      <c r="F945" s="435" t="inlineStr">
        <is>
          <t>B5357RT</t>
        </is>
      </c>
      <c r="G945" s="450" t="n"/>
      <c r="H945" s="707" t="inlineStr">
        <is>
          <t>《Relent》La Cerarl Doreor Cleansing TESTER(N.C.V)</t>
        </is>
      </c>
      <c r="I945" s="707" t="inlineStr">
        <is>
          <t>La Cerarl Doreor Cleansing</t>
        </is>
      </c>
      <c r="J945" s="805" t="inlineStr">
        <is>
          <t>Демакияжный крем для лица</t>
        </is>
      </c>
      <c r="K945" s="699" t="inlineStr">
        <is>
          <t>face cleansing</t>
        </is>
      </c>
      <c r="L945" s="699" t="n"/>
      <c r="M945" s="450" t="n"/>
      <c r="N945" s="1442" t="n"/>
      <c r="O945" s="553" t="n"/>
      <c r="P945" s="1626">
        <f>P28</f>
        <v/>
      </c>
      <c r="Q945" s="1622">
        <f>O945*P945</f>
        <v/>
      </c>
      <c r="R945" s="443" t="n">
        <v>0</v>
      </c>
      <c r="S945" s="1623">
        <f>O945*R945</f>
        <v/>
      </c>
      <c r="T945" s="1623">
        <f>Q945-S945</f>
        <v/>
      </c>
      <c r="U945" s="556">
        <f>T945/Q945</f>
        <v/>
      </c>
      <c r="V945" s="444" t="n"/>
      <c r="W945" s="444" t="n"/>
      <c r="X945" s="444" t="n"/>
      <c r="Y945" s="444" t="n"/>
      <c r="Z945" s="444" t="n"/>
      <c r="AA945" s="444" t="inlineStr">
        <is>
          <t>4.3x5.5x17.2</t>
        </is>
      </c>
      <c r="AB945" s="1633">
        <f>AB28</f>
        <v/>
      </c>
      <c r="AC945" s="1637">
        <f>ROUND(O945*AB945,3)</f>
        <v/>
      </c>
      <c r="AD945" s="673">
        <f>AD28</f>
        <v/>
      </c>
      <c r="AE945" s="663" t="inlineStr">
        <is>
          <t>ЕАЭС N RU Д-JP.РА03.В.90112/22 от 31.05.2022 действует до 29.05.2027</t>
        </is>
      </c>
      <c r="AF945" s="663" t="inlineStr">
        <is>
          <t>Relent</t>
        </is>
      </c>
      <c r="AG945" s="663" t="inlineStr">
        <is>
          <t>BRUNO Inc.</t>
        </is>
      </c>
    </row>
    <row r="946" ht="20.1" customFormat="1" customHeight="1" s="437" thickBot="1">
      <c r="A946" s="435" t="n"/>
      <c r="B946" s="829" t="n"/>
      <c r="C946" s="1625" t="n"/>
      <c r="D946" s="1625" t="n"/>
      <c r="E946" s="435" t="inlineStr">
        <is>
          <t>Relent TESTER</t>
        </is>
      </c>
      <c r="F946" s="435" t="inlineStr">
        <is>
          <t>B5358RT</t>
        </is>
      </c>
      <c r="G946" s="450" t="inlineStr">
        <is>
          <t>リレント　ラ・セラール　ドロゥワーウォッシュ</t>
        </is>
      </c>
      <c r="H946" s="879" t="inlineStr">
        <is>
          <t>《Relent》La Cerarl Doreor Wash TESTER(N.C.V)</t>
        </is>
      </c>
      <c r="I946" s="879" t="inlineStr">
        <is>
          <t>La Ceral Doreor Wash</t>
        </is>
      </c>
      <c r="J946" s="805" t="inlineStr">
        <is>
          <t>Пенка для умывания</t>
        </is>
      </c>
      <c r="K946" s="699" t="inlineStr">
        <is>
          <t>face wash</t>
        </is>
      </c>
      <c r="L946" s="699" t="n"/>
      <c r="M946" s="450" t="n"/>
      <c r="N946" s="1442" t="n"/>
      <c r="O946" s="553" t="n"/>
      <c r="P946" s="1626">
        <f>P29</f>
        <v/>
      </c>
      <c r="Q946" s="1622">
        <f>O946*P946</f>
        <v/>
      </c>
      <c r="R946" s="443" t="n">
        <v>0</v>
      </c>
      <c r="S946" s="1623">
        <f>O946*R946</f>
        <v/>
      </c>
      <c r="T946" s="1623">
        <f>Q946-S946</f>
        <v/>
      </c>
      <c r="U946" s="556">
        <f>T946/Q946</f>
        <v/>
      </c>
      <c r="V946" s="444" t="n"/>
      <c r="W946" s="444" t="n"/>
      <c r="X946" s="444" t="n"/>
      <c r="Y946" s="444" t="n"/>
      <c r="Z946" s="444" t="n"/>
      <c r="AA946" s="444" t="inlineStr">
        <is>
          <t>4.3x5.5x17.2</t>
        </is>
      </c>
      <c r="AB946" s="1633">
        <f>AB29</f>
        <v/>
      </c>
      <c r="AC946" s="1637">
        <f>ROUND(O946*AB946,3)</f>
        <v/>
      </c>
      <c r="AD946" s="673">
        <f>AD29</f>
        <v/>
      </c>
      <c r="AE946" s="663" t="inlineStr">
        <is>
          <t>ЕАЭС N RU Д-JP.РА03.В.90110/22 от 31.05.2022 действует до 29.05.2028</t>
        </is>
      </c>
      <c r="AF946" s="663" t="inlineStr">
        <is>
          <t>Relent</t>
        </is>
      </c>
      <c r="AG946" s="663" t="inlineStr">
        <is>
          <t>BRUNO Inc.</t>
        </is>
      </c>
    </row>
    <row r="947" ht="18.75" customFormat="1" customHeight="1" s="437" thickBot="1">
      <c r="A947" s="435" t="n"/>
      <c r="B947" s="829" t="n"/>
      <c r="C947" s="1625" t="n"/>
      <c r="D947" s="1625" t="n"/>
      <c r="E947" s="435" t="inlineStr">
        <is>
          <t>Relent TESTER</t>
        </is>
      </c>
      <c r="F947" s="435" t="inlineStr">
        <is>
          <t>B3369RT</t>
        </is>
      </c>
      <c r="G947" s="450" t="inlineStr">
        <is>
          <t>リレント　ラ・セラール　ドロゥワーコールド</t>
        </is>
      </c>
      <c r="H947" s="879" t="inlineStr">
        <is>
          <t>《Relent》La Cerarl Doreor Cold TESTER(N.C.V)</t>
        </is>
      </c>
      <c r="I947" s="879" t="inlineStr">
        <is>
          <t>La Cerarl Doreor Cold</t>
        </is>
      </c>
      <c r="J947" s="805" t="inlineStr">
        <is>
          <t>Массажный крем для лица Ла Серал Дореор</t>
        </is>
      </c>
      <c r="K947" s="699" t="inlineStr">
        <is>
          <t>massage cream</t>
        </is>
      </c>
      <c r="L947" s="699" t="n"/>
      <c r="M947" s="450" t="n"/>
      <c r="N947" s="1442" t="n"/>
      <c r="O947" s="553" t="n"/>
      <c r="P947" s="1626" t="n">
        <v>2391</v>
      </c>
      <c r="Q947" s="1622">
        <f>O947*P947</f>
        <v/>
      </c>
      <c r="R947" s="443" t="n">
        <v>0</v>
      </c>
      <c r="S947" s="1623">
        <f>O947*R947</f>
        <v/>
      </c>
      <c r="T947" s="1623">
        <f>Q947-S947</f>
        <v/>
      </c>
      <c r="U947" s="556">
        <f>T947/Q947</f>
        <v/>
      </c>
      <c r="V947" s="444" t="n"/>
      <c r="W947" s="444" t="n"/>
      <c r="X947" s="444" t="n"/>
      <c r="Y947" s="444" t="n"/>
      <c r="Z947" s="444" t="n"/>
      <c r="AA947" s="444" t="inlineStr">
        <is>
          <t>4.4x5.5x15.8</t>
        </is>
      </c>
      <c r="AB947" s="1633">
        <f>AB30</f>
        <v/>
      </c>
      <c r="AC947" s="1637">
        <f>ROUND(O947*AB947,3)</f>
        <v/>
      </c>
      <c r="AD947" s="673">
        <f>AD31</f>
        <v/>
      </c>
      <c r="AE947" s="663" t="inlineStr">
        <is>
          <t>ЕАЭС N RU Д-JP.РА03.В.90112/22 от 31.05.2022 действует до 29.05.2027</t>
        </is>
      </c>
      <c r="AF947" s="663" t="inlineStr">
        <is>
          <t>Relent</t>
        </is>
      </c>
      <c r="AG947" s="663" t="inlineStr">
        <is>
          <t>BRUNO Inc.</t>
        </is>
      </c>
    </row>
    <row r="948" ht="18.75" customFormat="1" customHeight="1" s="437" thickBot="1">
      <c r="A948" s="435" t="n"/>
      <c r="B948" s="829" t="n"/>
      <c r="C948" s="1625" t="n"/>
      <c r="D948" s="1625" t="n"/>
      <c r="E948" s="435" t="inlineStr">
        <is>
          <t>Relent TESTER</t>
        </is>
      </c>
      <c r="F948" s="435" t="inlineStr">
        <is>
          <t>B3369RT120</t>
        </is>
      </c>
      <c r="G948" s="450" t="n"/>
      <c r="H948" s="879" t="inlineStr">
        <is>
          <t>《Relent》La Cerarl Doreor Cold 120 g TESTER(N.C.V)</t>
        </is>
      </c>
      <c r="I948" s="879" t="inlineStr">
        <is>
          <t>La Cerarl Doreor Cold</t>
        </is>
      </c>
      <c r="J948" s="805" t="inlineStr">
        <is>
          <t>Массажный крем для лица Ла Серал Дореор</t>
        </is>
      </c>
      <c r="K948" s="699" t="inlineStr">
        <is>
          <t>massage cream</t>
        </is>
      </c>
      <c r="L948" s="699" t="n"/>
      <c r="M948" s="450" t="n"/>
      <c r="N948" s="1442" t="n"/>
      <c r="O948" s="553" t="n"/>
      <c r="P948" s="1626">
        <f>P30</f>
        <v/>
      </c>
      <c r="Q948" s="1622">
        <f>O948*P948</f>
        <v/>
      </c>
      <c r="R948" s="443" t="n">
        <v>0</v>
      </c>
      <c r="S948" s="1623">
        <f>O948*R948</f>
        <v/>
      </c>
      <c r="T948" s="1623">
        <f>Q948-S948</f>
        <v/>
      </c>
      <c r="U948" s="556">
        <f>T948/Q948</f>
        <v/>
      </c>
      <c r="V948" s="444" t="n"/>
      <c r="W948" s="444" t="n"/>
      <c r="X948" s="444" t="n"/>
      <c r="Y948" s="444" t="n"/>
      <c r="Z948" s="444" t="n"/>
      <c r="AA948" s="444" t="inlineStr">
        <is>
          <t>4.4x5.5x15.8</t>
        </is>
      </c>
      <c r="AB948" s="1638" t="n">
        <v>0.13761</v>
      </c>
      <c r="AC948" s="1627">
        <f>ROUND(O948*AB948,3)</f>
        <v/>
      </c>
      <c r="AD948" s="673">
        <f>#REF!</f>
        <v/>
      </c>
      <c r="AE948" s="663" t="inlineStr">
        <is>
          <t>ЕАЭС N RU Д-JP.РА03.В.90112/22 от 31.05.2022 действует до 29.05.2027</t>
        </is>
      </c>
      <c r="AF948" s="663" t="inlineStr">
        <is>
          <t>Relent</t>
        </is>
      </c>
      <c r="AG948" s="663" t="inlineStr">
        <is>
          <t>BRUNO Inc.</t>
        </is>
      </c>
    </row>
    <row r="949" ht="20.1" customFormat="1" customHeight="1" s="437" thickBot="1">
      <c r="A949" s="435" t="n"/>
      <c r="B949" s="829" t="n"/>
      <c r="C949" s="1625" t="n"/>
      <c r="D949" s="1625" t="n"/>
      <c r="E949" s="435" t="inlineStr">
        <is>
          <t>Relent TESTER</t>
        </is>
      </c>
      <c r="F949" s="435" t="inlineStr">
        <is>
          <t>B3372RT</t>
        </is>
      </c>
      <c r="G949" s="450" t="inlineStr">
        <is>
          <t xml:space="preserve">リレント　ラ・セラール　ドロゥワーフレッシュナー　</t>
        </is>
      </c>
      <c r="H949" s="440" t="inlineStr">
        <is>
          <t>《Relent》La Cerarl Doreor Freshener TESTER(N.C.V)</t>
        </is>
      </c>
      <c r="I949" s="440" t="inlineStr">
        <is>
          <t>La Cerarl Doreor Freshner</t>
        </is>
      </c>
      <c r="J949" s="693" t="inlineStr">
        <is>
          <t>Освежающий лосьон «Ла Серарл»</t>
        </is>
      </c>
      <c r="K949" s="440" t="inlineStr">
        <is>
          <t>face lotion</t>
        </is>
      </c>
      <c r="L949" s="440" t="n"/>
      <c r="M949" s="450" t="n"/>
      <c r="N949" s="450" t="n"/>
      <c r="O949" s="553" t="n"/>
      <c r="P949" s="1626" t="n">
        <v>1992</v>
      </c>
      <c r="Q949" s="1622">
        <f>O949*P949</f>
        <v/>
      </c>
      <c r="R949" s="443" t="n">
        <v>0</v>
      </c>
      <c r="S949" s="1623">
        <f>O949*R949</f>
        <v/>
      </c>
      <c r="T949" s="1623">
        <f>Q949-S949</f>
        <v/>
      </c>
      <c r="U949" s="556">
        <f>T949/Q949</f>
        <v/>
      </c>
      <c r="V949" s="444" t="n"/>
      <c r="W949" s="444" t="n"/>
      <c r="X949" s="444" t="n"/>
      <c r="Y949" s="444" t="n"/>
      <c r="Z949" s="444" t="n"/>
      <c r="AA949" s="444" t="inlineStr">
        <is>
          <t>4.7x5x18</t>
        </is>
      </c>
      <c r="AB949" s="1633">
        <f>AB31</f>
        <v/>
      </c>
      <c r="AC949" s="1637">
        <f>ROUND(O949*AB949,3)</f>
        <v/>
      </c>
      <c r="AD949" s="673">
        <f>AD31</f>
        <v/>
      </c>
      <c r="AE949" s="663" t="inlineStr">
        <is>
          <t>делаем</t>
        </is>
      </c>
      <c r="AF949" s="663" t="inlineStr">
        <is>
          <t>RELENT</t>
        </is>
      </c>
      <c r="AG949" s="663" t="inlineStr">
        <is>
          <t>IDEA INTERNATIONAL CO., LTD</t>
        </is>
      </c>
    </row>
    <row r="950" hidden="1" ht="20.1" customFormat="1" customHeight="1" s="437" thickBot="1">
      <c r="A950" s="1442" t="n"/>
      <c r="B950" s="822" t="n"/>
      <c r="C950" s="1625">
        <f>C32</f>
        <v/>
      </c>
      <c r="D950" s="1625" t="n"/>
      <c r="E950" s="435" t="inlineStr">
        <is>
          <t>Relent TESTER</t>
        </is>
      </c>
      <c r="F950" s="435" t="inlineStr">
        <is>
          <t>B5351RT</t>
        </is>
      </c>
      <c r="G950" s="450" t="inlineStr">
        <is>
          <t>リレント　ラ・セラール　ＶＣラニー</t>
        </is>
      </c>
      <c r="H950" s="804" t="inlineStr">
        <is>
          <t>《Relent》La Cerarl VC Runny TESTER(N.C.V)</t>
        </is>
      </c>
      <c r="I950" s="804" t="inlineStr">
        <is>
          <t>La Cerarl Doreor VC Runny</t>
        </is>
      </c>
      <c r="J950" s="693" t="inlineStr">
        <is>
          <t>Лосьон с витамином С</t>
        </is>
      </c>
      <c r="K950" s="440" t="inlineStr">
        <is>
          <t>face serum</t>
        </is>
      </c>
      <c r="L950" s="440" t="n"/>
      <c r="M950" s="450" t="n"/>
      <c r="N950" s="450" t="n"/>
      <c r="O950" s="553" t="n"/>
      <c r="P950" s="1626">
        <f>P32</f>
        <v/>
      </c>
      <c r="Q950" s="1622">
        <f>O950*P950</f>
        <v/>
      </c>
      <c r="R950" s="443" t="n">
        <v>0</v>
      </c>
      <c r="S950" s="1623">
        <f>O950*R950</f>
        <v/>
      </c>
      <c r="T950" s="1623">
        <f>Q950-S950</f>
        <v/>
      </c>
      <c r="U950" s="556">
        <f>T950/Q950</f>
        <v/>
      </c>
      <c r="V950" s="444" t="n"/>
      <c r="W950" s="444" t="n"/>
      <c r="X950" s="444" t="n"/>
      <c r="Y950" s="444" t="n"/>
      <c r="Z950" s="444" t="n"/>
      <c r="AA950" s="444" t="inlineStr">
        <is>
          <t>4.8x5x18</t>
        </is>
      </c>
      <c r="AB950" s="1775">
        <f>AB32</f>
        <v/>
      </c>
      <c r="AC950" s="1637">
        <f>ROUND(O950*AB950,3)</f>
        <v/>
      </c>
      <c r="AD950" s="673">
        <f>AD992</f>
        <v/>
      </c>
      <c r="AE950" s="663" t="inlineStr">
        <is>
          <t>делаем</t>
        </is>
      </c>
      <c r="AF950" s="663" t="inlineStr">
        <is>
          <t xml:space="preserve"> Relent</t>
        </is>
      </c>
      <c r="AG950" s="663" t="inlineStr">
        <is>
          <t>Bruno Inc.</t>
        </is>
      </c>
    </row>
    <row r="951" hidden="1" ht="20.1" customFormat="1" customHeight="1" s="437" thickBot="1">
      <c r="A951" s="435" t="n"/>
      <c r="B951" s="829" t="n"/>
      <c r="C951" s="1625">
        <f>C33</f>
        <v/>
      </c>
      <c r="D951" s="1625" t="n"/>
      <c r="E951" s="435" t="inlineStr">
        <is>
          <t>Relent TESTER</t>
        </is>
      </c>
      <c r="F951" s="435" t="inlineStr">
        <is>
          <t>B5352RT</t>
        </is>
      </c>
      <c r="G951" s="450" t="inlineStr">
        <is>
          <t>リレント　ラ・セラール　ドロゥワードール</t>
        </is>
      </c>
      <c r="H951" s="440" t="inlineStr">
        <is>
          <t>《Relent》La Cerarl Doreor Doll  TESTER(N.C.V)</t>
        </is>
      </c>
      <c r="I951" s="440" t="inlineStr">
        <is>
          <t>La Cerarl Doreor Doll</t>
        </is>
      </c>
      <c r="J951" s="693" t="inlineStr">
        <is>
          <t>Увлажняющий лосьон «Ла Серарл»</t>
        </is>
      </c>
      <c r="K951" s="440" t="inlineStr">
        <is>
          <t>face serum</t>
        </is>
      </c>
      <c r="L951" s="440" t="n"/>
      <c r="M951" s="450" t="n"/>
      <c r="N951" s="450" t="n"/>
      <c r="O951" s="553" t="n"/>
      <c r="P951" s="1626" t="n">
        <v>3387</v>
      </c>
      <c r="Q951" s="1622">
        <f>O951*P951</f>
        <v/>
      </c>
      <c r="R951" s="443" t="n">
        <v>0</v>
      </c>
      <c r="S951" s="1623">
        <f>O951*R951</f>
        <v/>
      </c>
      <c r="T951" s="1623">
        <f>Q951-S951</f>
        <v/>
      </c>
      <c r="U951" s="556">
        <f>T951/Q951</f>
        <v/>
      </c>
      <c r="V951" s="444" t="n"/>
      <c r="W951" s="444" t="n"/>
      <c r="X951" s="444" t="n"/>
      <c r="Y951" s="444" t="n"/>
      <c r="Z951" s="444" t="n"/>
      <c r="AA951" s="444" t="inlineStr">
        <is>
          <t>4.2x5x14.8</t>
        </is>
      </c>
      <c r="AB951" s="1639">
        <f>AB33</f>
        <v/>
      </c>
      <c r="AC951" s="1637">
        <f>ROUND(O951*AB951,3)</f>
        <v/>
      </c>
      <c r="AD951" s="673">
        <f>AD993</f>
        <v/>
      </c>
      <c r="AE951" s="663" t="inlineStr">
        <is>
          <t>делаем</t>
        </is>
      </c>
      <c r="AF951" s="663" t="inlineStr">
        <is>
          <t xml:space="preserve"> Relent</t>
        </is>
      </c>
      <c r="AG951" s="663" t="inlineStr">
        <is>
          <t>Bruno Inc.</t>
        </is>
      </c>
    </row>
    <row r="952" hidden="1" ht="20.1" customFormat="1" customHeight="1" s="437" thickBot="1">
      <c r="A952" s="435" t="n"/>
      <c r="B952" s="829" t="n"/>
      <c r="C952" s="1625">
        <f>C34</f>
        <v/>
      </c>
      <c r="D952" s="1625" t="n"/>
      <c r="E952" s="435" t="inlineStr">
        <is>
          <t>Relent TESTER</t>
        </is>
      </c>
      <c r="F952" s="435" t="inlineStr">
        <is>
          <t>В5353RT</t>
        </is>
      </c>
      <c r="G952" s="450" t="inlineStr">
        <is>
          <t>リレント　ラ・セラール　ドロゥワーラニー</t>
        </is>
      </c>
      <c r="H952" s="440" t="inlineStr">
        <is>
          <t>《Relent》La Cerarl Doreor Runny  TESTER(N.C.V)</t>
        </is>
      </c>
      <c r="I952" s="440" t="inlineStr">
        <is>
          <t>La Cerarl Doreor Runny</t>
        </is>
      </c>
      <c r="J952" s="693" t="inlineStr">
        <is>
          <t>Эссенция «Ла Серарл Дореор Ранни»</t>
        </is>
      </c>
      <c r="K952" s="440" t="inlineStr">
        <is>
          <t>face serum</t>
        </is>
      </c>
      <c r="L952" s="440" t="n"/>
      <c r="M952" s="450" t="n"/>
      <c r="N952" s="450" t="n"/>
      <c r="O952" s="553" t="n"/>
      <c r="P952" s="1626" t="n">
        <v>3387</v>
      </c>
      <c r="Q952" s="1622">
        <f>O952*P952</f>
        <v/>
      </c>
      <c r="R952" s="443" t="n">
        <v>0</v>
      </c>
      <c r="S952" s="1623">
        <f>O952*R952</f>
        <v/>
      </c>
      <c r="T952" s="1623">
        <f>Q952-S952</f>
        <v/>
      </c>
      <c r="U952" s="556">
        <f>T952/Q952</f>
        <v/>
      </c>
      <c r="V952" s="444" t="n"/>
      <c r="W952" s="444" t="n"/>
      <c r="X952" s="444" t="n"/>
      <c r="Y952" s="444" t="n"/>
      <c r="Z952" s="444" t="n"/>
      <c r="AA952" s="444" t="n"/>
      <c r="AB952" s="1639">
        <f>AB34</f>
        <v/>
      </c>
      <c r="AC952" s="1637">
        <f>ROUND(O952*AB952,3)</f>
        <v/>
      </c>
      <c r="AD952" s="673">
        <f>AD994</f>
        <v/>
      </c>
      <c r="AE952" s="1188" t="inlineStr">
        <is>
          <t>ЕАЭС N RU Д-JP.РА12.В.00430/24 от 28.12.2024 действует до 27.12.2029</t>
        </is>
      </c>
      <c r="AF952" s="663" t="inlineStr">
        <is>
          <t xml:space="preserve"> Relent</t>
        </is>
      </c>
      <c r="AG952" s="663" t="inlineStr">
        <is>
          <t>Bruno Inc.</t>
        </is>
      </c>
    </row>
    <row r="953" hidden="1" ht="20.1" customFormat="1" customHeight="1" s="437" thickBot="1">
      <c r="A953" s="435" t="n"/>
      <c r="B953" s="829" t="n"/>
      <c r="C953" s="1625">
        <f>C35</f>
        <v/>
      </c>
      <c r="D953" s="1625" t="n"/>
      <c r="E953" s="435" t="inlineStr">
        <is>
          <t>Relent TESTER</t>
        </is>
      </c>
      <c r="F953" s="447" t="inlineStr">
        <is>
          <t>B5359RT</t>
        </is>
      </c>
      <c r="G953" s="671" t="inlineStr">
        <is>
          <t>リレント　ラ・セラール　ドロゥワーセラム</t>
        </is>
      </c>
      <c r="H953" s="404" t="inlineStr">
        <is>
          <t>《Relent》La Cerarl Doreor serum  TESTER(N.C.V)</t>
        </is>
      </c>
      <c r="I953" s="404" t="inlineStr">
        <is>
          <t>La Cerarl Doreor Serum</t>
        </is>
      </c>
      <c r="J953" s="488" t="inlineStr">
        <is>
          <t>Эссенция «Ла Серарл Дореор»</t>
        </is>
      </c>
      <c r="K953" s="440" t="inlineStr">
        <is>
          <t>face serum</t>
        </is>
      </c>
      <c r="L953" s="440" t="n"/>
      <c r="M953" s="450" t="n"/>
      <c r="N953" s="450" t="n"/>
      <c r="O953" s="553" t="n"/>
      <c r="P953" s="1626" t="n">
        <v>3188</v>
      </c>
      <c r="Q953" s="1622">
        <f>O953*P953</f>
        <v/>
      </c>
      <c r="R953" s="443" t="n">
        <v>0</v>
      </c>
      <c r="S953" s="1623">
        <f>O953*R953</f>
        <v/>
      </c>
      <c r="T953" s="1623">
        <f>Q953-S953</f>
        <v/>
      </c>
      <c r="U953" s="556">
        <f>T953/Q953</f>
        <v/>
      </c>
      <c r="V953" s="444" t="n"/>
      <c r="W953" s="444" t="n"/>
      <c r="X953" s="444" t="n"/>
      <c r="Y953" s="444" t="n"/>
      <c r="Z953" s="444" t="n"/>
      <c r="AA953" s="444" t="n"/>
      <c r="AB953" s="1639">
        <f>AB35</f>
        <v/>
      </c>
      <c r="AC953" s="1637">
        <f>ROUND(O953*AB953,3)</f>
        <v/>
      </c>
      <c r="AD953" s="673">
        <f>AD998</f>
        <v/>
      </c>
      <c r="AE953" s="1220" t="inlineStr">
        <is>
          <t>ЕАЭС N RU Д-JP.РА12.В.00430/24 от 28.12.2024 действует до 27.12.2029</t>
        </is>
      </c>
      <c r="AF953" s="663" t="inlineStr">
        <is>
          <t xml:space="preserve"> Relent</t>
        </is>
      </c>
      <c r="AG953" s="663" t="inlineStr">
        <is>
          <t>Bruno Inc.</t>
        </is>
      </c>
    </row>
    <row r="954" hidden="1" ht="20.1" customFormat="1" customHeight="1" s="437" thickBot="1">
      <c r="A954" s="435" t="n"/>
      <c r="B954" s="829" t="n"/>
      <c r="C954" s="1625">
        <f>C36</f>
        <v/>
      </c>
      <c r="D954" s="1625" t="n"/>
      <c r="E954" s="435" t="inlineStr">
        <is>
          <t>Relent TESTER</t>
        </is>
      </c>
      <c r="F954" s="447" t="inlineStr">
        <is>
          <t>B5354RT</t>
        </is>
      </c>
      <c r="G954" s="671" t="inlineStr">
        <is>
          <t>リレント　ラ・セラール　ドロゥワーパック</t>
        </is>
      </c>
      <c r="H954" s="404" t="inlineStr">
        <is>
          <t>《Relent》La Cerarl Doreor Pack  TESTER(N.C.V)</t>
        </is>
      </c>
      <c r="I954" s="404" t="inlineStr">
        <is>
          <t>La Cerarl Doreor Pack</t>
        </is>
      </c>
      <c r="J954" s="488" t="inlineStr">
        <is>
          <t>Маска для лица Ла Серарл Дореор</t>
        </is>
      </c>
      <c r="K954" s="440" t="inlineStr">
        <is>
          <t>face pack</t>
        </is>
      </c>
      <c r="L954" s="440" t="n"/>
      <c r="M954" s="450" t="n"/>
      <c r="N954" s="450" t="n"/>
      <c r="O954" s="553" t="n"/>
      <c r="P954" s="1626" t="n">
        <v>3985</v>
      </c>
      <c r="Q954" s="1622">
        <f>O954*P954</f>
        <v/>
      </c>
      <c r="R954" s="443" t="n">
        <v>0</v>
      </c>
      <c r="S954" s="1623">
        <f>O954*R954</f>
        <v/>
      </c>
      <c r="T954" s="1623">
        <f>Q954-S954</f>
        <v/>
      </c>
      <c r="U954" s="556">
        <f>T954/Q954</f>
        <v/>
      </c>
      <c r="V954" s="444" t="n"/>
      <c r="W954" s="444" t="n"/>
      <c r="X954" s="444" t="n"/>
      <c r="Y954" s="444" t="n"/>
      <c r="Z954" s="444" t="n"/>
      <c r="AA954" s="444" t="inlineStr">
        <is>
          <t>4.5x5.4x17</t>
        </is>
      </c>
      <c r="AB954" s="1633">
        <f>AB36</f>
        <v/>
      </c>
      <c r="AC954" s="1637">
        <f>ROUND(O954*AB954,3)</f>
        <v/>
      </c>
      <c r="AD954" s="673">
        <f>AD995</f>
        <v/>
      </c>
      <c r="AE954" s="663" t="inlineStr">
        <is>
          <t>ЕАЭС N RU Д-JP.РА03.В.91575/22 от 31.05.2022 действует до 30.05.2027</t>
        </is>
      </c>
      <c r="AF954" s="663" t="inlineStr">
        <is>
          <t>Relent</t>
        </is>
      </c>
      <c r="AG954" s="663" t="inlineStr">
        <is>
          <t>BRUNO Inc.</t>
        </is>
      </c>
    </row>
    <row r="955" hidden="1" ht="20.1" customFormat="1" customHeight="1" s="437" thickBot="1">
      <c r="A955" s="435" t="n"/>
      <c r="B955" s="829" t="n"/>
      <c r="C955" s="1625">
        <f>C37</f>
        <v/>
      </c>
      <c r="D955" s="1625" t="n"/>
      <c r="E955" s="435" t="inlineStr">
        <is>
          <t>Relent TESTER</t>
        </is>
      </c>
      <c r="F955" s="447" t="inlineStr">
        <is>
          <t>B5355RT</t>
        </is>
      </c>
      <c r="G955" s="671" t="inlineStr">
        <is>
          <t>リレント　ラ・セラール　ドロゥワーミルク</t>
        </is>
      </c>
      <c r="H955" s="404" t="inlineStr">
        <is>
          <t>《Relent》La Cerarl Doreor Milk  TESTER(N.C.V)</t>
        </is>
      </c>
      <c r="I955" s="404" t="inlineStr">
        <is>
          <t>La Cerarl Doreor Milk</t>
        </is>
      </c>
      <c r="J955" s="488" t="inlineStr">
        <is>
          <t>Молочко «Ла Серарл»</t>
        </is>
      </c>
      <c r="K955" s="440" t="inlineStr">
        <is>
          <t>face milk</t>
        </is>
      </c>
      <c r="L955" s="440" t="n"/>
      <c r="M955" s="450" t="n"/>
      <c r="N955" s="450" t="n"/>
      <c r="O955" s="553" t="n"/>
      <c r="P955" s="1626" t="n">
        <v>3586</v>
      </c>
      <c r="Q955" s="1622">
        <f>O955*P955</f>
        <v/>
      </c>
      <c r="R955" s="443" t="n">
        <v>0</v>
      </c>
      <c r="S955" s="1623">
        <f>O955*R955</f>
        <v/>
      </c>
      <c r="T955" s="1623">
        <f>Q955-S955</f>
        <v/>
      </c>
      <c r="U955" s="556">
        <f>T955/Q955</f>
        <v/>
      </c>
      <c r="V955" s="444" t="n"/>
      <c r="W955" s="444" t="n"/>
      <c r="X955" s="444" t="n"/>
      <c r="Y955" s="444" t="n"/>
      <c r="Z955" s="444" t="n"/>
      <c r="AA955" s="444" t="inlineStr">
        <is>
          <t>4.2x5x17.2</t>
        </is>
      </c>
      <c r="AB955" s="1633">
        <f>AB37</f>
        <v/>
      </c>
      <c r="AC955" s="1637">
        <f>ROUND(O955*AB955,3)</f>
        <v/>
      </c>
      <c r="AD955" s="673">
        <f>AD996</f>
        <v/>
      </c>
      <c r="AE955" s="820" t="inlineStr">
        <is>
          <t>ЕАЭС N RU Д-JP.РА12.В.00545/24 от 28.12.2024 действует до 27.12.2029</t>
        </is>
      </c>
      <c r="AF955" s="663" t="inlineStr">
        <is>
          <t xml:space="preserve"> Relent</t>
        </is>
      </c>
      <c r="AG955" s="663" t="inlineStr">
        <is>
          <t>Bruno Inc.</t>
        </is>
      </c>
    </row>
    <row r="956" ht="19.5" customFormat="1" customHeight="1" s="437" thickBot="1">
      <c r="A956" s="435" t="n"/>
      <c r="B956" s="829" t="n"/>
      <c r="C956" s="1625" t="n"/>
      <c r="D956" s="1625" t="n"/>
      <c r="E956" s="435" t="inlineStr">
        <is>
          <t>Relent TESTER</t>
        </is>
      </c>
      <c r="F956" s="447" t="inlineStr">
        <is>
          <t>B5356RT</t>
        </is>
      </c>
      <c r="G956" s="671" t="inlineStr">
        <is>
          <t>リレント　ラ・セラール　ドロゥワークリーム</t>
        </is>
      </c>
      <c r="H956" s="404" t="inlineStr">
        <is>
          <t>《Relent》La Cerarl Doreor Cream  TESTER(N.C.V)</t>
        </is>
      </c>
      <c r="I956" s="404" t="inlineStr">
        <is>
          <t>La Cerarl Doreor Cream</t>
        </is>
      </c>
      <c r="J956" s="488" t="inlineStr">
        <is>
          <t>Питательный крем «Ла Серарл Дореор»</t>
        </is>
      </c>
      <c r="K956" s="440" t="inlineStr">
        <is>
          <t>face cream</t>
        </is>
      </c>
      <c r="L956" s="440" t="n"/>
      <c r="M956" s="450" t="n"/>
      <c r="N956" s="450" t="n"/>
      <c r="O956" s="553" t="n"/>
      <c r="P956" s="1626" t="n">
        <v>5977</v>
      </c>
      <c r="Q956" s="1622">
        <f>O956*P956</f>
        <v/>
      </c>
      <c r="R956" s="443" t="n">
        <v>0</v>
      </c>
      <c r="S956" s="1623">
        <f>O956*R956</f>
        <v/>
      </c>
      <c r="T956" s="1623">
        <f>Q956-S956</f>
        <v/>
      </c>
      <c r="U956" s="556">
        <f>T956/Q956</f>
        <v/>
      </c>
      <c r="V956" s="444" t="n"/>
      <c r="W956" s="444" t="n"/>
      <c r="X956" s="444" t="n"/>
      <c r="Y956" s="444" t="n"/>
      <c r="Z956" s="444" t="n"/>
      <c r="AA956" s="444" t="n"/>
      <c r="AB956" s="1639">
        <f>AB38</f>
        <v/>
      </c>
      <c r="AC956" s="1637">
        <f>ROUND(O956*AB956,3)</f>
        <v/>
      </c>
      <c r="AD956" s="673">
        <f>AD38</f>
        <v/>
      </c>
      <c r="AE956" s="663" t="inlineStr">
        <is>
          <t>ЕАЭС N RU Д-JP.РА03.В.90112/22 от 31.05.2022 действует до 29.05.2027</t>
        </is>
      </c>
      <c r="AF956" s="663" t="inlineStr">
        <is>
          <t xml:space="preserve"> Relent</t>
        </is>
      </c>
      <c r="AG956" s="663" t="inlineStr">
        <is>
          <t>Bruno Inc.</t>
        </is>
      </c>
    </row>
    <row r="957" ht="20.1" customFormat="1" customHeight="1" s="437" thickBot="1">
      <c r="A957" s="435" t="n"/>
      <c r="B957" s="829" t="n"/>
      <c r="C957" s="1625" t="n"/>
      <c r="D957" s="1625" t="n"/>
      <c r="E957" s="435" t="inlineStr">
        <is>
          <t>Relent TESTER</t>
        </is>
      </c>
      <c r="F957" s="1668" t="inlineStr">
        <is>
          <t>B5356RT</t>
        </is>
      </c>
      <c r="G957" s="671" t="n"/>
      <c r="H957" s="404" t="inlineStr">
        <is>
          <t>《Relent》La Cerarl Doreor Cream  Rich TESTER(N.C.V)</t>
        </is>
      </c>
      <c r="I957" s="868" t="inlineStr">
        <is>
          <t xml:space="preserve"> La Cerarl Doreor Cream (Rich Cream)</t>
        </is>
      </c>
      <c r="J957" s="868" t="inlineStr">
        <is>
          <t>Питательный крем «Ла Серарл Дореор»</t>
        </is>
      </c>
      <c r="K957" s="440" t="inlineStr">
        <is>
          <t>face cream</t>
        </is>
      </c>
      <c r="L957" s="440" t="n"/>
      <c r="M957" s="450" t="n"/>
      <c r="N957" s="450" t="n"/>
      <c r="O957" s="553" t="n"/>
      <c r="P957" s="1626">
        <f>P39</f>
        <v/>
      </c>
      <c r="Q957" s="1622">
        <f>O957*P957</f>
        <v/>
      </c>
      <c r="R957" s="443" t="n">
        <v>0</v>
      </c>
      <c r="S957" s="1623">
        <f>O957*R957</f>
        <v/>
      </c>
      <c r="T957" s="1623">
        <f>Q957-S957</f>
        <v/>
      </c>
      <c r="U957" s="556">
        <f>T957/Q957</f>
        <v/>
      </c>
      <c r="V957" s="444" t="n"/>
      <c r="W957" s="444" t="n"/>
      <c r="X957" s="444" t="n"/>
      <c r="Y957" s="444" t="n"/>
      <c r="Z957" s="444" t="n"/>
      <c r="AA957" s="444" t="n"/>
      <c r="AB957" s="1639">
        <f>AB39</f>
        <v/>
      </c>
      <c r="AC957" s="1637">
        <f>ROUND(O957*AB957,3)</f>
        <v/>
      </c>
      <c r="AD957" s="673">
        <f>AD39</f>
        <v/>
      </c>
      <c r="AE957" s="663" t="inlineStr">
        <is>
          <t>ЕАЭС N RU Д-JP.РА03.В.90112/22 от 31.05.2022 действует до 29.05.2027</t>
        </is>
      </c>
      <c r="AF957" s="663" t="inlineStr">
        <is>
          <t xml:space="preserve"> Relent</t>
        </is>
      </c>
      <c r="AG957" s="663" t="inlineStr">
        <is>
          <t>Bruno Inc.</t>
        </is>
      </c>
    </row>
    <row r="958" ht="20.1" customFormat="1" customHeight="1" s="437" thickBot="1">
      <c r="A958" s="435" t="n"/>
      <c r="B958" s="829" t="n"/>
      <c r="C958" s="1625" t="n"/>
      <c r="D958" s="1625" t="n"/>
      <c r="E958" s="435" t="inlineStr">
        <is>
          <t>Relent TESTER</t>
        </is>
      </c>
      <c r="F958" s="1668" t="inlineStr">
        <is>
          <t>5802534T</t>
        </is>
      </c>
      <c r="G958" s="671" t="n"/>
      <c r="H958" s="404" t="inlineStr">
        <is>
          <t>《Relent》La Cerarl Doreor Shampoo TESTER(N.C.V)</t>
        </is>
      </c>
      <c r="I958" s="404" t="inlineStr">
        <is>
          <t>La Cerarl Doreor Shampoo</t>
        </is>
      </c>
      <c r="J958" s="488" t="inlineStr">
        <is>
          <t>Шампунь для волос Ла Сераль</t>
        </is>
      </c>
      <c r="K958" s="699" t="inlineStr">
        <is>
          <t>hair shampoo</t>
        </is>
      </c>
      <c r="L958" s="440" t="n"/>
      <c r="M958" s="450" t="n"/>
      <c r="N958" s="450" t="n"/>
      <c r="O958" s="553" t="n"/>
      <c r="P958" s="1626" t="n">
        <v>1449</v>
      </c>
      <c r="Q958" s="1622">
        <f>O958*P958</f>
        <v/>
      </c>
      <c r="R958" s="443" t="n">
        <v>0</v>
      </c>
      <c r="S958" s="1623">
        <f>O958*R958</f>
        <v/>
      </c>
      <c r="T958" s="1623">
        <f>Q958-S958</f>
        <v/>
      </c>
      <c r="U958" s="556">
        <f>T958/Q958</f>
        <v/>
      </c>
      <c r="V958" s="444" t="n"/>
      <c r="W958" s="444" t="n"/>
      <c r="X958" s="444" t="n"/>
      <c r="Y958" s="444" t="n"/>
      <c r="Z958" s="444" t="n"/>
      <c r="AA958" s="444" t="n"/>
      <c r="AB958" s="1639">
        <f>AB42</f>
        <v/>
      </c>
      <c r="AC958" s="1637">
        <f>ROUND(O958*AB958,3)</f>
        <v/>
      </c>
      <c r="AD958" s="673" t="inlineStr">
        <is>
          <t>1
水
2
コカミドプロピルベタイン
3
ココイルメチルアラニンＮａ
4
ＰＧ
5
ラウレス－５カルボン酸Ｎａ
6
ラウラミドＤＥＡ
7
ジステアリン酸グリコール
8
ソルビトール
9
ベルガモット果皮油
10
ハトムギ油
11
アロエベラ液汁
12
シラカンバ樹液
13
ヒアルロン酸ヒドロキシプロピルトリモニウム
14
水溶性コラーゲン
15
オタネニンジン根エキス
16
ゲンチアナ根エキス
17
トウキンセンカ花エキス
18
ウメ果実エキス
19
センブリエキス
20
アンペロプシスグロセデンタタ葉エキス
21
ヒオウギエキス
22
アイ葉／茎エキス
23
ビワ葉エキス
24
フトモモ葉エキス
25
ドクダミエキス
26
ハトムギ種子エキス
27
カンゾウ根エキス
28
フユムシナツクサタケエキス
29
ナツメ果実エキス
30
カワラヨモギ花エキス
31
オウゴン根エキス
32
マグワ根皮エキス
33
カンゾウ葉エキス
34
グリチルレチン酸ステアリル
35
テトラヘキシルデカン酸アスコルビル
36
酢酸トコフェロール
37
パルミチン酸レチノール
38
トコフェロール
39
スクワラン
40
ピーナッツ油
41
ＢＧ
42
ＤＰＧ
43
グリセリン
44
ポリクオタニウム－１０
45
タマリンドガム
46
ジステアリン酸ＰＥＧ－１５０
47
塩化Ｎａ
48
酢酸Ｎａ
49
ステアリン酸ＰＥＧ－４０
50
ＰＰＧ－２４グリセレス－２４
51
ラウリン酸ポリグリセリル－１０
52
ステアロイルメチルタウリンＮａ
53
クエン酸
54
エタノール
55
香料
56
メチルパラベン
57
ＥＤＴＡ－２Ｎａ</t>
        </is>
      </c>
      <c r="AE958" s="663" t="inlineStr">
        <is>
          <t>ЕАЭС N RU Д-JP.РА09.В.81805/23 от 17.11.2023 действует до 16.11.2028</t>
        </is>
      </c>
      <c r="AF958" s="663" t="inlineStr">
        <is>
          <t xml:space="preserve"> Relent</t>
        </is>
      </c>
      <c r="AG958" s="663" t="inlineStr">
        <is>
          <t>Bruno Inc.</t>
        </is>
      </c>
    </row>
    <row r="959" ht="20.1" customFormat="1" customHeight="1" s="437" thickBot="1">
      <c r="A959" s="435" t="n"/>
      <c r="B959" s="829" t="n"/>
      <c r="C959" s="1625" t="n"/>
      <c r="D959" s="1625" t="n"/>
      <c r="E959" s="435" t="inlineStr">
        <is>
          <t>Relent TESTER</t>
        </is>
      </c>
      <c r="F959" s="1668" t="inlineStr">
        <is>
          <t>5802535T</t>
        </is>
      </c>
      <c r="G959" s="671" t="n"/>
      <c r="H959" s="404" t="inlineStr">
        <is>
          <t>《Relent》La Cerarl Doreor Treatment TESTER(N.C.V)</t>
        </is>
      </c>
      <c r="I959" s="404" t="inlineStr">
        <is>
          <t>La Cerarl Doreor Treatment</t>
        </is>
      </c>
      <c r="J959" s="488" t="inlineStr">
        <is>
          <t>Кондиционер для волос Ла Сераль</t>
        </is>
      </c>
      <c r="K959" s="699" t="inlineStr">
        <is>
          <t>hair treatment</t>
        </is>
      </c>
      <c r="L959" s="440" t="n"/>
      <c r="M959" s="450" t="n"/>
      <c r="N959" s="450" t="n"/>
      <c r="O959" s="553" t="n"/>
      <c r="P959" s="1626" t="n">
        <v>1449</v>
      </c>
      <c r="Q959" s="1622">
        <f>O959*P959</f>
        <v/>
      </c>
      <c r="R959" s="443" t="n">
        <v>0</v>
      </c>
      <c r="S959" s="1623">
        <f>O959*R959</f>
        <v/>
      </c>
      <c r="T959" s="1623">
        <f>Q959-S959</f>
        <v/>
      </c>
      <c r="U959" s="556">
        <f>T959/Q959</f>
        <v/>
      </c>
      <c r="V959" s="444" t="n"/>
      <c r="W959" s="444" t="n"/>
      <c r="X959" s="444" t="n"/>
      <c r="Y959" s="444" t="n"/>
      <c r="Z959" s="444" t="n"/>
      <c r="AA959" s="444" t="n"/>
      <c r="AB959" s="1639">
        <f>AB43</f>
        <v/>
      </c>
      <c r="AC959" s="1637">
        <f>ROUND(O959*AB959,3)</f>
        <v/>
      </c>
      <c r="AD959" s="673" t="inlineStr">
        <is>
          <t>1 水
2 ＰＧ
3 スクワラン
4 シクロペンタシロキサン
5 ステアロキシプロピルトリモニウムクロリド
6 ステアリルアルコール
7 ステアルトリモニウムブロミド
8　ヘキサ（ヒドロキシステアリン酸／ステアリン酸／
ロジン酸）ジペンタエリスリチル
9 セタノール
10 ベルガモット果皮油
11 ハトムギ油
12 アロエベラ液汁
13 シラカンバ樹液
14 ヒアルロン酸ヒドロキシプロピルトリモニウム
15 水溶性コラーゲン
16 オタネニンジン根エキス
17 ゲンチアナ根エキス
18 トウキンセンカ花エキス
19 ウメ果実エキス
20 センブリエキス
21 アンペロプシスグロセデンタタ葉エキス
22 ヒオウギエキス
23 アイ葉／茎エキス
24 ビワ葉エキス
25 フトモモ葉エキス
26 ドクダミエキス
27 ハトムギ種子エキス
28 カンゾウ根エキス
29 フユムシナツクサタケエキス
30 ナツメ果実エキス
31 カワラヨモギ花エキス
32 オウゴン根エキス
33 マグワ根皮エキス
34 ラウロイルグルタミン酸ジ（フィトステリル／オク
チルドデシル）
35 セリン
36 アラニン
37 グリシン
38 グルタミン酸
39 リシンＨＣｌ
40 トレオニン
41 アルギニン
42 グリチルレチン酸ステアリル
43 プロリン
44 シア脂
45 パルミチン酸オクチル
46 ベタイン
47 ＰＣＡ－Ｎａ
48 ＢＧ
49 ＰＣＡ
50 ＤＰＧ
51 ジメチコン
52 ココイルメチルアラニンＮａ
53 ステアリン酸ＰＥＧ－４０
54 ＰＰＧ－２４グリセレス－２４
55 ステアロイルメチルタウリンＮａ
56 イソプロパノール
57 エタノール
58 乳酸Na
59 香料
60 メチルパラベン
61 ＥＤＴＡ－２Ｎａ</t>
        </is>
      </c>
      <c r="AE959" s="663" t="inlineStr">
        <is>
          <t>ЕАЭС N RU Д-JP.РА09.В.81741/23 от 17.11.2023 действует до 16.11.2028</t>
        </is>
      </c>
      <c r="AF959" s="663" t="inlineStr">
        <is>
          <t xml:space="preserve"> Relent</t>
        </is>
      </c>
      <c r="AG959" s="663" t="inlineStr">
        <is>
          <t>Bruno Inc.</t>
        </is>
      </c>
    </row>
    <row r="960" ht="20.1" customFormat="1" customHeight="1" s="437" thickBot="1">
      <c r="A960" s="435" t="n"/>
      <c r="B960" s="829" t="n"/>
      <c r="C960" s="1625" t="n"/>
      <c r="D960" s="1625" t="n"/>
      <c r="E960" s="435" t="inlineStr">
        <is>
          <t>Relent TESTER</t>
        </is>
      </c>
      <c r="F960" s="1668" t="inlineStr">
        <is>
          <t>5802536T</t>
        </is>
      </c>
      <c r="G960" s="671" t="n"/>
      <c r="H960" s="404" t="inlineStr">
        <is>
          <t>《Relent》La Cerarl Doreor Body Shampoo TESTER(N.C.V)</t>
        </is>
      </c>
      <c r="I960" s="404" t="inlineStr">
        <is>
          <t>La Cerarl Doreor Body Shampoo</t>
        </is>
      </c>
      <c r="J960" s="488" t="inlineStr">
        <is>
          <t>Шампунь для тела Ла Сераль</t>
        </is>
      </c>
      <c r="K960" s="699" t="inlineStr">
        <is>
          <t>body wash</t>
        </is>
      </c>
      <c r="L960" s="440" t="n"/>
      <c r="M960" s="450" t="n"/>
      <c r="N960" s="450" t="n"/>
      <c r="O960" s="553" t="n"/>
      <c r="P960" s="1626" t="n">
        <v>1368</v>
      </c>
      <c r="Q960" s="1622">
        <f>O960*P960</f>
        <v/>
      </c>
      <c r="R960" s="443" t="n">
        <v>0</v>
      </c>
      <c r="S960" s="1623">
        <f>O960*R960</f>
        <v/>
      </c>
      <c r="T960" s="1623">
        <f>Q960-S960</f>
        <v/>
      </c>
      <c r="U960" s="556">
        <f>T960/Q960</f>
        <v/>
      </c>
      <c r="V960" s="444" t="n"/>
      <c r="W960" s="444" t="n"/>
      <c r="X960" s="444" t="n"/>
      <c r="Y960" s="444" t="n"/>
      <c r="Z960" s="444" t="n"/>
      <c r="AA960" s="444" t="n"/>
      <c r="AB960" s="1639">
        <f>AB44</f>
        <v/>
      </c>
      <c r="AC960" s="1637">
        <f>ROUND(O960*AB960,3)</f>
        <v/>
      </c>
      <c r="AD960" s="673" t="inlineStr">
        <is>
          <t>1
水
2
ラウリン酸
3
ミリスチン酸
4
コカミドＤＥＡ
5
水酸化Ｋ
6
パルミチン酸
7
ＥＤＴＡ－４Ｎａ
8
ベルガモット果皮油
9
アロエベラ液汁
10
シラカンバ樹液
11
水溶性コラーゲン
12
オタネニンジン根エキス
13
ゲンチアナ根エキス
14
トウキンセンカ花エキス
15
ウメ果実エキス
16
センブリエキス
17
アンペロプシスグロセデンタタ葉エキス
18
ヒオウギエキス
19
アイ葉／茎エキス
20
ビワ葉エキス
21
フトモモ葉エキス
22
ドクダミエキス
23
ハトムギ種子エキス
24
カンゾウ根エキス
25
フユムシナツクサタケエキス
26
ナツメ果実エキス
27
カワラヨモギ花エキス
28
オウゴン根エキス
29
マグワ根皮エキス
30
カンゾウ葉エキス
31
グリチルレチン酸ステアリル
32
ＢＧ
33
ＤＰＧ
34
ヒドロキシエチルセルロース
35
ココアンホ酢酸Ｎａ
36
ステアリン酸ＰＥＧ－４０
37
ＰＰＧ－２４グリセレス－２４
38
ステアロイルメチルタウリンＮａ
39
エタノール
40
香料</t>
        </is>
      </c>
      <c r="AE960" s="663" t="inlineStr">
        <is>
          <t>ЕАЭС N RU Д-JP.РА09.В.81775/23 от 17.11.2023 действует до 16.11.2028</t>
        </is>
      </c>
      <c r="AF960" s="663" t="inlineStr">
        <is>
          <t xml:space="preserve"> Relent</t>
        </is>
      </c>
      <c r="AG960" s="663" t="inlineStr">
        <is>
          <t>Bruno Inc.</t>
        </is>
      </c>
    </row>
    <row r="961" ht="19.5" customFormat="1" customHeight="1" s="437" thickBot="1">
      <c r="A961" s="435" t="n"/>
      <c r="B961" s="829" t="n"/>
      <c r="C961" s="1625" t="n"/>
      <c r="D961" s="1625" t="n"/>
      <c r="E961" s="435" t="inlineStr">
        <is>
          <t>Relent TESTER</t>
        </is>
      </c>
      <c r="F961" s="1668" t="inlineStr">
        <is>
          <t>U0161RT</t>
        </is>
      </c>
      <c r="G961" s="671" t="n"/>
      <c r="H961" s="404" t="inlineStr">
        <is>
          <t>《Relent》YOKIBI Essence Wash TESTER(N.C.V)</t>
        </is>
      </c>
      <c r="I961" s="868" t="inlineStr">
        <is>
          <t>Relent YOKIBI Essence Wash.</t>
        </is>
      </c>
      <c r="J961" s="868" t="inlineStr">
        <is>
          <t>Эссенция-пенка для умывания Ёкиби.</t>
        </is>
      </c>
      <c r="K961" s="699" t="inlineStr">
        <is>
          <t>face wash</t>
        </is>
      </c>
      <c r="L961" s="440" t="n"/>
      <c r="M961" s="450" t="n"/>
      <c r="N961" s="450" t="n"/>
      <c r="O961" s="553" t="n"/>
      <c r="P961" s="1626">
        <f>P49</f>
        <v/>
      </c>
      <c r="Q961" s="1622">
        <f>O961*P961</f>
        <v/>
      </c>
      <c r="R961" s="443" t="n">
        <v>0</v>
      </c>
      <c r="S961" s="1623">
        <f>O961*R961</f>
        <v/>
      </c>
      <c r="T961" s="1623">
        <f>Q961-S961</f>
        <v/>
      </c>
      <c r="U961" s="556">
        <f>T961/Q961</f>
        <v/>
      </c>
      <c r="V961" s="444" t="n"/>
      <c r="W961" s="444" t="n"/>
      <c r="X961" s="444" t="n"/>
      <c r="Y961" s="444" t="n"/>
      <c r="Z961" s="444" t="n"/>
      <c r="AA961" s="444" t="n"/>
      <c r="AB961" s="1639">
        <f>AB49</f>
        <v/>
      </c>
      <c r="AC961" s="1637">
        <f>ROUND(O961*AB961,3)</f>
        <v/>
      </c>
      <c r="AD961" s="673">
        <f>AD49</f>
        <v/>
      </c>
      <c r="AE961" s="663" t="inlineStr">
        <is>
          <t>письмо 1072/24 от «19» декабря 2024 г.</t>
        </is>
      </c>
      <c r="AF961" s="663" t="inlineStr">
        <is>
          <t>Relent</t>
        </is>
      </c>
      <c r="AG961" s="663" t="inlineStr">
        <is>
          <t>BRUNO Inc.</t>
        </is>
      </c>
    </row>
    <row r="962" ht="20.1" customFormat="1" customHeight="1" s="437" thickBot="1">
      <c r="A962" s="435" t="n"/>
      <c r="B962" s="829" t="n"/>
      <c r="C962" s="1625" t="n"/>
      <c r="D962" s="1625" t="n"/>
      <c r="E962" s="435" t="inlineStr">
        <is>
          <t>Relent TESTER</t>
        </is>
      </c>
      <c r="F962" s="447" t="inlineStr">
        <is>
          <t>5802476T</t>
        </is>
      </c>
      <c r="G962" s="671" t="inlineStr">
        <is>
          <t>リレント YOKIBI　エッセンスパック</t>
        </is>
      </c>
      <c r="H962" s="404" t="inlineStr">
        <is>
          <t>《Relent》YOKIBI Essence Pack TESTER(N.C.V)</t>
        </is>
      </c>
      <c r="I962" s="404" t="inlineStr">
        <is>
          <t>Yokibi Essence Pack</t>
        </is>
      </c>
      <c r="J962" s="488" t="inlineStr">
        <is>
          <t>Эссенция-маска Екиби</t>
        </is>
      </c>
      <c r="K962" s="440" t="inlineStr">
        <is>
          <t>face essence</t>
        </is>
      </c>
      <c r="L962" s="440" t="n"/>
      <c r="M962" s="450" t="n"/>
      <c r="N962" s="450" t="n"/>
      <c r="O962" s="553" t="n"/>
      <c r="P962" s="1626" t="n">
        <v>2703</v>
      </c>
      <c r="Q962" s="1622">
        <f>O962*P962</f>
        <v/>
      </c>
      <c r="R962" s="443" t="n">
        <v>0</v>
      </c>
      <c r="S962" s="1623">
        <f>O962*R962</f>
        <v/>
      </c>
      <c r="T962" s="1623">
        <f>Q962-S962</f>
        <v/>
      </c>
      <c r="U962" s="556">
        <f>T962/Q962</f>
        <v/>
      </c>
      <c r="V962" s="444" t="n"/>
      <c r="W962" s="444" t="n"/>
      <c r="X962" s="444" t="n"/>
      <c r="Y962" s="444" t="n"/>
      <c r="Z962" s="444" t="n"/>
      <c r="AA962" s="444" t="n"/>
      <c r="AB962" s="1627">
        <f>AB58</f>
        <v/>
      </c>
      <c r="AC962" s="1624">
        <f>ROUND(O962*AB962,3)</f>
        <v/>
      </c>
      <c r="AD962"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962" s="663" t="inlineStr">
        <is>
          <t>ЕАЭС N RU Д-JP.РА03.В.91575/22 от 31.05.2022 действует до 30.05.2027</t>
        </is>
      </c>
      <c r="AF962" s="663" t="inlineStr">
        <is>
          <t>Relent</t>
        </is>
      </c>
      <c r="AG962" s="663" t="inlineStr">
        <is>
          <t>BRUNO Inc.</t>
        </is>
      </c>
    </row>
    <row r="963" ht="20.1" customFormat="1" customHeight="1" s="437" thickBot="1">
      <c r="A963" s="435" t="n"/>
      <c r="B963" s="829" t="n"/>
      <c r="C963" s="1625" t="n"/>
      <c r="D963" s="1625" t="n">
        <v>5802592</v>
      </c>
      <c r="E963" s="435" t="inlineStr">
        <is>
          <t>Relent TESTER</t>
        </is>
      </c>
      <c r="F963" s="447" t="inlineStr">
        <is>
          <t>A2810RT</t>
        </is>
      </c>
      <c r="G963" s="671" t="e">
        <v>#REF!</v>
      </c>
      <c r="H963" s="404" t="inlineStr">
        <is>
          <t>《Relent》YOKIBI Essence Cold TESTER(N.C.V)</t>
        </is>
      </c>
      <c r="I963" s="404" t="inlineStr">
        <is>
          <t>Yokibi Essence Cold</t>
        </is>
      </c>
      <c r="J963" s="488" t="inlineStr">
        <is>
          <t>Массажный крем-эссенция для лица Ёкиби</t>
        </is>
      </c>
      <c r="K963" s="440" t="inlineStr">
        <is>
          <t>face cleansing</t>
        </is>
      </c>
      <c r="L963" s="440" t="n"/>
      <c r="M963" s="450" t="n"/>
      <c r="N963" s="450" t="n"/>
      <c r="O963" s="553" t="n"/>
      <c r="P963" s="1626">
        <f>P47</f>
        <v/>
      </c>
      <c r="Q963" s="1622">
        <f>O963*P963</f>
        <v/>
      </c>
      <c r="R963" s="443" t="n">
        <v>0</v>
      </c>
      <c r="S963" s="1623">
        <f>O963*R963</f>
        <v/>
      </c>
      <c r="T963" s="1623">
        <f>Q963-S963</f>
        <v/>
      </c>
      <c r="U963" s="556">
        <f>T963/Q963</f>
        <v/>
      </c>
      <c r="V963" s="444" t="n"/>
      <c r="W963" s="444" t="n"/>
      <c r="X963" s="444" t="n"/>
      <c r="Y963" s="444" t="n"/>
      <c r="Z963" s="444" t="n"/>
      <c r="AA963" s="444" t="n"/>
      <c r="AB963" s="1633">
        <f>AB47</f>
        <v/>
      </c>
      <c r="AC963" s="1637">
        <f>ROUND(O963*AB963,3)</f>
        <v/>
      </c>
      <c r="AD963" s="673">
        <f>AD45</f>
        <v/>
      </c>
      <c r="AE963" s="663" t="inlineStr">
        <is>
          <t>ЕАЭС N RU Д-JP.РА03.В.90112/22 от 31.05.2022 действует до 29.05.2027</t>
        </is>
      </c>
      <c r="AF963" s="663" t="inlineStr">
        <is>
          <t>Relent</t>
        </is>
      </c>
      <c r="AG963" s="663" t="inlineStr">
        <is>
          <t>BRUNO Inc.</t>
        </is>
      </c>
    </row>
    <row r="964" ht="20.1" customFormat="1" customHeight="1" s="437" thickBot="1">
      <c r="A964" s="435" t="n"/>
      <c r="B964" s="829" t="n"/>
      <c r="C964" s="1625" t="n"/>
      <c r="D964" s="1625" t="n"/>
      <c r="E964" s="435" t="inlineStr">
        <is>
          <t>Relent TESTER</t>
        </is>
      </c>
      <c r="F964" s="447" t="inlineStr">
        <is>
          <t>A8301RT</t>
        </is>
      </c>
      <c r="G964" s="671" t="inlineStr">
        <is>
          <t>リレント YOKIBI　エッセンスシルキームース</t>
        </is>
      </c>
      <c r="H964" s="404" t="inlineStr">
        <is>
          <t>《Relent》YOKIBI Essence Silky Mousse TESTER(N.C.V)</t>
        </is>
      </c>
      <c r="I964" s="404" t="inlineStr">
        <is>
          <t>Yokibi Essence Silky Mousse</t>
        </is>
      </c>
      <c r="J964" s="488" t="inlineStr">
        <is>
          <t>Ёкиби эссенция-маска «Шёлковый Мусс»</t>
        </is>
      </c>
      <c r="K964" s="440" t="inlineStr">
        <is>
          <t>massage cream</t>
        </is>
      </c>
      <c r="L964" s="440" t="n"/>
      <c r="M964" s="450" t="n"/>
      <c r="N964" s="450" t="n"/>
      <c r="O964" s="553" t="n"/>
      <c r="P964" s="1626" t="n">
        <v>1594</v>
      </c>
      <c r="Q964" s="1622">
        <f>O964*P964</f>
        <v/>
      </c>
      <c r="R964" s="443" t="n">
        <v>0</v>
      </c>
      <c r="S964" s="1623">
        <f>O964*R964</f>
        <v/>
      </c>
      <c r="T964" s="1623">
        <f>Q964-S964</f>
        <v/>
      </c>
      <c r="U964" s="556">
        <f>T964/Q964</f>
        <v/>
      </c>
      <c r="V964" s="444" t="n"/>
      <c r="W964" s="444" t="n"/>
      <c r="X964" s="444" t="n"/>
      <c r="Y964" s="444" t="n"/>
      <c r="Z964" s="444" t="n"/>
      <c r="AA964" s="444" t="n"/>
      <c r="AB964" s="1647">
        <f>AB57</f>
        <v/>
      </c>
      <c r="AC964" s="1627">
        <f>ROUND(O964*AB964,3)</f>
        <v/>
      </c>
      <c r="AD964" s="673">
        <f>AD47</f>
        <v/>
      </c>
      <c r="AE964" s="663" t="inlineStr">
        <is>
          <t>ЕАЭС N RU Д-JP.РА03.В.91575/22 от 31.05.2022 действует до 30.05.2029</t>
        </is>
      </c>
      <c r="AF964" s="663" t="inlineStr">
        <is>
          <t>Relent</t>
        </is>
      </c>
      <c r="AG964" s="663" t="inlineStr">
        <is>
          <t>BRUNO Inc.</t>
        </is>
      </c>
    </row>
    <row r="965" ht="20.1" customFormat="1" customHeight="1" s="437" thickBot="1">
      <c r="A965" s="435" t="n"/>
      <c r="B965" s="829" t="n"/>
      <c r="C965" s="1625" t="n"/>
      <c r="D965" s="1625" t="n"/>
      <c r="E965" s="435" t="inlineStr">
        <is>
          <t>Relent TESTER</t>
        </is>
      </c>
      <c r="F965" s="447" t="inlineStr">
        <is>
          <t>A2820RT</t>
        </is>
      </c>
      <c r="G965" s="671" t="inlineStr">
        <is>
          <t>リレント YOKIBI　エッセンスフレッシュ</t>
        </is>
      </c>
      <c r="H965" s="404" t="inlineStr">
        <is>
          <t>《Relent》YOKIBI Essence Fresh TESTER(N.C.V)</t>
        </is>
      </c>
      <c r="I965" s="404" t="inlineStr">
        <is>
          <t>Yokibi Essence Fresh</t>
        </is>
      </c>
      <c r="J965" s="488" t="inlineStr">
        <is>
          <t>Освежающий лосьон-эссенция</t>
        </is>
      </c>
      <c r="K965" s="1028" t="inlineStr">
        <is>
          <t>face pack</t>
        </is>
      </c>
      <c r="L965" s="440" t="n"/>
      <c r="M965" s="450" t="n"/>
      <c r="N965" s="450" t="n"/>
      <c r="O965" s="553" t="n"/>
      <c r="P965" s="1626" t="n">
        <v>2391</v>
      </c>
      <c r="Q965" s="1622">
        <f>O965*P965</f>
        <v/>
      </c>
      <c r="R965" s="443" t="n">
        <v>0</v>
      </c>
      <c r="S965" s="1623">
        <f>O965*R965</f>
        <v/>
      </c>
      <c r="T965" s="1623">
        <f>Q965-S965</f>
        <v/>
      </c>
      <c r="U965" s="556">
        <f>T965/Q965</f>
        <v/>
      </c>
      <c r="V965" s="444" t="n"/>
      <c r="W965" s="444" t="n"/>
      <c r="X965" s="444" t="n"/>
      <c r="Y965" s="444" t="n"/>
      <c r="Z965" s="444" t="n"/>
      <c r="AA965" s="444" t="n"/>
      <c r="AB965" s="1647">
        <f>AB50</f>
        <v/>
      </c>
      <c r="AC965" s="1624">
        <f>ROUND(O965*AB965,3)</f>
        <v/>
      </c>
      <c r="AD965"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965" s="663" t="inlineStr">
        <is>
          <t>ЕАЭС N RU Д-JP.НВ15.В.03806/19 от 11.12.2019 действует до 10.12.2024</t>
        </is>
      </c>
      <c r="AF965" s="663" t="inlineStr">
        <is>
          <t>RELENT</t>
        </is>
      </c>
      <c r="AG965" s="663" t="inlineStr">
        <is>
          <t>IDEA INTERNATIONAL CO., LTD</t>
        </is>
      </c>
    </row>
    <row r="966" hidden="1" ht="20.1" customFormat="1" customHeight="1" s="437" thickBot="1">
      <c r="A966" s="1442" t="n"/>
      <c r="B966" s="822" t="n"/>
      <c r="C966" s="1625">
        <f>C50</f>
        <v/>
      </c>
      <c r="D966" s="1625" t="n"/>
      <c r="E966" s="435" t="inlineStr">
        <is>
          <t>Relent TESTER</t>
        </is>
      </c>
      <c r="F966" s="447" t="inlineStr">
        <is>
          <t>A2830RT</t>
        </is>
      </c>
      <c r="G966" s="671" t="inlineStr">
        <is>
          <t>リレント YOKIBI　エッセンスローション</t>
        </is>
      </c>
      <c r="H966" s="404" t="inlineStr">
        <is>
          <t>《Relent》YOKIBI Essence Lotion TESTER(N.C.V)</t>
        </is>
      </c>
      <c r="I966" s="404" t="inlineStr">
        <is>
          <t>Yokibi Essence Lotion</t>
        </is>
      </c>
      <c r="J966" s="488" t="inlineStr">
        <is>
          <t>Лосьон-эссенция «Ёкиби»</t>
        </is>
      </c>
      <c r="K966" s="440" t="inlineStr">
        <is>
          <t>face lotion</t>
        </is>
      </c>
      <c r="L966" s="440" t="n"/>
      <c r="M966" s="450" t="n"/>
      <c r="N966" s="450" t="n"/>
      <c r="O966" s="553" t="n"/>
      <c r="P966" s="1626">
        <f>P51</f>
        <v/>
      </c>
      <c r="Q966" s="1622">
        <f>O966*P966</f>
        <v/>
      </c>
      <c r="R966" s="443" t="n">
        <v>0</v>
      </c>
      <c r="S966" s="1623">
        <f>O966*R966</f>
        <v/>
      </c>
      <c r="T966" s="1623">
        <f>Q966-S966</f>
        <v/>
      </c>
      <c r="U966" s="556">
        <f>T966/Q966</f>
        <v/>
      </c>
      <c r="V966" s="444" t="n"/>
      <c r="W966" s="444" t="n"/>
      <c r="X966" s="444" t="n"/>
      <c r="Y966" s="444" t="n"/>
      <c r="Z966" s="444" t="n"/>
      <c r="AA966" s="444" t="n"/>
      <c r="AB966" s="1650">
        <f>AB51</f>
        <v/>
      </c>
      <c r="AC966" s="1624">
        <f>ROUND(O966*AB966,3)</f>
        <v/>
      </c>
      <c r="AD966" s="673">
        <f>AD1005</f>
        <v/>
      </c>
      <c r="AE966" s="1188" t="inlineStr">
        <is>
          <t>ЕАЭС N RU Д-JP.РА12.В.00320/24 от 28.12.2024 действует до 27.12.2029</t>
        </is>
      </c>
      <c r="AF966" s="663" t="inlineStr">
        <is>
          <t>RELENT</t>
        </is>
      </c>
      <c r="AG966" s="663" t="inlineStr">
        <is>
          <t>IDEA INTERNATIONAL CO., LTD</t>
        </is>
      </c>
    </row>
    <row r="967" ht="20.1" customFormat="1" customHeight="1" s="437" thickBot="1">
      <c r="A967" s="435" t="n"/>
      <c r="B967" s="829" t="n"/>
      <c r="C967" s="1625" t="n"/>
      <c r="D967" s="1625" t="n"/>
      <c r="E967" s="435" t="inlineStr">
        <is>
          <t>Relent TESTER</t>
        </is>
      </c>
      <c r="F967" s="447" t="inlineStr">
        <is>
          <t>A2800RT</t>
        </is>
      </c>
      <c r="G967" s="671" t="n"/>
      <c r="H967" s="404" t="inlineStr">
        <is>
          <t>《Relent》YOKIBI Essence Cleansing TESTER(N.C.V)</t>
        </is>
      </c>
      <c r="I967" s="404" t="inlineStr">
        <is>
          <t>Yokibi Essence Cleansing</t>
        </is>
      </c>
      <c r="J967" s="488" t="inlineStr">
        <is>
          <t>Демакияжный крем для лица Ёкиби</t>
        </is>
      </c>
      <c r="K967" s="440" t="inlineStr">
        <is>
          <t>face cleansing</t>
        </is>
      </c>
      <c r="L967" s="440" t="n"/>
      <c r="M967" s="450" t="n"/>
      <c r="N967" s="450" t="n"/>
      <c r="O967" s="553" t="n"/>
      <c r="P967" s="1626">
        <f>P45</f>
        <v/>
      </c>
      <c r="Q967" s="1622">
        <f>O967*P967</f>
        <v/>
      </c>
      <c r="R967" s="443" t="n">
        <v>0</v>
      </c>
      <c r="S967" s="1623">
        <f>O967*R967</f>
        <v/>
      </c>
      <c r="T967" s="1623">
        <f>Q967-S967</f>
        <v/>
      </c>
      <c r="U967" s="556">
        <f>T967/Q967</f>
        <v/>
      </c>
      <c r="V967" s="444" t="n"/>
      <c r="W967" s="444" t="n"/>
      <c r="X967" s="444" t="n"/>
      <c r="Y967" s="444" t="n"/>
      <c r="Z967" s="444" t="n"/>
      <c r="AA967" s="444" t="inlineStr">
        <is>
          <t>3.5x5x18.5</t>
        </is>
      </c>
      <c r="AB967" s="1638">
        <f>AB45</f>
        <v/>
      </c>
      <c r="AC967" s="1627">
        <f>ROUND(O967*AB967,3)</f>
        <v/>
      </c>
      <c r="AD967" s="673">
        <f>#REF!</f>
        <v/>
      </c>
      <c r="AE967" s="663" t="inlineStr">
        <is>
          <t>ЕАЭС N RU Д-JP.РА03.В.90112/22 от 31.05.2022 действует до 29.05.2027</t>
        </is>
      </c>
      <c r="AF967" s="663" t="inlineStr">
        <is>
          <t>Relent</t>
        </is>
      </c>
      <c r="AG967" s="663" t="inlineStr">
        <is>
          <t>BRUNO Inc.</t>
        </is>
      </c>
    </row>
    <row r="968" hidden="1" ht="20.1" customFormat="1" customHeight="1" s="437" thickBot="1">
      <c r="A968" s="435" t="n"/>
      <c r="B968" s="829" t="n"/>
      <c r="C968" s="1625">
        <f>C52</f>
        <v/>
      </c>
      <c r="D968" s="1625" t="n"/>
      <c r="E968" s="435" t="inlineStr">
        <is>
          <t>Relent TESTER</t>
        </is>
      </c>
      <c r="F968" s="447" t="inlineStr">
        <is>
          <t>A3830RT</t>
        </is>
      </c>
      <c r="G968" s="671" t="inlineStr">
        <is>
          <t>リレント YOKIBI　エッセンスジェル</t>
        </is>
      </c>
      <c r="H968" s="404" t="inlineStr">
        <is>
          <t>《Relent》YOKIBI Essence Gel  TESTER(N.C.V)</t>
        </is>
      </c>
      <c r="I968" s="404" t="inlineStr">
        <is>
          <t>Yokibi Essence Gel</t>
        </is>
      </c>
      <c r="J968" s="488" t="inlineStr">
        <is>
          <t>Гель-эссенция «Ёкиби»</t>
        </is>
      </c>
      <c r="K968" s="440" t="inlineStr">
        <is>
          <t>face gel</t>
        </is>
      </c>
      <c r="L968" s="440" t="n"/>
      <c r="M968" s="450" t="n"/>
      <c r="N968" s="450" t="n"/>
      <c r="O968" s="553" t="n"/>
      <c r="P968" s="1626" t="n">
        <v>3985</v>
      </c>
      <c r="Q968" s="1628">
        <f>O968*P968</f>
        <v/>
      </c>
      <c r="R968" s="443" t="n">
        <v>0</v>
      </c>
      <c r="S968" s="1623">
        <f>O968*R968</f>
        <v/>
      </c>
      <c r="T968" s="1623">
        <f>Q968-S968</f>
        <v/>
      </c>
      <c r="U968" s="556">
        <f>T968/Q968</f>
        <v/>
      </c>
      <c r="V968" s="444" t="n"/>
      <c r="W968" s="444" t="n"/>
      <c r="X968" s="444" t="n"/>
      <c r="Y968" s="444" t="n"/>
      <c r="Z968" s="444" t="n"/>
      <c r="AA968" s="444" t="inlineStr">
        <is>
          <t>5.5x5.6x8.8</t>
        </is>
      </c>
      <c r="AB968" s="1638">
        <f>AB52</f>
        <v/>
      </c>
      <c r="AC968" s="1627">
        <f>ROUND(O968*AB968,3)</f>
        <v/>
      </c>
      <c r="AD968" s="673">
        <f>AD1007</f>
        <v/>
      </c>
      <c r="AE968" s="1188" t="inlineStr">
        <is>
          <t>ЕАЭС N RU Д-JP.РА12.В.00430/24 от 28.12.2024 действует до 27.12.2029</t>
        </is>
      </c>
      <c r="AF968" s="663" t="inlineStr">
        <is>
          <t>RELENT</t>
        </is>
      </c>
      <c r="AG968" s="663" t="inlineStr">
        <is>
          <t>IDEA INTERNATIONAL CO., LTD</t>
        </is>
      </c>
    </row>
    <row r="969" hidden="1" ht="20.1" customFormat="1" customHeight="1" s="437" thickBot="1">
      <c r="A969" s="435" t="n"/>
      <c r="B969" s="829" t="n"/>
      <c r="C969" s="1625">
        <f>C53</f>
        <v/>
      </c>
      <c r="D969" s="1625" t="n"/>
      <c r="E969" s="435" t="inlineStr">
        <is>
          <t>Relent TESTER</t>
        </is>
      </c>
      <c r="F969" s="447" t="inlineStr">
        <is>
          <t>A6830RT</t>
        </is>
      </c>
      <c r="G969" s="671" t="inlineStr">
        <is>
          <t>リレント YOKIBI　エッセンスアイトリートメント</t>
        </is>
      </c>
      <c r="H969" s="404" t="inlineStr">
        <is>
          <t>《Relent》YOKIBI Essence Eye Treatment  TESTER(N.C.V)</t>
        </is>
      </c>
      <c r="I969" s="404" t="inlineStr">
        <is>
          <t>Yokibi Essence Eye Treatment</t>
        </is>
      </c>
      <c r="J969" s="488" t="inlineStr">
        <is>
          <t>Крем-эссенция по уходу за кожей вокруг глаз «Ёкиби»</t>
        </is>
      </c>
      <c r="K969" s="440" t="inlineStr">
        <is>
          <t>eye treatment</t>
        </is>
      </c>
      <c r="L969" s="440" t="n"/>
      <c r="M969" s="450" t="n"/>
      <c r="N969" s="450" t="n"/>
      <c r="O969" s="553" t="n"/>
      <c r="P969" s="1626">
        <f>P53</f>
        <v/>
      </c>
      <c r="Q969" s="1628">
        <f>O969*P969</f>
        <v/>
      </c>
      <c r="R969" s="443" t="n">
        <v>0</v>
      </c>
      <c r="S969" s="1623">
        <f>O969*R969</f>
        <v/>
      </c>
      <c r="T969" s="1623">
        <f>Q969-S969</f>
        <v/>
      </c>
      <c r="U969" s="556">
        <f>T969/Q969</f>
        <v/>
      </c>
      <c r="V969" s="444" t="n"/>
      <c r="W969" s="444" t="n"/>
      <c r="X969" s="444" t="n"/>
      <c r="Y969" s="444" t="n"/>
      <c r="Z969" s="444" t="n"/>
      <c r="AA969" s="444" t="inlineStr">
        <is>
          <t>7.5x7.5x7</t>
        </is>
      </c>
      <c r="AB969" s="1638">
        <f>AB53</f>
        <v/>
      </c>
      <c r="AC969" s="1627">
        <f>ROUND(O969*AB969,3)</f>
        <v/>
      </c>
      <c r="AD969" s="673">
        <f>AD1008</f>
        <v/>
      </c>
      <c r="AE969" s="680" t="inlineStr">
        <is>
          <t xml:space="preserve">ЕАЭС N RU Д-JP.РА12.В.00044/24 от 28.12.2024  действует до 27.12.2029  </t>
        </is>
      </c>
      <c r="AF969" s="663" t="inlineStr">
        <is>
          <t>RELENT</t>
        </is>
      </c>
      <c r="AG969" s="663" t="inlineStr">
        <is>
          <t>IDEA INTERNATIONAL CO., LTD</t>
        </is>
      </c>
    </row>
    <row r="970" hidden="1" ht="20.1" customFormat="1" customHeight="1" s="437" thickBot="1">
      <c r="A970" s="435" t="n"/>
      <c r="B970" s="829" t="n"/>
      <c r="C970" s="1625">
        <f>C54</f>
        <v/>
      </c>
      <c r="D970" s="1625" t="n"/>
      <c r="E970" s="435" t="inlineStr">
        <is>
          <t>Relent TESTER</t>
        </is>
      </c>
      <c r="F970" s="447" t="inlineStr">
        <is>
          <t>A8201RT</t>
        </is>
      </c>
      <c r="G970" s="671" t="inlineStr">
        <is>
          <t>リレント YOKIBI　エッセンスエマルション リッチ</t>
        </is>
      </c>
      <c r="H970" s="404" t="inlineStr">
        <is>
          <t>《Relent》YOKIBI Essence Emulsion Rich  TESTER(N.C.V)</t>
        </is>
      </c>
      <c r="I970" s="404" t="inlineStr">
        <is>
          <t>Yokibi Essence Emulsion Rich</t>
        </is>
      </c>
      <c r="J970" s="488" t="inlineStr">
        <is>
          <t>Ультрапитательная эссенция «Ёкиби»</t>
        </is>
      </c>
      <c r="K970" s="440" t="inlineStr">
        <is>
          <t>face milk</t>
        </is>
      </c>
      <c r="L970" s="440" t="n"/>
      <c r="M970" s="450" t="n"/>
      <c r="N970" s="450" t="n"/>
      <c r="O970" s="553" t="n"/>
      <c r="P970" s="1626">
        <f>P54</f>
        <v/>
      </c>
      <c r="Q970" s="1628">
        <f>O970*P970</f>
        <v/>
      </c>
      <c r="R970" s="443" t="n">
        <v>0</v>
      </c>
      <c r="S970" s="1623">
        <f>O970*R970</f>
        <v/>
      </c>
      <c r="T970" s="1623">
        <f>Q970-S970</f>
        <v/>
      </c>
      <c r="U970" s="556">
        <f>T970/Q970</f>
        <v/>
      </c>
      <c r="V970" s="444" t="n"/>
      <c r="W970" s="444" t="n"/>
      <c r="X970" s="444" t="n"/>
      <c r="Y970" s="444" t="n"/>
      <c r="Z970" s="444" t="n"/>
      <c r="AA970" s="444" t="inlineStr">
        <is>
          <t>7.5x7.5x7</t>
        </is>
      </c>
      <c r="AB970" s="1638">
        <f>AB54</f>
        <v/>
      </c>
      <c r="AC970" s="1627">
        <f>ROUND(O970*AB970,3)</f>
        <v/>
      </c>
      <c r="AD970" s="673">
        <f>AD1009</f>
        <v/>
      </c>
      <c r="AE970" s="663" t="inlineStr">
        <is>
          <t>ЕАЭС N RU Д-JP.РА12.В.00545/24  действует до 27.12.2029</t>
        </is>
      </c>
      <c r="AF970" s="663" t="inlineStr">
        <is>
          <t>RELENT</t>
        </is>
      </c>
      <c r="AG970" s="663" t="inlineStr">
        <is>
          <t>IDEA INTERNATIONAL CO., LTD</t>
        </is>
      </c>
    </row>
    <row r="971" ht="20.1" customFormat="1" customHeight="1" s="437" thickBot="1">
      <c r="A971" s="435" t="n"/>
      <c r="B971" s="829" t="n"/>
      <c r="C971" s="1625" t="n"/>
      <c r="D971" s="1625" t="n"/>
      <c r="E971" s="435" t="inlineStr">
        <is>
          <t>Relent TESTER</t>
        </is>
      </c>
      <c r="F971" s="1668" t="inlineStr">
        <is>
          <t>A8202RT</t>
        </is>
      </c>
      <c r="G971" s="671" t="n"/>
      <c r="H971" s="404" t="inlineStr">
        <is>
          <t>《Relent》YOKIBI Essence Emulsion Rich ×Rich  TESTER(N.C.V)</t>
        </is>
      </c>
      <c r="I971" s="868" t="inlineStr">
        <is>
          <t xml:space="preserve"> Yokibi Essence Emulsion Rich x Rich</t>
        </is>
      </c>
      <c r="J971" s="868" t="inlineStr">
        <is>
          <t>Эмульсия-эссенция двойного увлажнения Ёкиби</t>
        </is>
      </c>
      <c r="K971" s="440" t="inlineStr">
        <is>
          <t>face milk</t>
        </is>
      </c>
      <c r="L971" s="440" t="n"/>
      <c r="M971" s="450" t="n"/>
      <c r="N971" s="450" t="n"/>
      <c r="O971" s="553" t="n"/>
      <c r="P971" s="1626">
        <f>P55</f>
        <v/>
      </c>
      <c r="Q971" s="1628">
        <f>O971*P971</f>
        <v/>
      </c>
      <c r="R971" s="443" t="n">
        <v>0</v>
      </c>
      <c r="S971" s="1623">
        <f>O971*R971</f>
        <v/>
      </c>
      <c r="T971" s="1623">
        <f>Q971-S971</f>
        <v/>
      </c>
      <c r="U971" s="556">
        <f>T971/Q971</f>
        <v/>
      </c>
      <c r="V971" s="444" t="n"/>
      <c r="W971" s="444" t="n"/>
      <c r="X971" s="444" t="n"/>
      <c r="Y971" s="444" t="n"/>
      <c r="Z971" s="444" t="n"/>
      <c r="AA971" s="444" t="n"/>
      <c r="AB971" s="1638">
        <f>AB55</f>
        <v/>
      </c>
      <c r="AC971" s="1627">
        <f>ROUND(O971*AB971,3)</f>
        <v/>
      </c>
      <c r="AD971" s="673">
        <f>AD55</f>
        <v/>
      </c>
      <c r="AE971" s="663" t="inlineStr">
        <is>
          <t>делаем ЕАЭС N RU Д-JP.РА01.В.71997/21 от 11.08.2021 действует до 10.08.2026</t>
        </is>
      </c>
      <c r="AF971" s="663" t="inlineStr">
        <is>
          <t>RELENT</t>
        </is>
      </c>
      <c r="AG971" s="663" t="inlineStr">
        <is>
          <t>IDEA INTERNATIONAL CO., LTD</t>
        </is>
      </c>
    </row>
    <row r="972" ht="20.1" customFormat="1" customHeight="1" s="437" thickBot="1">
      <c r="A972" s="435" t="n"/>
      <c r="B972" s="829" t="n"/>
      <c r="C972" s="1625" t="n"/>
      <c r="D972" s="1625" t="n"/>
      <c r="E972" s="435" t="inlineStr">
        <is>
          <t>Relent TESTER</t>
        </is>
      </c>
      <c r="F972" s="447" t="inlineStr">
        <is>
          <t>A1831RT</t>
        </is>
      </c>
      <c r="G972" s="671" t="inlineStr">
        <is>
          <t>リレント YOKIBI　エッセンスクリーム(15g)</t>
        </is>
      </c>
      <c r="H972" s="404" t="inlineStr">
        <is>
          <t>《Relent》YOKIBI Essence Cream  TESTER(N.C.V)</t>
        </is>
      </c>
      <c r="I972" s="404" t="inlineStr">
        <is>
          <t>Yokibi Essence Cream</t>
        </is>
      </c>
      <c r="J972" s="488" t="inlineStr">
        <is>
          <t>Крем-эссенция для лица Ёкиби</t>
        </is>
      </c>
      <c r="K972" s="440" t="inlineStr">
        <is>
          <t>face cream</t>
        </is>
      </c>
      <c r="L972" s="440" t="n"/>
      <c r="M972" s="450" t="n"/>
      <c r="N972" s="450" t="n"/>
      <c r="O972" s="553" t="n"/>
      <c r="P972" s="1626">
        <f>P587</f>
        <v/>
      </c>
      <c r="Q972" s="1628">
        <f>O972*P972</f>
        <v/>
      </c>
      <c r="R972" s="443" t="n">
        <v>0</v>
      </c>
      <c r="S972" s="1623">
        <f>O972*R972</f>
        <v/>
      </c>
      <c r="T972" s="1623">
        <f>Q972-S972</f>
        <v/>
      </c>
      <c r="U972" s="556">
        <f>T972/Q972</f>
        <v/>
      </c>
      <c r="V972" s="444" t="n"/>
      <c r="W972" s="444" t="n"/>
      <c r="X972" s="444" t="n"/>
      <c r="Y972" s="444" t="n"/>
      <c r="Z972" s="444" t="n"/>
      <c r="AA972" s="444" t="inlineStr">
        <is>
          <t>7.2x7.4x5.9</t>
        </is>
      </c>
      <c r="AB972" s="1647">
        <f>AB56</f>
        <v/>
      </c>
      <c r="AC972" s="1627">
        <f>ROUND(O972*AB972,3)</f>
        <v/>
      </c>
      <c r="AD972" s="673">
        <f>AD1010</f>
        <v/>
      </c>
      <c r="AE972" s="663" t="inlineStr">
        <is>
          <t>ЕАЭС N RU Д-JP.РА03.В.90112/22 от 31.05.2022 действует до 29.05.2027</t>
        </is>
      </c>
      <c r="AF972" s="663" t="inlineStr">
        <is>
          <t>Relent</t>
        </is>
      </c>
      <c r="AG972" s="663" t="inlineStr">
        <is>
          <t>BRUNO Inc.</t>
        </is>
      </c>
    </row>
    <row r="973" ht="20.1" customFormat="1" customHeight="1" s="437" thickBot="1">
      <c r="A973" s="435" t="n"/>
      <c r="B973" s="829" t="n"/>
      <c r="C973" s="1625" t="n"/>
      <c r="D973" s="1625" t="n"/>
      <c r="E973" s="435" t="inlineStr">
        <is>
          <t>Relent TESTER</t>
        </is>
      </c>
      <c r="F973" s="447" t="inlineStr">
        <is>
          <t>X0501RT</t>
        </is>
      </c>
      <c r="G973" s="671" t="inlineStr">
        <is>
          <t>ヨウキビ　エッセンスクリームファンデーション201</t>
        </is>
      </c>
      <c r="H973" s="404" t="inlineStr">
        <is>
          <t>《Relent》YOKIBI Essence Cream Foundation 201 TESTER(N.C.V)</t>
        </is>
      </c>
      <c r="I973" s="404" t="inlineStr">
        <is>
          <t>Yokibi Essence Cream Foundation Set P-201</t>
        </is>
      </c>
      <c r="J973" s="488" t="inlineStr">
        <is>
          <t>Крем-пудра-эссенция</t>
        </is>
      </c>
      <c r="K973" s="440" t="inlineStr">
        <is>
          <t>cream foundation</t>
        </is>
      </c>
      <c r="L973" s="440" t="n"/>
      <c r="M973" s="450" t="n"/>
      <c r="N973" s="450" t="n"/>
      <c r="O973" s="553" t="n"/>
      <c r="P973" s="1626">
        <f>P79</f>
        <v/>
      </c>
      <c r="Q973" s="1628">
        <f>O973*P973</f>
        <v/>
      </c>
      <c r="R973" s="443" t="n">
        <v>0</v>
      </c>
      <c r="S973" s="1623">
        <f>O973*R973</f>
        <v/>
      </c>
      <c r="T973" s="1623">
        <f>Q973-S973</f>
        <v/>
      </c>
      <c r="U973" s="556">
        <f>T973/Q973</f>
        <v/>
      </c>
      <c r="V973" s="444" t="n"/>
      <c r="W973" s="444" t="n"/>
      <c r="X973" s="444" t="n"/>
      <c r="Y973" s="444" t="n"/>
      <c r="Z973" s="444" t="n"/>
      <c r="AA973" s="444" t="inlineStr">
        <is>
          <t>3.5x3.5x9.5</t>
        </is>
      </c>
      <c r="AB973" s="1633" t="n">
        <v>0.08491</v>
      </c>
      <c r="AC973" s="1637">
        <f>ROUND(O973*AB973,3)</f>
        <v/>
      </c>
      <c r="AD973" s="673">
        <f>AD77</f>
        <v/>
      </c>
      <c r="AE973" s="663" t="inlineStr">
        <is>
          <t>делаем</t>
        </is>
      </c>
      <c r="AF973" s="663" t="inlineStr">
        <is>
          <t>RELENT</t>
        </is>
      </c>
      <c r="AG973" s="663" t="inlineStr">
        <is>
          <t>IDEA INTERNATIONAL CO., LTD</t>
        </is>
      </c>
    </row>
    <row r="974" ht="20.1" customFormat="1" customHeight="1" s="437" thickBot="1">
      <c r="A974" s="435" t="n"/>
      <c r="B974" s="829" t="n"/>
      <c r="C974" s="1625" t="n"/>
      <c r="D974" s="1625" t="n"/>
      <c r="E974" s="435" t="inlineStr">
        <is>
          <t>Relent TESTER</t>
        </is>
      </c>
      <c r="F974" s="447" t="inlineStr">
        <is>
          <t>X0492RT</t>
        </is>
      </c>
      <c r="G974" s="671" t="n"/>
      <c r="H974" s="404" t="inlineStr">
        <is>
          <t>《Relent》YOKIBI Essence Powder Foundation 200 TESTER(N.C.V)</t>
        </is>
      </c>
      <c r="I974" s="404" t="inlineStr">
        <is>
          <t>Yokibi Essence Powder Foundation Set P-200</t>
        </is>
      </c>
      <c r="J974" s="488" t="inlineStr">
        <is>
          <t>Пудра-эссенция</t>
        </is>
      </c>
      <c r="K974" s="440" t="inlineStr">
        <is>
          <t>powder foundation</t>
        </is>
      </c>
      <c r="L974" s="440" t="n"/>
      <c r="M974" s="450" t="n"/>
      <c r="N974" s="450" t="n"/>
      <c r="O974" s="553" t="n"/>
      <c r="P974" s="1626">
        <f>P78</f>
        <v/>
      </c>
      <c r="Q974" s="1628">
        <f>O974*P974</f>
        <v/>
      </c>
      <c r="R974" s="443" t="n">
        <v>0</v>
      </c>
      <c r="S974" s="1623">
        <f>O974*R974</f>
        <v/>
      </c>
      <c r="T974" s="1623">
        <f>Q974-S974</f>
        <v/>
      </c>
      <c r="U974" s="556">
        <f>T974/Q974</f>
        <v/>
      </c>
      <c r="V974" s="444" t="n"/>
      <c r="W974" s="444" t="n"/>
      <c r="X974" s="444" t="n"/>
      <c r="Y974" s="444" t="n"/>
      <c r="Z974" s="444" t="n"/>
      <c r="AA974" s="444" t="n"/>
      <c r="AB974" s="1647" t="n">
        <v>0.083</v>
      </c>
      <c r="AC974" s="1627">
        <f>ROUND(O974*AB974,3)</f>
        <v/>
      </c>
      <c r="AD974" s="673">
        <f>#REF!</f>
        <v/>
      </c>
      <c r="AE974" s="663" t="inlineStr">
        <is>
          <t>делаем</t>
        </is>
      </c>
      <c r="AF974" s="663" t="inlineStr">
        <is>
          <t>RELENT</t>
        </is>
      </c>
      <c r="AG974" s="663" t="inlineStr">
        <is>
          <t>IDEA INTERNATIONAL CO., LTD</t>
        </is>
      </c>
    </row>
    <row r="975" ht="20.1" customFormat="1" customHeight="1" s="437" thickBot="1">
      <c r="A975" s="435" t="n"/>
      <c r="B975" s="829" t="n"/>
      <c r="C975" s="1625" t="n"/>
      <c r="D975" s="1625" t="n"/>
      <c r="E975" s="435" t="inlineStr">
        <is>
          <t>Relent TESTER</t>
        </is>
      </c>
      <c r="F975" s="447" t="inlineStr">
        <is>
          <t>B2802RT</t>
        </is>
      </c>
      <c r="G975" s="671" t="inlineStr">
        <is>
          <t>リレント　アステローペ　ウォッシングクリーム</t>
        </is>
      </c>
      <c r="H975" s="404" t="inlineStr">
        <is>
          <t>《Relent》ASTEROPE washing cream TESTER(N.C.V)</t>
        </is>
      </c>
      <c r="I975" s="404" t="inlineStr">
        <is>
          <t>Asterope Washing Cream</t>
        </is>
      </c>
      <c r="J975" s="488" t="inlineStr">
        <is>
          <t>Пенка для умывания Астеропа</t>
        </is>
      </c>
      <c r="K975" s="440" t="inlineStr">
        <is>
          <t>face wash</t>
        </is>
      </c>
      <c r="L975" s="440" t="n"/>
      <c r="M975" s="450" t="n"/>
      <c r="N975" s="450" t="n"/>
      <c r="O975" s="553" t="n"/>
      <c r="P975" s="1626" t="n">
        <v>2420</v>
      </c>
      <c r="Q975" s="1628">
        <f>O975*P975</f>
        <v/>
      </c>
      <c r="R975" s="443" t="n">
        <v>0</v>
      </c>
      <c r="S975" s="1623">
        <f>O975*R975</f>
        <v/>
      </c>
      <c r="T975" s="1623">
        <f>Q975-S975</f>
        <v/>
      </c>
      <c r="U975" s="556">
        <f>T975/Q975</f>
        <v/>
      </c>
      <c r="V975" s="444" t="n"/>
      <c r="W975" s="444" t="n"/>
      <c r="X975" s="444" t="n"/>
      <c r="Y975" s="444" t="n"/>
      <c r="Z975" s="444" t="n"/>
      <c r="AA975" s="444" t="n"/>
      <c r="AB975" s="1647">
        <f>AB61</f>
        <v/>
      </c>
      <c r="AC975" s="1627">
        <f>ROUND(O975*AB975,3)</f>
        <v/>
      </c>
      <c r="AD975" s="673">
        <f>AD61</f>
        <v/>
      </c>
      <c r="AE975" s="663" t="inlineStr">
        <is>
          <t>ЕАЭС N RU Д-JP.РА03.В.90110/22 от 31.05.2022 действует до 29.05.2027</t>
        </is>
      </c>
      <c r="AF975" s="663" t="inlineStr">
        <is>
          <t>Relent</t>
        </is>
      </c>
      <c r="AG975" s="663" t="inlineStr">
        <is>
          <t>BRUNO Inc.</t>
        </is>
      </c>
    </row>
    <row r="976" ht="20.1" customFormat="1" customHeight="1" s="437" thickBot="1">
      <c r="A976" s="435" t="n"/>
      <c r="B976" s="829" t="n"/>
      <c r="C976" s="1625" t="n"/>
      <c r="D976" s="1625" t="n"/>
      <c r="E976" s="435" t="inlineStr">
        <is>
          <t>Relent TESTER</t>
        </is>
      </c>
      <c r="F976" s="447" t="inlineStr">
        <is>
          <t>B2803RT</t>
        </is>
      </c>
      <c r="G976" s="671" t="inlineStr">
        <is>
          <t>リレント　アステローペ　コールドクリーム</t>
        </is>
      </c>
      <c r="H976" s="404" t="inlineStr">
        <is>
          <t>《Relent》ASTEROPE cold cream  TESTER(N.C.V)</t>
        </is>
      </c>
      <c r="I976" s="404" t="inlineStr">
        <is>
          <t>Asterope Cold Cream</t>
        </is>
      </c>
      <c r="J976" s="488" t="inlineStr">
        <is>
          <t>Массажный крем для лица Астеропа</t>
        </is>
      </c>
      <c r="K976" s="440" t="inlineStr">
        <is>
          <t>massage cream</t>
        </is>
      </c>
      <c r="L976" s="440" t="n"/>
      <c r="M976" s="450" t="n"/>
      <c r="N976" s="450" t="n"/>
      <c r="O976" s="553" t="n"/>
      <c r="P976" s="1626">
        <f>P62</f>
        <v/>
      </c>
      <c r="Q976" s="1628">
        <f>O976*P976</f>
        <v/>
      </c>
      <c r="R976" s="443" t="n">
        <v>0</v>
      </c>
      <c r="S976" s="1623">
        <f>O976*R976</f>
        <v/>
      </c>
      <c r="T976" s="1623">
        <f>Q976-S976</f>
        <v/>
      </c>
      <c r="U976" s="556">
        <f>T975/Q975</f>
        <v/>
      </c>
      <c r="V976" s="444" t="n"/>
      <c r="W976" s="444" t="n"/>
      <c r="X976" s="444" t="n"/>
      <c r="Y976" s="444" t="n"/>
      <c r="Z976" s="444" t="n"/>
      <c r="AA976" s="444" t="n"/>
      <c r="AB976" s="1647">
        <f>AB62</f>
        <v/>
      </c>
      <c r="AC976" s="1627">
        <f>ROUND(O976*AB976,3)</f>
        <v/>
      </c>
      <c r="AD976" s="673">
        <f>AD62</f>
        <v/>
      </c>
      <c r="AE976" s="663" t="inlineStr">
        <is>
          <t>ЕАЭС N RU Д-JP.РА03.В.90112/22 от 31.05.2022 действует до 29.05.2027</t>
        </is>
      </c>
      <c r="AF976" s="663" t="inlineStr">
        <is>
          <t>Relent</t>
        </is>
      </c>
      <c r="AG976" s="663" t="inlineStr">
        <is>
          <t>BRUNO Inc.</t>
        </is>
      </c>
    </row>
    <row r="977" hidden="1" ht="20.1" customFormat="1" customHeight="1" s="437" thickBot="1">
      <c r="A977" s="435" t="n"/>
      <c r="B977" s="829" t="n"/>
      <c r="C977" s="1625">
        <f>C64</f>
        <v/>
      </c>
      <c r="D977" s="1625" t="n"/>
      <c r="E977" s="435" t="inlineStr">
        <is>
          <t>Relent TESTER</t>
        </is>
      </c>
      <c r="F977" s="447" t="inlineStr">
        <is>
          <t>B2805RT</t>
        </is>
      </c>
      <c r="G977" s="671" t="inlineStr">
        <is>
          <t>リレント　アステローペ　スキンローション</t>
        </is>
      </c>
      <c r="H977" s="404" t="inlineStr">
        <is>
          <t>《Relent》ASTEROPE skin lotion  TESTER(N.C.V)</t>
        </is>
      </c>
      <c r="I977" s="404" t="inlineStr">
        <is>
          <t>Asterope Skin Lotion</t>
        </is>
      </c>
      <c r="J977" s="488" t="inlineStr">
        <is>
          <t>Лосьон для нормальной и комбинированной кожи Астеропа</t>
        </is>
      </c>
      <c r="K977" s="440" t="inlineStr">
        <is>
          <t>face lotion</t>
        </is>
      </c>
      <c r="L977" s="440" t="n"/>
      <c r="M977" s="450" t="n"/>
      <c r="N977" s="450" t="n"/>
      <c r="O977" s="553" t="n"/>
      <c r="P977" s="1626" t="n">
        <v>2420</v>
      </c>
      <c r="Q977" s="1628">
        <f>O977*P977</f>
        <v/>
      </c>
      <c r="R977" s="443" t="n">
        <v>0</v>
      </c>
      <c r="S977" s="1623">
        <f>O977*R977</f>
        <v/>
      </c>
      <c r="T977" s="1623">
        <f>Q977-S977</f>
        <v/>
      </c>
      <c r="U977" s="556">
        <f>T977/Q977</f>
        <v/>
      </c>
      <c r="V977" s="444" t="n"/>
      <c r="W977" s="444" t="n"/>
      <c r="X977" s="444" t="n"/>
      <c r="Y977" s="444" t="n"/>
      <c r="Z977" s="444" t="n"/>
      <c r="AA977" s="444" t="n"/>
      <c r="AB977" s="1650">
        <f>AB64</f>
        <v/>
      </c>
      <c r="AC977" s="1624">
        <f>ROUND(O977*AB977,3)</f>
        <v/>
      </c>
      <c r="AD977" s="673">
        <f>AD1018</f>
        <v/>
      </c>
      <c r="AE977" s="663" t="inlineStr">
        <is>
          <t>ЕАЭС N RU Д-JP.АБ47.В.16906/21 от 12.01.2021 действует до 11.01.2026</t>
        </is>
      </c>
      <c r="AF977" s="663" t="n"/>
      <c r="AG977" s="663" t="inlineStr">
        <is>
          <t>IDEA INTERNATIONAL CO., LTD</t>
        </is>
      </c>
    </row>
    <row r="978" hidden="1" ht="20.1" customFormat="1" customHeight="1" s="437" thickBot="1">
      <c r="A978" s="435" t="n"/>
      <c r="B978" s="829" t="n"/>
      <c r="C978" s="1625">
        <f>C65</f>
        <v/>
      </c>
      <c r="D978" s="1625" t="n"/>
      <c r="E978" s="435" t="inlineStr">
        <is>
          <t>Relent TESTER</t>
        </is>
      </c>
      <c r="F978" s="447" t="inlineStr">
        <is>
          <t>B2806RT</t>
        </is>
      </c>
      <c r="G978" s="671" t="inlineStr">
        <is>
          <t>リレント　アステローペ　モイスチュアローション</t>
        </is>
      </c>
      <c r="H978" s="404" t="inlineStr">
        <is>
          <t>《Relent》ASTEROPE moisture lotion  TESTER(N.C.V)</t>
        </is>
      </c>
      <c r="I978" s="404" t="inlineStr">
        <is>
          <t>Asterope Moisture Lotion</t>
        </is>
      </c>
      <c r="J978" s="488" t="inlineStr">
        <is>
          <t>Увлажняющий лосьон Астеропа</t>
        </is>
      </c>
      <c r="K978" s="440" t="inlineStr">
        <is>
          <t>face lotion</t>
        </is>
      </c>
      <c r="L978" s="440" t="n"/>
      <c r="M978" s="450" t="n"/>
      <c r="N978" s="450" t="n"/>
      <c r="O978" s="553" t="n"/>
      <c r="P978" s="1626" t="n">
        <v>2420</v>
      </c>
      <c r="Q978" s="1628">
        <f>O978*P978</f>
        <v/>
      </c>
      <c r="R978" s="443" t="n">
        <v>0</v>
      </c>
      <c r="S978" s="1623">
        <f>O978*R978</f>
        <v/>
      </c>
      <c r="T978" s="1623">
        <f>Q978-S978</f>
        <v/>
      </c>
      <c r="U978" s="556">
        <f>T978/Q978</f>
        <v/>
      </c>
      <c r="V978" s="444" t="n"/>
      <c r="W978" s="444" t="n"/>
      <c r="X978" s="444" t="n"/>
      <c r="Y978" s="444" t="n"/>
      <c r="Z978" s="444" t="n"/>
      <c r="AA978" s="444" t="n"/>
      <c r="AB978" s="1650">
        <f>AB65</f>
        <v/>
      </c>
      <c r="AC978" s="1624">
        <f>ROUND(O978*AB978,3)</f>
        <v/>
      </c>
      <c r="AD978" s="673">
        <f>AD1019</f>
        <v/>
      </c>
      <c r="AE978" s="663" t="inlineStr">
        <is>
          <t>ЕАЭС N RU Д-JP.АБ47.В.16906/21 от 12.01.2021 действует до 11.01.2026</t>
        </is>
      </c>
      <c r="AF978" s="663" t="n"/>
      <c r="AG978" s="663" t="inlineStr">
        <is>
          <t>IDEA INTERNATIONAL CO., LTD</t>
        </is>
      </c>
    </row>
    <row r="979" hidden="1" ht="20.1" customFormat="1" customHeight="1" s="437" thickBot="1">
      <c r="A979" s="435" t="n"/>
      <c r="B979" s="829" t="n"/>
      <c r="C979" s="1625">
        <f>C66</f>
        <v/>
      </c>
      <c r="D979" s="1625" t="n"/>
      <c r="E979" s="435" t="inlineStr">
        <is>
          <t>Relent TESTER</t>
        </is>
      </c>
      <c r="F979" s="447" t="inlineStr">
        <is>
          <t>B2807RT</t>
        </is>
      </c>
      <c r="G979" s="671" t="inlineStr">
        <is>
          <t>リレント　アステローペ　ミルクローション</t>
        </is>
      </c>
      <c r="H979" s="404" t="inlineStr">
        <is>
          <t>《Relent》ASTEROPE milk lotion  TESTER(N.C.V)</t>
        </is>
      </c>
      <c r="I979" s="404" t="inlineStr">
        <is>
          <t xml:space="preserve">Relent Asterope Milk Lotion. </t>
        </is>
      </c>
      <c r="J979" s="488" t="inlineStr">
        <is>
          <t>Питательное молочко Астеропа пробник</t>
        </is>
      </c>
      <c r="K979" s="440" t="inlineStr">
        <is>
          <t>face lotion</t>
        </is>
      </c>
      <c r="L979" s="440" t="n"/>
      <c r="M979" s="450" t="n"/>
      <c r="N979" s="450" t="n"/>
      <c r="O979" s="553" t="n"/>
      <c r="P979" s="1626" t="n">
        <v>2420</v>
      </c>
      <c r="Q979" s="1628">
        <f>O979*P979</f>
        <v/>
      </c>
      <c r="R979" s="443" t="n">
        <v>0</v>
      </c>
      <c r="S979" s="1623">
        <f>O979*R979</f>
        <v/>
      </c>
      <c r="T979" s="1623">
        <f>Q979-S979</f>
        <v/>
      </c>
      <c r="U979" s="556">
        <f>T979/Q979</f>
        <v/>
      </c>
      <c r="V979" s="444" t="n"/>
      <c r="W979" s="444" t="n"/>
      <c r="X979" s="444" t="n"/>
      <c r="Y979" s="444" t="n"/>
      <c r="Z979" s="444" t="n"/>
      <c r="AA979" s="444" t="n"/>
      <c r="AB979" s="1647">
        <f>AB66</f>
        <v/>
      </c>
      <c r="AC979" s="1627">
        <f>ROUND(O979*AB979,3)</f>
        <v/>
      </c>
      <c r="AD979" s="673">
        <f>AD1020</f>
        <v/>
      </c>
      <c r="AE979" s="663" t="inlineStr">
        <is>
          <t>ЕАЭС N RU Д-JP.РА09.В.82089/24 от 24.10.2024 действует до 23.10.2029</t>
        </is>
      </c>
      <c r="AF979" s="1029" t="inlineStr">
        <is>
          <t xml:space="preserve">Relent </t>
        </is>
      </c>
      <c r="AG979" s="1029" t="inlineStr">
        <is>
          <t>BRUNO, Inc</t>
        </is>
      </c>
    </row>
    <row r="980" hidden="1" ht="20.1" customFormat="1" customHeight="1" s="437" thickBot="1">
      <c r="A980" s="435" t="n"/>
      <c r="B980" s="829" t="n"/>
      <c r="C980" s="1625">
        <f>C67</f>
        <v/>
      </c>
      <c r="D980" s="1625" t="n"/>
      <c r="E980" s="435" t="inlineStr">
        <is>
          <t>Relent TESTER</t>
        </is>
      </c>
      <c r="F980" s="447" t="inlineStr">
        <is>
          <t>B2808RT</t>
        </is>
      </c>
      <c r="G980" s="671" t="inlineStr">
        <is>
          <t>リレント　アステローペ　モイスチュアクリーム</t>
        </is>
      </c>
      <c r="H980" s="404" t="inlineStr">
        <is>
          <t>《Relent》ASTEROPE moisture cream  TESTER(N.C.V)</t>
        </is>
      </c>
      <c r="I980" s="404" t="inlineStr">
        <is>
          <t>Asterope Moisture Cream</t>
        </is>
      </c>
      <c r="J980" s="488" t="inlineStr">
        <is>
          <t>Увлажняющий крем для лица Астеропа</t>
        </is>
      </c>
      <c r="K980" s="440" t="inlineStr">
        <is>
          <t>face cream</t>
        </is>
      </c>
      <c r="L980" s="440" t="n"/>
      <c r="M980" s="450" t="n"/>
      <c r="N980" s="450" t="n"/>
      <c r="O980" s="553" t="n"/>
      <c r="P980" s="1626" t="n">
        <v>2420</v>
      </c>
      <c r="Q980" s="1628">
        <f>O980*P980</f>
        <v/>
      </c>
      <c r="R980" s="443" t="n">
        <v>0</v>
      </c>
      <c r="S980" s="1623">
        <f>O980*R980</f>
        <v/>
      </c>
      <c r="T980" s="1623">
        <f>Q980-S980</f>
        <v/>
      </c>
      <c r="U980" s="556">
        <f>T980/Q980</f>
        <v/>
      </c>
      <c r="V980" s="444" t="n"/>
      <c r="W980" s="444" t="n"/>
      <c r="X980" s="444" t="n"/>
      <c r="Y980" s="444" t="n"/>
      <c r="Z980" s="444" t="n"/>
      <c r="AA980" s="444" t="n"/>
      <c r="AB980" s="1647">
        <f>AB67</f>
        <v/>
      </c>
      <c r="AC980" s="1627">
        <f>ROUND(O980*AB980,3)</f>
        <v/>
      </c>
      <c r="AD980" s="673">
        <f>AD1021</f>
        <v/>
      </c>
      <c r="AE980" s="663" t="inlineStr">
        <is>
          <t>ЕАЭС N RU Д-JP.РА03.В.90112/22 от 31.05.2022 действует до 29.05.2027</t>
        </is>
      </c>
      <c r="AF980" s="663" t="inlineStr">
        <is>
          <t>Relent</t>
        </is>
      </c>
      <c r="AG980" s="663" t="inlineStr">
        <is>
          <t>BRUNO Inc.</t>
        </is>
      </c>
    </row>
    <row r="981" hidden="1" ht="20.1" customFormat="1" customHeight="1" s="437" thickBot="1">
      <c r="A981" s="435" t="n"/>
      <c r="B981" s="829" t="n"/>
      <c r="C981" s="1625">
        <f>C68</f>
        <v/>
      </c>
      <c r="D981" s="1625" t="n"/>
      <c r="E981" s="435" t="inlineStr">
        <is>
          <t>Relent TESTER</t>
        </is>
      </c>
      <c r="F981" s="447" t="inlineStr">
        <is>
          <t>B3720RT</t>
        </is>
      </c>
      <c r="G981" s="671" t="inlineStr">
        <is>
          <t>リレント　リナレス　スキンローション</t>
        </is>
      </c>
      <c r="H981" s="404" t="inlineStr">
        <is>
          <t>《Relent》Rinales skin lotion  TESTER(N.C.V)</t>
        </is>
      </c>
      <c r="I981" s="404" t="n"/>
      <c r="J981" s="488" t="inlineStr">
        <is>
          <t>Лосьон от морщин Риналес Тестер</t>
        </is>
      </c>
      <c r="K981" s="440" t="inlineStr">
        <is>
          <t>face lotion</t>
        </is>
      </c>
      <c r="L981" s="440" t="n"/>
      <c r="M981" s="450" t="n"/>
      <c r="N981" s="450" t="n"/>
      <c r="O981" s="553" t="n"/>
      <c r="P981" s="1626" t="n">
        <v>3390</v>
      </c>
      <c r="Q981" s="1628">
        <f>O981*P981</f>
        <v/>
      </c>
      <c r="R981" s="443" t="n">
        <v>0</v>
      </c>
      <c r="S981" s="1623">
        <f>O981*R981</f>
        <v/>
      </c>
      <c r="T981" s="1623">
        <f>Q981-S981</f>
        <v/>
      </c>
      <c r="U981" s="556">
        <f>T981/Q981</f>
        <v/>
      </c>
      <c r="V981" s="444" t="n"/>
      <c r="W981" s="444" t="n"/>
      <c r="X981" s="444" t="n"/>
      <c r="Y981" s="444" t="n"/>
      <c r="Z981" s="444" t="n"/>
      <c r="AA981" s="444" t="n"/>
      <c r="AB981" s="1650">
        <f>AB68</f>
        <v/>
      </c>
      <c r="AC981" s="1624">
        <f>ROUND(O981*AB981,3)</f>
        <v/>
      </c>
      <c r="AD981" s="673">
        <f>AD1022</f>
        <v/>
      </c>
      <c r="AE981" s="663" t="n"/>
      <c r="AF981" s="663" t="n"/>
      <c r="AG981" s="663" t="n"/>
    </row>
    <row r="982" hidden="1" ht="20.1" customFormat="1" customHeight="1" s="437" thickBot="1">
      <c r="A982" s="435" t="n"/>
      <c r="B982" s="829" t="n"/>
      <c r="C982" s="1625">
        <f>C69</f>
        <v/>
      </c>
      <c r="D982" s="1625" t="n"/>
      <c r="E982" s="435" t="inlineStr">
        <is>
          <t>Relent TESTER</t>
        </is>
      </c>
      <c r="F982" s="447" t="inlineStr">
        <is>
          <t>B3730RT</t>
        </is>
      </c>
      <c r="G982" s="671" t="inlineStr">
        <is>
          <t>リレント　リナレス　エッセンスα</t>
        </is>
      </c>
      <c r="H982" s="404" t="inlineStr">
        <is>
          <t>《Relent》Rinales essence α  TESTER(N.C.V)</t>
        </is>
      </c>
      <c r="I982" s="404" t="inlineStr">
        <is>
          <t>Rinales Essence</t>
        </is>
      </c>
      <c r="J982" s="488" t="inlineStr">
        <is>
          <t>Сыворотка от морщин Риналес</t>
        </is>
      </c>
      <c r="K982" s="440" t="inlineStr">
        <is>
          <t>face essence</t>
        </is>
      </c>
      <c r="L982" s="440" t="n"/>
      <c r="M982" s="450" t="n"/>
      <c r="N982" s="450" t="n"/>
      <c r="O982" s="553" t="n"/>
      <c r="P982" s="1626" t="n">
        <v>3985</v>
      </c>
      <c r="Q982" s="1628">
        <f>O982*P982</f>
        <v/>
      </c>
      <c r="R982" s="443" t="n">
        <v>0</v>
      </c>
      <c r="S982" s="1623">
        <f>O982*R982</f>
        <v/>
      </c>
      <c r="T982" s="1623">
        <f>Q982-S982</f>
        <v/>
      </c>
      <c r="U982" s="556">
        <f>T982/Q982</f>
        <v/>
      </c>
      <c r="V982" s="444" t="n"/>
      <c r="W982" s="444" t="n"/>
      <c r="X982" s="444" t="n"/>
      <c r="Y982" s="444" t="n"/>
      <c r="Z982" s="444" t="n"/>
      <c r="AA982" s="444" t="n"/>
      <c r="AB982" s="1647">
        <f>AB69</f>
        <v/>
      </c>
      <c r="AC982" s="1627">
        <f>ROUND(O982*AB982,3)</f>
        <v/>
      </c>
      <c r="AD982" s="673">
        <f>AD1023</f>
        <v/>
      </c>
      <c r="AE982" s="663" t="inlineStr">
        <is>
          <t>ЕАЭС N RU Д-JP.РА01.В.71997/21 от 11.08.2021 действует до 10.08.2026</t>
        </is>
      </c>
      <c r="AF982" s="663" t="n"/>
      <c r="AG982" s="663" t="inlineStr">
        <is>
          <t>IDEA INTERNATIONAL CO., LTD</t>
        </is>
      </c>
    </row>
    <row r="983" hidden="1" ht="20.1" customFormat="1" customHeight="1" s="437" thickBot="1">
      <c r="A983" s="435" t="n"/>
      <c r="B983" s="829" t="n"/>
      <c r="C983" s="1625">
        <f>C70</f>
        <v/>
      </c>
      <c r="D983" s="1625" t="n"/>
      <c r="E983" s="435" t="inlineStr">
        <is>
          <t>Relent TESTER</t>
        </is>
      </c>
      <c r="F983" s="447" t="inlineStr">
        <is>
          <t>B3740RT</t>
        </is>
      </c>
      <c r="G983" s="671" t="inlineStr">
        <is>
          <t>リレント　リナレス　ミルクローション</t>
        </is>
      </c>
      <c r="H983" s="404" t="inlineStr">
        <is>
          <t>《Relent》Rinales milk lotion  TESTER(N.C.V)</t>
        </is>
      </c>
      <c r="I983" s="404" t="inlineStr">
        <is>
          <t>Rinales Milk Lotion</t>
        </is>
      </c>
      <c r="J983" s="488" t="inlineStr">
        <is>
          <t>Молочко против морщин «Риналес»</t>
        </is>
      </c>
      <c r="K983" s="440" t="inlineStr">
        <is>
          <t>face milk</t>
        </is>
      </c>
      <c r="L983" s="440" t="n"/>
      <c r="M983" s="450" t="n"/>
      <c r="N983" s="450" t="n"/>
      <c r="O983" s="553" t="n"/>
      <c r="P983" s="1626" t="n">
        <v>3985</v>
      </c>
      <c r="Q983" s="1628">
        <f>O983*P983</f>
        <v/>
      </c>
      <c r="R983" s="443" t="n">
        <v>0</v>
      </c>
      <c r="S983" s="1623">
        <f>O983*R983</f>
        <v/>
      </c>
      <c r="T983" s="1623">
        <f>Q983-S983</f>
        <v/>
      </c>
      <c r="U983" s="556">
        <f>T983/Q983</f>
        <v/>
      </c>
      <c r="V983" s="444" t="n"/>
      <c r="W983" s="444" t="n"/>
      <c r="X983" s="444" t="n"/>
      <c r="Y983" s="444" t="n"/>
      <c r="Z983" s="444" t="n"/>
      <c r="AA983" s="444" t="n"/>
      <c r="AB983" s="1647">
        <f>AB70</f>
        <v/>
      </c>
      <c r="AC983" s="1627">
        <f>ROUND(O983*AB983,3)</f>
        <v/>
      </c>
      <c r="AD983" s="673">
        <f>AD1024</f>
        <v/>
      </c>
      <c r="AE983" s="663" t="inlineStr">
        <is>
          <t>ЕАЭС N RU Д-JP.НВ15.B.03802/19 от 11.12.2019 действует до 10.12.2024</t>
        </is>
      </c>
      <c r="AF983" s="663" t="inlineStr">
        <is>
          <t>RELENT</t>
        </is>
      </c>
      <c r="AG983" s="663" t="inlineStr">
        <is>
          <t>IDEA INTERNATIONAL CO., LTD</t>
        </is>
      </c>
    </row>
    <row r="984" hidden="1" ht="20.1" customFormat="1" customHeight="1" s="437" thickBot="1">
      <c r="A984" s="435" t="n"/>
      <c r="B984" s="829" t="n"/>
      <c r="C984" s="1625">
        <f>C71</f>
        <v/>
      </c>
      <c r="D984" s="1625" t="n"/>
      <c r="E984" s="435" t="inlineStr">
        <is>
          <t>Relent TESTER</t>
        </is>
      </c>
      <c r="F984" s="447" t="inlineStr">
        <is>
          <t>B3750RT</t>
        </is>
      </c>
      <c r="G984" s="671" t="inlineStr">
        <is>
          <t>リレント　リナレス　モイスチュアクリーム</t>
        </is>
      </c>
      <c r="H984" s="404" t="inlineStr">
        <is>
          <t>《Relent》Rinales moisture cream  TESTER(N.C.V)</t>
        </is>
      </c>
      <c r="I984" s="404" t="inlineStr">
        <is>
          <t>Rinales Moisture Cream</t>
        </is>
      </c>
      <c r="J984" s="488" t="inlineStr">
        <is>
          <t>Крем увлажняющий против морщин Риналес</t>
        </is>
      </c>
      <c r="K984" s="440" t="inlineStr">
        <is>
          <t>face cream</t>
        </is>
      </c>
      <c r="L984" s="440" t="n"/>
      <c r="M984" s="450" t="n"/>
      <c r="N984" s="450" t="n"/>
      <c r="O984" s="553" t="n"/>
      <c r="P984" s="1626" t="n">
        <v>3985</v>
      </c>
      <c r="Q984" s="1628">
        <f>O984*P984</f>
        <v/>
      </c>
      <c r="R984" s="443" t="n">
        <v>0</v>
      </c>
      <c r="S984" s="1623">
        <f>O984*R984</f>
        <v/>
      </c>
      <c r="T984" s="1623">
        <f>Q984-S984</f>
        <v/>
      </c>
      <c r="U984" s="556">
        <f>T984/Q984</f>
        <v/>
      </c>
      <c r="V984" s="444" t="n"/>
      <c r="W984" s="444" t="n"/>
      <c r="X984" s="444" t="n"/>
      <c r="Y984" s="444" t="n"/>
      <c r="Z984" s="444" t="n"/>
      <c r="AA984" s="444" t="n"/>
      <c r="AB984" s="1647">
        <f>AB71</f>
        <v/>
      </c>
      <c r="AC984" s="1627">
        <f>ROUND(O984*AB984,3)</f>
        <v/>
      </c>
      <c r="AD984" s="673">
        <f>AD1025</f>
        <v/>
      </c>
      <c r="AE984" s="663" t="inlineStr">
        <is>
          <t>ЕАЭС N RU Д-JP.РА03.В.90112/22 от 31.05.2022 действует до 29.05.2027</t>
        </is>
      </c>
      <c r="AF984" s="663" t="inlineStr">
        <is>
          <t>Relent</t>
        </is>
      </c>
      <c r="AG984" s="663" t="inlineStr">
        <is>
          <t>BRUNO Inc.</t>
        </is>
      </c>
    </row>
    <row r="985" ht="20.1" customFormat="1" customHeight="1" s="437" thickBot="1">
      <c r="A985" s="1442" t="n"/>
      <c r="B985" s="822" t="n"/>
      <c r="C985" s="1030" t="n"/>
      <c r="D985" s="1030" t="n"/>
      <c r="E985" s="435" t="inlineStr">
        <is>
          <t>Relent TESTER</t>
        </is>
      </c>
      <c r="F985" s="1031" t="inlineStr">
        <is>
          <t>5802396</t>
        </is>
      </c>
      <c r="G985" s="671" t="n"/>
      <c r="H985" s="404" t="inlineStr">
        <is>
          <t>《RELENT》La Ceral mini bottle set (VC Runny 30ml, Doreor Doll 30ml, Doreor Runny 30ml, Doreor Milk30ml, Doreor Cream10g)TESTER(N.C.V)</t>
        </is>
      </c>
      <c r="I985" s="874" t="inlineStr">
        <is>
          <t>La Ceral mini bottle set</t>
        </is>
      </c>
      <c r="J985" s="874" t="inlineStr">
        <is>
          <t>Набор уходовой косметики для лица</t>
        </is>
      </c>
      <c r="K985" s="440" t="inlineStr">
        <is>
          <t>vc runny, doll, runny,milk,cream</t>
        </is>
      </c>
      <c r="L985" s="440" t="n"/>
      <c r="M985" s="450" t="n"/>
      <c r="N985" s="450" t="n"/>
      <c r="O985" s="553" t="n"/>
      <c r="P985" s="1626" t="n">
        <v>100</v>
      </c>
      <c r="Q985" s="1628">
        <f>O985*P985</f>
        <v/>
      </c>
      <c r="R985" s="443" t="n">
        <v>0</v>
      </c>
      <c r="S985" s="1623">
        <f>O985*R985</f>
        <v/>
      </c>
      <c r="T985" s="1623">
        <f>Q985-S985</f>
        <v/>
      </c>
      <c r="U985" s="556">
        <f>T985/Q985</f>
        <v/>
      </c>
      <c r="V985" s="444" t="n"/>
      <c r="W985" s="444" t="n"/>
      <c r="X985" s="444" t="n"/>
      <c r="Y985" s="444" t="n"/>
      <c r="Z985" s="444" t="n"/>
      <c r="AA985" s="444" t="n"/>
      <c r="AB985" s="1650" t="n">
        <v>0.187</v>
      </c>
      <c r="AC985" s="1624">
        <f>ROUND(O985*AB985,3)</f>
        <v/>
      </c>
      <c r="AD985" s="673" t="inlineStr">
        <is>
          <t xml:space="preserve"> La Cerarl　シリーズ全商品と共通</t>
        </is>
      </c>
      <c r="AE985" s="1029" t="inlineStr">
        <is>
          <t>ЕАЭС N RU Д-JP.НВ15.В.03806/19 от 11.12.2019 действует до 10.12.2024
ЕАЭС N RU Д-JP.НВ15.В.03806/19 от 11.12.2019 действует до 10.12.2024
ЕАЭС N RU Д-JP.НВ15.В.03788/19 от 11.12.2019 действует до 10.12.2024
ЕАЭС N RU Д-JP.НВ15.B.03802/19 от 11.12.2019 действует до 10.12.2024
ЕАЭС N RU Д-JP.НВ15.В.03803/19 от 11.12.2019 действует до 10.12.2024</t>
        </is>
      </c>
      <c r="AF985" s="1029" t="inlineStr">
        <is>
          <t>RELENT</t>
        </is>
      </c>
      <c r="AG985" s="1029" t="inlineStr">
        <is>
          <t>IDEA INTERNATIONAL CO., LTD
BRUNO Inc.</t>
        </is>
      </c>
    </row>
    <row r="986" ht="20.1" customFormat="1" customHeight="1" s="437" thickBot="1">
      <c r="A986" s="1442" t="n"/>
      <c r="B986" s="822" t="n"/>
      <c r="C986" s="1030" t="n"/>
      <c r="D986" s="1030" t="n"/>
      <c r="E986" s="435" t="inlineStr">
        <is>
          <t>Relent TESTER</t>
        </is>
      </c>
      <c r="F986" s="1031" t="inlineStr">
        <is>
          <t>5802395</t>
        </is>
      </c>
      <c r="G986" s="671" t="n"/>
      <c r="H986" s="404" t="inlineStr">
        <is>
          <t>《RELENT》La Ceral trial set (VC Runny 30ml, Doreor Doll 30ml, Doreor Runny 30ml, Doreor Pack 30g) TESTER(N.C.V)</t>
        </is>
      </c>
      <c r="I986" s="874" t="inlineStr">
        <is>
          <t>Relent La Cerarl Trial Set</t>
        </is>
      </c>
      <c r="J986" s="874" t="inlineStr">
        <is>
          <t>Набор уходовой косметики для лица</t>
        </is>
      </c>
      <c r="K986" s="440" t="inlineStr">
        <is>
          <t>vc runny, doll, runny,pack</t>
        </is>
      </c>
      <c r="L986" s="450" t="n"/>
      <c r="M986" s="450" t="n"/>
      <c r="N986" s="450" t="n"/>
      <c r="O986" s="553" t="n"/>
      <c r="P986" s="1626" t="n">
        <v>100</v>
      </c>
      <c r="Q986" s="1628">
        <f>O986*P986</f>
        <v/>
      </c>
      <c r="R986" s="443" t="n">
        <v>0</v>
      </c>
      <c r="S986" s="1623">
        <f>O986*R986</f>
        <v/>
      </c>
      <c r="T986" s="1623">
        <f>Q986-S986</f>
        <v/>
      </c>
      <c r="U986" s="556">
        <f>T986/Q986</f>
        <v/>
      </c>
      <c r="V986" s="444" t="n"/>
      <c r="W986" s="444" t="n"/>
      <c r="X986" s="444" t="n"/>
      <c r="Y986" s="444" t="n"/>
      <c r="Z986" s="444" t="n"/>
      <c r="AA986" s="444" t="n"/>
      <c r="AB986" s="1650" t="n">
        <v>0.191</v>
      </c>
      <c r="AC986" s="1624">
        <f>ROUND(O986*AB986,3)</f>
        <v/>
      </c>
      <c r="AD986" s="673" t="n"/>
      <c r="AE986" s="1029" t="inlineStr">
        <is>
          <t>ЕАЭС N RU Д-JP.РА03.В.91575/22 от 31.05.2022 действует до 30.05.2027
ЕАЭС N RU Д-JP.НВ15.В.03806/19 от 11.12.2019 действует до 10.12.2024
ЕАЭС N RU Д-JP.НВ15.В.03788/19 от 11.12.2019 действует до 10.12.2024
ЕАЭС N RU Д-JP.НВ15.В.03806/19 от 11.12.2019 действует до 10.12.2024</t>
        </is>
      </c>
      <c r="AF986" s="1029" t="inlineStr">
        <is>
          <t>RELENT</t>
        </is>
      </c>
      <c r="AG986" s="1029" t="inlineStr">
        <is>
          <t>IDEA INTERNATIONAL CO., LTD
BRUNO Inc.</t>
        </is>
      </c>
    </row>
    <row r="987" ht="20.1" customFormat="1" customHeight="1" s="437" thickBot="1">
      <c r="A987" s="435" t="n"/>
      <c r="B987" s="829" t="n"/>
      <c r="C987" s="1030" t="n"/>
      <c r="D987" s="1030" t="n"/>
      <c r="E987" s="435" t="inlineStr">
        <is>
          <t>Relent TESTER</t>
        </is>
      </c>
      <c r="F987" s="447" t="inlineStr">
        <is>
          <t>B2028RT</t>
        </is>
      </c>
      <c r="G987" s="671" t="inlineStr">
        <is>
          <t>ナリシングクリーム</t>
        </is>
      </c>
      <c r="H987" s="404" t="inlineStr">
        <is>
          <t>《Relent》Nourishung Cream TESTER(N.C.V)</t>
        </is>
      </c>
      <c r="I987" s="404" t="inlineStr">
        <is>
          <t>Relent Nourishing Cream</t>
        </is>
      </c>
      <c r="J987" s="488" t="inlineStr">
        <is>
          <t>Питательный крем для лица Релент</t>
        </is>
      </c>
      <c r="K987" s="440" t="inlineStr">
        <is>
          <t>face cream</t>
        </is>
      </c>
      <c r="L987" s="440" t="n"/>
      <c r="M987" s="450" t="n"/>
      <c r="N987" s="450" t="n"/>
      <c r="O987" s="553" t="n"/>
      <c r="P987" s="1626">
        <f>P73</f>
        <v/>
      </c>
      <c r="Q987" s="1628">
        <f>O987*P987</f>
        <v/>
      </c>
      <c r="R987" s="443" t="n">
        <v>0</v>
      </c>
      <c r="S987" s="1623">
        <f>O987*R987</f>
        <v/>
      </c>
      <c r="T987" s="1623">
        <f>Q987-S987</f>
        <v/>
      </c>
      <c r="U987" s="556">
        <f>T987/Q987</f>
        <v/>
      </c>
      <c r="V987" s="444" t="n"/>
      <c r="W987" s="444" t="n"/>
      <c r="X987" s="444" t="n"/>
      <c r="Y987" s="444" t="n"/>
      <c r="Z987" s="444" t="n"/>
      <c r="AA987" s="444" t="n"/>
      <c r="AB987" s="1647">
        <f>AB73</f>
        <v/>
      </c>
      <c r="AC987" s="1627">
        <f>ROUND(O987*AB987,3)</f>
        <v/>
      </c>
      <c r="AD987" s="673">
        <f>AD73</f>
        <v/>
      </c>
      <c r="AE987" s="663" t="inlineStr">
        <is>
          <t>ЕАЭС N RU Д-JP.РА03.В.90112/22 от 31.05.2022 действует до 29.05.2027</t>
        </is>
      </c>
      <c r="AF987" s="663" t="inlineStr">
        <is>
          <t>Relent</t>
        </is>
      </c>
      <c r="AG987" s="663" t="inlineStr">
        <is>
          <t>BRUNO Inc.</t>
        </is>
      </c>
    </row>
    <row r="988" ht="20.1" customFormat="1" customHeight="1" s="437" thickBot="1">
      <c r="A988" s="435" t="n"/>
      <c r="B988" s="829" t="n"/>
      <c r="C988" s="1030" t="n"/>
      <c r="D988" s="1030" t="n"/>
      <c r="E988" s="435" t="inlineStr">
        <is>
          <t>Relent TESTER</t>
        </is>
      </c>
      <c r="F988" s="447" t="inlineStr">
        <is>
          <t>A2705RT</t>
        </is>
      </c>
      <c r="G988" s="671" t="inlineStr">
        <is>
          <t>リレント　ハンドクリーム</t>
        </is>
      </c>
      <c r="H988" s="404" t="inlineStr">
        <is>
          <t>《Relent》Hand Cream TESTER(N.C.V)</t>
        </is>
      </c>
      <c r="I988" s="404" t="inlineStr">
        <is>
          <t>Relent Hand Cream</t>
        </is>
      </c>
      <c r="J988" s="488" t="inlineStr">
        <is>
          <t>Крем для рук</t>
        </is>
      </c>
      <c r="K988" s="440" t="inlineStr">
        <is>
          <t>hand cream</t>
        </is>
      </c>
      <c r="L988" s="440" t="n"/>
      <c r="M988" s="450" t="n"/>
      <c r="N988" s="450" t="n"/>
      <c r="O988" s="553" t="n"/>
      <c r="P988" s="1626" t="n">
        <v>398</v>
      </c>
      <c r="Q988" s="1628">
        <f>O988*P988</f>
        <v/>
      </c>
      <c r="R988" s="443" t="n">
        <v>0</v>
      </c>
      <c r="S988" s="1623">
        <f>O988*R988</f>
        <v/>
      </c>
      <c r="T988" s="1623">
        <f>Q988-S988</f>
        <v/>
      </c>
      <c r="U988" s="556">
        <f>T988/Q988</f>
        <v/>
      </c>
      <c r="V988" s="444" t="n"/>
      <c r="W988" s="444" t="n"/>
      <c r="X988" s="444" t="n"/>
      <c r="Y988" s="444" t="n"/>
      <c r="Z988" s="444" t="n"/>
      <c r="AA988" s="444" t="n"/>
      <c r="AB988" s="1633">
        <f>AB74</f>
        <v/>
      </c>
      <c r="AC988" s="1637">
        <f>ROUND(O988*AB988,3)</f>
        <v/>
      </c>
      <c r="AD988" s="673">
        <f>AD74</f>
        <v/>
      </c>
      <c r="AE988" s="663" t="inlineStr">
        <is>
          <t>ЕАЭС N RU Д-JP.НВ15.В.03805/19 от 11.12.2019 действует до 10.12.2024</t>
        </is>
      </c>
      <c r="AF988" s="663" t="inlineStr">
        <is>
          <t>RELENT</t>
        </is>
      </c>
      <c r="AG988" s="663" t="inlineStr">
        <is>
          <t>IDEA INTERNATIONAL CO., LTD</t>
        </is>
      </c>
    </row>
    <row r="989" ht="20.1" customFormat="1" customHeight="1" s="437" thickBot="1">
      <c r="A989" s="435" t="n"/>
      <c r="B989" s="829" t="n"/>
      <c r="C989" s="1030" t="n"/>
      <c r="D989" s="1030" t="n"/>
      <c r="E989" s="435" t="inlineStr">
        <is>
          <t>Relent SAMPLE</t>
        </is>
      </c>
      <c r="F989" s="447">
        <f>F75</f>
        <v/>
      </c>
      <c r="G989" s="671" t="n"/>
      <c r="H989" s="404" t="inlineStr">
        <is>
          <t>《Relent》Lip Cream TESTER(N.C.V)</t>
        </is>
      </c>
      <c r="I989" s="404" t="inlineStr">
        <is>
          <t>Relent Lip Cream</t>
        </is>
      </c>
      <c r="J989" s="488" t="inlineStr">
        <is>
          <t>Крем для губ «Релент»</t>
        </is>
      </c>
      <c r="K989" s="440" t="inlineStr">
        <is>
          <t>lip cream</t>
        </is>
      </c>
      <c r="L989" s="440" t="n"/>
      <c r="M989" s="450" t="n"/>
      <c r="N989" s="450" t="n"/>
      <c r="O989" s="553" t="n"/>
      <c r="P989" s="1626" t="n">
        <v>850</v>
      </c>
      <c r="Q989" s="1628">
        <f>O989*P989</f>
        <v/>
      </c>
      <c r="R989" s="443" t="n">
        <v>0</v>
      </c>
      <c r="S989" s="1623">
        <f>O989*R989</f>
        <v/>
      </c>
      <c r="T989" s="1623">
        <f>Q989-S989</f>
        <v/>
      </c>
      <c r="U989" s="556">
        <f>T989/Q989</f>
        <v/>
      </c>
      <c r="V989" s="444" t="n"/>
      <c r="W989" s="444" t="n"/>
      <c r="X989" s="444" t="n"/>
      <c r="Y989" s="444" t="n"/>
      <c r="Z989" s="444" t="n"/>
      <c r="AA989" s="444" t="n"/>
      <c r="AB989" s="1633" t="n">
        <v>0.015</v>
      </c>
      <c r="AC989" s="1624">
        <f>ROUND(O989*AB989,3)</f>
        <v/>
      </c>
      <c r="AD989" s="881">
        <f>AD75</f>
        <v/>
      </c>
      <c r="AE989" s="663">
        <f>AE75</f>
        <v/>
      </c>
      <c r="AF989" s="663">
        <f>AF75</f>
        <v/>
      </c>
      <c r="AG989" s="663">
        <f>AG75</f>
        <v/>
      </c>
    </row>
    <row r="990" hidden="1" ht="20.1" customFormat="1" customHeight="1" s="437" thickBot="1">
      <c r="A990" s="435" t="n"/>
      <c r="B990" s="829" t="n"/>
      <c r="C990" s="1625" t="n">
        <v>2100058023155</v>
      </c>
      <c r="D990" s="1625" t="n">
        <v>5802315</v>
      </c>
      <c r="E990" s="435" t="inlineStr">
        <is>
          <t>Relent SAMPLE</t>
        </is>
      </c>
      <c r="F990" s="447" t="inlineStr">
        <is>
          <t>B5357RS</t>
        </is>
      </c>
      <c r="G990" s="671" t="inlineStr">
        <is>
          <t>ﾗ･ｾﾗｰﾙ ﾄﾞﾛｩﾜｰｸﾚﾝｼﾞﾝｸﾞ(ｼｮｳ)</t>
        </is>
      </c>
      <c r="H990" s="404" t="inlineStr">
        <is>
          <t>《Relent》La Cerarl Doreor Cleansing (mini sample) (48 pieces in box) (N.C.V)</t>
        </is>
      </c>
      <c r="I990" s="404" t="inlineStr">
        <is>
          <t>La Cerarl Doreor Cleansing</t>
        </is>
      </c>
      <c r="J990" s="488" t="inlineStr">
        <is>
          <t>Демакияжный крем для лица</t>
        </is>
      </c>
      <c r="K990" s="440" t="inlineStr">
        <is>
          <t>face cleansing</t>
        </is>
      </c>
      <c r="L990" s="440" t="n"/>
      <c r="M990" s="450" t="n"/>
      <c r="N990" s="450" t="n"/>
      <c r="O990" s="553" t="n"/>
      <c r="P990" s="1626">
        <f>P127</f>
        <v/>
      </c>
      <c r="Q990" s="1628">
        <f>O990*P990</f>
        <v/>
      </c>
      <c r="R990" s="443" t="n">
        <v>0</v>
      </c>
      <c r="S990" s="1623">
        <f>O990*R990</f>
        <v/>
      </c>
      <c r="T990" s="1623">
        <f>Q990-S990</f>
        <v/>
      </c>
      <c r="U990" s="556">
        <f>T990/Q990</f>
        <v/>
      </c>
      <c r="V990" s="444" t="n"/>
      <c r="W990" s="444" t="n"/>
      <c r="X990" s="444" t="n"/>
      <c r="Y990" s="444" t="n"/>
      <c r="Z990" s="444" t="n"/>
      <c r="AA990" s="444" t="n"/>
      <c r="AB990" s="1639" t="n">
        <v>0.096</v>
      </c>
      <c r="AC990" s="1627">
        <f>ROUND(O990*AB990,3)</f>
        <v/>
      </c>
      <c r="AD990" s="673">
        <f>AD28</f>
        <v/>
      </c>
      <c r="AE990" s="663" t="inlineStr">
        <is>
          <t>ЕАЭС N RU Д-JP.РА03.В.90112/22 от 31.05.2022 действует до 29.05.2027</t>
        </is>
      </c>
      <c r="AF990" s="663" t="inlineStr">
        <is>
          <t>Relent</t>
        </is>
      </c>
      <c r="AG990" s="663" t="inlineStr">
        <is>
          <t>BRUNO Inc.</t>
        </is>
      </c>
    </row>
    <row r="991" hidden="1" ht="20.25" customFormat="1" customHeight="1" s="437" thickBot="1">
      <c r="A991" s="1442" t="n"/>
      <c r="B991" s="822" t="n"/>
      <c r="C991" s="1625" t="n">
        <v>2100058023162</v>
      </c>
      <c r="D991" s="1625" t="n">
        <v>5802316</v>
      </c>
      <c r="E991" s="435" t="inlineStr">
        <is>
          <t>Relent SAMPLE</t>
        </is>
      </c>
      <c r="F991" s="447" t="inlineStr">
        <is>
          <t>B5358RS</t>
        </is>
      </c>
      <c r="G991" s="671" t="inlineStr">
        <is>
          <t>ﾗ･ｾﾗｰﾙ ﾄﾞﾛｩﾜｰｳｫｯｼｭ(ｼｮｳ)</t>
        </is>
      </c>
      <c r="H991" s="404" t="inlineStr">
        <is>
          <t>《Relent》La Cerarl Doreor Wash (mini sample) (48 pieces in box) (N.C.V)</t>
        </is>
      </c>
      <c r="I991" s="404" t="inlineStr">
        <is>
          <t>La Ceral Doreor Wash</t>
        </is>
      </c>
      <c r="J991" s="488" t="inlineStr">
        <is>
          <t>Пенка для умывания</t>
        </is>
      </c>
      <c r="K991" s="440" t="inlineStr">
        <is>
          <t>face wash</t>
        </is>
      </c>
      <c r="L991" s="440" t="n"/>
      <c r="M991" s="450" t="n"/>
      <c r="N991" s="450" t="n"/>
      <c r="O991" s="553" t="n"/>
      <c r="P991" s="1626">
        <f>P128</f>
        <v/>
      </c>
      <c r="Q991" s="1628">
        <f>O991*P991</f>
        <v/>
      </c>
      <c r="R991" s="443" t="n">
        <v>0</v>
      </c>
      <c r="S991" s="1623">
        <f>O991*R991</f>
        <v/>
      </c>
      <c r="T991" s="1623">
        <f>Q991-S991</f>
        <v/>
      </c>
      <c r="U991" s="556">
        <f>T991/Q991</f>
        <v/>
      </c>
      <c r="V991" s="444" t="n"/>
      <c r="W991" s="444" t="n"/>
      <c r="X991" s="444" t="n"/>
      <c r="Y991" s="444" t="n"/>
      <c r="Z991" s="444" t="n"/>
      <c r="AA991" s="444" t="n"/>
      <c r="AB991" s="1639" t="n">
        <v>0.048</v>
      </c>
      <c r="AC991" s="1627">
        <f>ROUND(O991*AB991,3)</f>
        <v/>
      </c>
      <c r="AD991" s="673">
        <f>AD29</f>
        <v/>
      </c>
      <c r="AE991" s="663" t="inlineStr">
        <is>
          <t>ЕАЭС N RU Д-JP.РА03.В.90110/22 от 31.05.2022 действует до 29.05.2028</t>
        </is>
      </c>
      <c r="AF991" s="663" t="inlineStr">
        <is>
          <t>Relent</t>
        </is>
      </c>
      <c r="AG991" s="663" t="inlineStr">
        <is>
          <t>BRUNO Inc.</t>
        </is>
      </c>
    </row>
    <row r="992" hidden="1" ht="20.1" customFormat="1" customHeight="1" s="437" thickBot="1">
      <c r="A992" s="1442" t="n"/>
      <c r="B992" s="822" t="n"/>
      <c r="C992" s="1625" t="inlineStr">
        <is>
          <t>2100058023179</t>
        </is>
      </c>
      <c r="D992" s="1625" t="n">
        <v>5802317</v>
      </c>
      <c r="E992" s="435" t="inlineStr">
        <is>
          <t>Relent SAMPLE</t>
        </is>
      </c>
      <c r="F992" s="447" t="inlineStr">
        <is>
          <t>B5351RS</t>
        </is>
      </c>
      <c r="G992" s="671" t="inlineStr">
        <is>
          <t>ﾗ･ｾﾗｰﾙ VCﾗﾆｰ(ｼｮｳ)</t>
        </is>
      </c>
      <c r="H992" s="404" t="inlineStr">
        <is>
          <t>《Relent》La Cerarl VC Runny  (mini sample) (48 pieces in box) (N.C.V)</t>
        </is>
      </c>
      <c r="I992" s="404" t="inlineStr">
        <is>
          <t>La Cerarl Doreor VC Runny</t>
        </is>
      </c>
      <c r="J992" s="488" t="inlineStr">
        <is>
          <t>Лосьон с витамином С</t>
        </is>
      </c>
      <c r="K992" s="440" t="inlineStr">
        <is>
          <t>face serum</t>
        </is>
      </c>
      <c r="L992" s="440" t="n"/>
      <c r="M992" s="450" t="n"/>
      <c r="N992" s="450" t="n"/>
      <c r="O992" s="553" t="n"/>
      <c r="P992" s="1626">
        <f>P131</f>
        <v/>
      </c>
      <c r="Q992" s="1628">
        <f>O992*P992</f>
        <v/>
      </c>
      <c r="R992" s="443" t="n">
        <v>0</v>
      </c>
      <c r="S992" s="1623">
        <f>O992*R992</f>
        <v/>
      </c>
      <c r="T992" s="1623">
        <f>Q992-S992</f>
        <v/>
      </c>
      <c r="U992" s="556">
        <f>T992/Q992</f>
        <v/>
      </c>
      <c r="V992" s="444" t="n"/>
      <c r="W992" s="444" t="n"/>
      <c r="X992" s="444" t="n"/>
      <c r="Y992" s="444" t="n"/>
      <c r="Z992" s="444" t="n"/>
      <c r="AA992" s="444" t="n"/>
      <c r="AB992" s="1639" t="n">
        <v>0.096</v>
      </c>
      <c r="AC992" s="1627">
        <f>ROUND(O992*AB992,3)</f>
        <v/>
      </c>
      <c r="AD992" s="673">
        <f>AD32</f>
        <v/>
      </c>
      <c r="AE992" s="1189" t="inlineStr">
        <is>
          <t>ЕАЭС N RU Д-JP.РА12.В.00320/24 от 28.12.2024 действует до 27.12.2029</t>
        </is>
      </c>
      <c r="AF992" s="663" t="inlineStr">
        <is>
          <t>RELENT</t>
        </is>
      </c>
      <c r="AG992" s="663" t="inlineStr">
        <is>
          <t>IDEA INTERNATIONAL CO., LTD</t>
        </is>
      </c>
    </row>
    <row r="993" hidden="1" ht="20.1" customFormat="1" customHeight="1" s="437" thickBot="1">
      <c r="A993" s="1442" t="n"/>
      <c r="B993" s="822" t="n"/>
      <c r="C993" s="1625" t="inlineStr">
        <is>
          <t>2100058023186</t>
        </is>
      </c>
      <c r="D993" s="1625" t="n">
        <v>5802318</v>
      </c>
      <c r="E993" s="435" t="inlineStr">
        <is>
          <t>Relent SAMPLE</t>
        </is>
      </c>
      <c r="F993" s="447" t="inlineStr">
        <is>
          <t>B5352RS</t>
        </is>
      </c>
      <c r="G993" s="671" t="inlineStr">
        <is>
          <t>ﾗ･ｾﾗｰﾙ ﾄﾞﾛｩﾜｰﾄﾞｰﾙ(ｼｮｳ)</t>
        </is>
      </c>
      <c r="H993" s="404" t="inlineStr">
        <is>
          <t>《Relent》La Cerarl Doreor Doll (mini sample) (48 pieces in box) (N.C.V)</t>
        </is>
      </c>
      <c r="I993" s="404" t="inlineStr">
        <is>
          <t>La Cerarl Doreor Doll</t>
        </is>
      </c>
      <c r="J993" s="488" t="inlineStr">
        <is>
          <t>Увлажняющий лосьон «Ла Серарл»</t>
        </is>
      </c>
      <c r="K993" s="440" t="inlineStr">
        <is>
          <t>face serum</t>
        </is>
      </c>
      <c r="L993" s="440" t="n"/>
      <c r="M993" s="450" t="n"/>
      <c r="N993" s="450" t="n"/>
      <c r="O993" s="553" t="n"/>
      <c r="P993" s="1626">
        <f>P132</f>
        <v/>
      </c>
      <c r="Q993" s="1628">
        <f>O993*P993</f>
        <v/>
      </c>
      <c r="R993" s="443" t="n">
        <v>0</v>
      </c>
      <c r="S993" s="1623">
        <f>O993*R993</f>
        <v/>
      </c>
      <c r="T993" s="1623">
        <f>Q993-S993</f>
        <v/>
      </c>
      <c r="U993" s="556">
        <f>T993/Q993</f>
        <v/>
      </c>
      <c r="V993" s="444" t="n"/>
      <c r="W993" s="444" t="n"/>
      <c r="X993" s="444" t="n"/>
      <c r="Y993" s="444" t="n"/>
      <c r="Z993" s="444" t="n"/>
      <c r="AA993" s="444" t="n"/>
      <c r="AB993" s="1639" t="n">
        <v>0.096</v>
      </c>
      <c r="AC993" s="1627">
        <f>ROUND(O993*AB993,3)</f>
        <v/>
      </c>
      <c r="AD993" s="673">
        <f>AD33</f>
        <v/>
      </c>
      <c r="AE993" s="1189" t="inlineStr">
        <is>
          <t>ЕАЭС N RU Д-JP.РА12.В.00320/24 от 28.12.2024 действует до 27.12.2029</t>
        </is>
      </c>
      <c r="AF993" s="663" t="inlineStr">
        <is>
          <t>RELENT</t>
        </is>
      </c>
      <c r="AG993" s="663" t="inlineStr">
        <is>
          <t>IDEA INTERNATIONAL CO., LTD</t>
        </is>
      </c>
    </row>
    <row r="994" hidden="1" ht="20.1" customFormat="1" customHeight="1" s="437" thickBot="1">
      <c r="A994" s="1442" t="n"/>
      <c r="B994" s="822" t="n"/>
      <c r="C994" s="1625" t="n">
        <v>2100058023193</v>
      </c>
      <c r="D994" s="1625" t="n">
        <v>5802319</v>
      </c>
      <c r="E994" s="435" t="inlineStr">
        <is>
          <t>Relent SAMPLE</t>
        </is>
      </c>
      <c r="F994" s="447" t="inlineStr">
        <is>
          <t>В5353RS</t>
        </is>
      </c>
      <c r="G994" s="671" t="inlineStr">
        <is>
          <t>ﾗ･ｾﾗｰﾙ ﾄﾞﾛｩﾜｰﾗﾆｰ(ｼｮｳ)</t>
        </is>
      </c>
      <c r="H994" s="404" t="inlineStr">
        <is>
          <t>《Relent》La Cerarl Doreor Runny (mini sample) (48 pieces in box) (N.C.V)</t>
        </is>
      </c>
      <c r="I994" s="404" t="inlineStr">
        <is>
          <t>La Cerarl Doreor Runny</t>
        </is>
      </c>
      <c r="J994" s="488" t="inlineStr">
        <is>
          <t>Эссенция «Ла Серарл Дореор Ранни»</t>
        </is>
      </c>
      <c r="K994" s="440" t="inlineStr">
        <is>
          <t>face serum</t>
        </is>
      </c>
      <c r="L994" s="440" t="n"/>
      <c r="M994" s="450" t="n"/>
      <c r="N994" s="450" t="n"/>
      <c r="O994" s="553" t="n"/>
      <c r="P994" s="1626">
        <f>P133</f>
        <v/>
      </c>
      <c r="Q994" s="1628">
        <f>O994*P994</f>
        <v/>
      </c>
      <c r="R994" s="443" t="n">
        <v>0</v>
      </c>
      <c r="S994" s="1623">
        <f>O994*R994</f>
        <v/>
      </c>
      <c r="T994" s="1623">
        <f>Q994-S994</f>
        <v/>
      </c>
      <c r="U994" s="556">
        <f>T994/Q994</f>
        <v/>
      </c>
      <c r="V994" s="444" t="n"/>
      <c r="W994" s="444" t="n"/>
      <c r="X994" s="444" t="n"/>
      <c r="Y994" s="444" t="n"/>
      <c r="Z994" s="444" t="n"/>
      <c r="AA994" s="444" t="n"/>
      <c r="AB994" s="1639" t="n">
        <v>0.096</v>
      </c>
      <c r="AC994" s="1661">
        <f>ROUND(O994*AB994,3)</f>
        <v/>
      </c>
      <c r="AD994" s="673">
        <f>AD34</f>
        <v/>
      </c>
      <c r="AE994" s="1189" t="inlineStr">
        <is>
          <t>ЕАЭС N RU Д-JP.РА12.В.00430/24 от 28.12.2024 действует до 27.12.2029</t>
        </is>
      </c>
      <c r="AF994" s="663" t="inlineStr">
        <is>
          <t>RELENT</t>
        </is>
      </c>
      <c r="AG994" s="663" t="inlineStr">
        <is>
          <t>IDEA INTERNATIONAL CO., LTD</t>
        </is>
      </c>
    </row>
    <row r="995" hidden="1" ht="20.1" customFormat="1" customHeight="1" s="437" thickBot="1">
      <c r="A995" s="1442" t="n"/>
      <c r="B995" s="822" t="n"/>
      <c r="C995" s="1625" t="inlineStr">
        <is>
          <t>2100058023209</t>
        </is>
      </c>
      <c r="D995" s="1625" t="n">
        <v>5802320</v>
      </c>
      <c r="E995" s="435" t="inlineStr">
        <is>
          <t>Relent SAMPLE</t>
        </is>
      </c>
      <c r="F995" s="447" t="inlineStr">
        <is>
          <t>B5354RS</t>
        </is>
      </c>
      <c r="G995" s="671" t="inlineStr">
        <is>
          <t>ﾗ･ｾﾗｰﾙ ﾄﾞﾛｩﾜｰﾊﾟｯｸ(ｼｮｳ)</t>
        </is>
      </c>
      <c r="H995" s="404" t="inlineStr">
        <is>
          <t>《Relent》La Cerarl Doreor Pack (mini sample) (20 pieces in box) (N.C.V)</t>
        </is>
      </c>
      <c r="I995" s="404" t="inlineStr">
        <is>
          <t>La Cerarl Doreor Pack</t>
        </is>
      </c>
      <c r="J995" s="488" t="inlineStr">
        <is>
          <t>Маска для лица Ла Серарл Дореор</t>
        </is>
      </c>
      <c r="K995" s="440" t="inlineStr">
        <is>
          <t>face pack</t>
        </is>
      </c>
      <c r="L995" s="440" t="n"/>
      <c r="M995" s="450" t="n"/>
      <c r="N995" s="450" t="n"/>
      <c r="O995" s="553" t="n"/>
      <c r="P995" s="1626">
        <f>P135</f>
        <v/>
      </c>
      <c r="Q995" s="1628">
        <f>O995*P995</f>
        <v/>
      </c>
      <c r="R995" s="443" t="n">
        <v>0</v>
      </c>
      <c r="S995" s="1623">
        <f>O995*R995</f>
        <v/>
      </c>
      <c r="T995" s="1623">
        <f>Q995-S995</f>
        <v/>
      </c>
      <c r="U995" s="556">
        <f>T995/Q995</f>
        <v/>
      </c>
      <c r="V995" s="444" t="n"/>
      <c r="W995" s="444" t="n"/>
      <c r="X995" s="444" t="n"/>
      <c r="Y995" s="444" t="n"/>
      <c r="Z995" s="444" t="n"/>
      <c r="AA995" s="444" t="n"/>
      <c r="AB995" s="1639" t="n">
        <v>0.2</v>
      </c>
      <c r="AC995" s="1627">
        <f>ROUND(O995*AB995,3)</f>
        <v/>
      </c>
      <c r="AD995" s="673">
        <f>AD36</f>
        <v/>
      </c>
      <c r="AE995" s="663" t="inlineStr">
        <is>
          <t>ЕАЭС N RU Д-JP.РА03.В.91575/22 от 31.05.2022 действует до 30.05.2027</t>
        </is>
      </c>
      <c r="AF995" s="663" t="inlineStr">
        <is>
          <t>Relent</t>
        </is>
      </c>
      <c r="AG995" s="663" t="inlineStr">
        <is>
          <t>BRUNO Inc.</t>
        </is>
      </c>
    </row>
    <row r="996" hidden="1" ht="20.1" customFormat="1" customHeight="1" s="437" thickBot="1">
      <c r="A996" s="1442" t="n"/>
      <c r="B996" s="822" t="n"/>
      <c r="C996" s="1625" t="n">
        <v>2100058023216</v>
      </c>
      <c r="D996" s="1625" t="n">
        <v>5802321</v>
      </c>
      <c r="E996" s="435" t="inlineStr">
        <is>
          <t>Relent SAMPLE</t>
        </is>
      </c>
      <c r="F996" s="447" t="inlineStr">
        <is>
          <t>B5355RS</t>
        </is>
      </c>
      <c r="G996" s="671" t="inlineStr">
        <is>
          <t>ﾗ･ｾﾗｰﾙ ﾄﾞﾛｩﾜｰﾐﾙｸ(ｼｮｳ)</t>
        </is>
      </c>
      <c r="H996" s="404" t="inlineStr">
        <is>
          <t>《Relent》La Cerarl Doreor Milk (mini sample) (48 pieces in box) (N.C.V)</t>
        </is>
      </c>
      <c r="I996" s="404" t="inlineStr">
        <is>
          <t>La Cerarl Doreor Milk</t>
        </is>
      </c>
      <c r="J996" s="488" t="inlineStr">
        <is>
          <t>Молочко «Ла Серарл»</t>
        </is>
      </c>
      <c r="K996" s="440" t="inlineStr">
        <is>
          <t>face milk</t>
        </is>
      </c>
      <c r="L996" s="440" t="n"/>
      <c r="M996" s="450" t="n"/>
      <c r="N996" s="450" t="n"/>
      <c r="O996" s="553" t="n"/>
      <c r="P996" s="1626">
        <f>P136</f>
        <v/>
      </c>
      <c r="Q996" s="1628">
        <f>O996*P996</f>
        <v/>
      </c>
      <c r="R996" s="443" t="n">
        <v>0</v>
      </c>
      <c r="S996" s="1623">
        <f>O996*R996</f>
        <v/>
      </c>
      <c r="T996" s="1623">
        <f>Q996-S996</f>
        <v/>
      </c>
      <c r="U996" s="556">
        <f>T996/Q996</f>
        <v/>
      </c>
      <c r="V996" s="444" t="n"/>
      <c r="W996" s="444" t="n"/>
      <c r="X996" s="444" t="n"/>
      <c r="Y996" s="444" t="n"/>
      <c r="Z996" s="444" t="n"/>
      <c r="AA996" s="444" t="n"/>
      <c r="AB996" s="1639" t="n">
        <v>0.096</v>
      </c>
      <c r="AC996" s="1627">
        <f>ROUND(O996*AB996,3)</f>
        <v/>
      </c>
      <c r="AD996" s="673">
        <f>AD37</f>
        <v/>
      </c>
      <c r="AE996" s="820" t="inlineStr">
        <is>
          <t>ЕАЭС N RU Д-JP.РА12.В.00545/24 от 28.12.2024 действует до 27.12.2029</t>
        </is>
      </c>
      <c r="AF996" s="663" t="inlineStr">
        <is>
          <t>RELENT</t>
        </is>
      </c>
      <c r="AG996" s="663" t="inlineStr">
        <is>
          <t>IDEA INTERNATIONAL CO., LTD</t>
        </is>
      </c>
    </row>
    <row r="997" hidden="1" ht="20.1" customFormat="1" customHeight="1" s="437" thickBot="1">
      <c r="A997" s="1442" t="n"/>
      <c r="B997" s="822" t="n"/>
      <c r="C997" s="1625" t="n">
        <v>2100058023223</v>
      </c>
      <c r="D997" s="1625" t="n">
        <v>5802322</v>
      </c>
      <c r="E997" s="435" t="inlineStr">
        <is>
          <t>Relent SAMPLE</t>
        </is>
      </c>
      <c r="F997" s="447" t="inlineStr">
        <is>
          <t>B5356RS</t>
        </is>
      </c>
      <c r="G997" s="671" t="inlineStr">
        <is>
          <t>ﾗ･ｾﾗｰﾙ ﾄﾞﾛｩﾜｰｸﾘｰﾑ(ｼｮｳ)</t>
        </is>
      </c>
      <c r="H997" s="404" t="inlineStr">
        <is>
          <t>《Relent》La Cerarl Doreor Cream (mini sample) (48 pieces in box) (N.C.V)</t>
        </is>
      </c>
      <c r="I997" s="404" t="inlineStr">
        <is>
          <t>La Cerarl Doreor Cream</t>
        </is>
      </c>
      <c r="J997" s="488" t="inlineStr">
        <is>
          <t>Питательный крем «Ла Серарл Дореор»</t>
        </is>
      </c>
      <c r="K997" s="440" t="inlineStr">
        <is>
          <t>face cream</t>
        </is>
      </c>
      <c r="L997" s="440" t="n"/>
      <c r="M997" s="450" t="n"/>
      <c r="N997" s="450" t="n"/>
      <c r="O997" s="553" t="n"/>
      <c r="P997" s="1626">
        <f>P137</f>
        <v/>
      </c>
      <c r="Q997" s="1628">
        <f>O997*P997</f>
        <v/>
      </c>
      <c r="R997" s="443" t="n">
        <v>0</v>
      </c>
      <c r="S997" s="1623">
        <f>O997*R997</f>
        <v/>
      </c>
      <c r="T997" s="1623">
        <f>Q997-S997</f>
        <v/>
      </c>
      <c r="U997" s="556">
        <f>T997/Q997</f>
        <v/>
      </c>
      <c r="V997" s="444" t="n"/>
      <c r="W997" s="444" t="n"/>
      <c r="X997" s="444" t="n"/>
      <c r="Y997" s="444" t="n"/>
      <c r="Z997" s="444" t="n"/>
      <c r="AA997" s="444" t="n"/>
      <c r="AB997" s="1639" t="n">
        <v>0.096</v>
      </c>
      <c r="AC997" s="1627">
        <f>ROUND(O997*AB997,3)</f>
        <v/>
      </c>
      <c r="AD997" s="673">
        <f>AD38</f>
        <v/>
      </c>
      <c r="AE997" s="663" t="inlineStr">
        <is>
          <t>ЕАЭС N RU Д-JP.РА03.В.90112/22 от 31.05.2022 действует до 29.05.2027</t>
        </is>
      </c>
      <c r="AF997" s="663" t="inlineStr">
        <is>
          <t>La Cerarl</t>
        </is>
      </c>
      <c r="AG997" s="663" t="inlineStr">
        <is>
          <t>IDEA INTERNATIONAL CO., LTD</t>
        </is>
      </c>
    </row>
    <row r="998" hidden="1" ht="20.1" customFormat="1" customHeight="1" s="437" thickBot="1">
      <c r="A998" s="435" t="n"/>
      <c r="B998" s="829" t="n"/>
      <c r="C998" s="1625" t="inlineStr">
        <is>
          <t>2100058023230</t>
        </is>
      </c>
      <c r="D998" s="1625" t="n">
        <v>5802323</v>
      </c>
      <c r="E998" s="435" t="inlineStr">
        <is>
          <t>Relent SAMPLE</t>
        </is>
      </c>
      <c r="F998" s="447" t="inlineStr">
        <is>
          <t>B5359RS</t>
        </is>
      </c>
      <c r="G998" s="671" t="inlineStr">
        <is>
          <t>ﾗ･ｾﾗｰﾙ ﾄﾞﾛｩﾜｰｾﾗﾑ(ｼｮｳ)</t>
        </is>
      </c>
      <c r="H998" s="404" t="inlineStr">
        <is>
          <t>《Relent》La Cerarl Doreor serum (mini sample) (48 pieces in box) (N.C.V)</t>
        </is>
      </c>
      <c r="I998" s="404" t="inlineStr">
        <is>
          <t>La Cerarl Doreor Serum</t>
        </is>
      </c>
      <c r="J998" s="488" t="inlineStr">
        <is>
          <t>Эссенция «Ла Серарл Дореор»</t>
        </is>
      </c>
      <c r="K998" s="440" t="inlineStr">
        <is>
          <t>face serum</t>
        </is>
      </c>
      <c r="L998" s="440" t="n"/>
      <c r="M998" s="450" t="n"/>
      <c r="N998" s="450" t="n"/>
      <c r="O998" s="553" t="n"/>
      <c r="P998" s="1626">
        <f>P134</f>
        <v/>
      </c>
      <c r="Q998" s="1628">
        <f>O998*P998</f>
        <v/>
      </c>
      <c r="R998" s="443" t="n">
        <v>0</v>
      </c>
      <c r="S998" s="1623">
        <f>O998*R998</f>
        <v/>
      </c>
      <c r="T998" s="1623">
        <f>Q998-S998</f>
        <v/>
      </c>
      <c r="U998" s="556">
        <f>T998/Q998</f>
        <v/>
      </c>
      <c r="V998" s="444" t="n"/>
      <c r="W998" s="444" t="n"/>
      <c r="X998" s="444" t="n"/>
      <c r="Y998" s="444" t="n"/>
      <c r="Z998" s="444" t="n"/>
      <c r="AA998" s="444" t="n"/>
      <c r="AB998" s="1639" t="n">
        <v>0.096</v>
      </c>
      <c r="AC998" s="1624">
        <f>ROUND(O998*AB998,3)</f>
        <v/>
      </c>
      <c r="AD998" s="673">
        <f>AD35</f>
        <v/>
      </c>
      <c r="AE998" s="663" t="inlineStr">
        <is>
          <t>ДЕЛАЕМ ЕАЭС N RU Д-JP.РА01.В.71997/21 от 11.08.2021 действует до 10.08.2026</t>
        </is>
      </c>
      <c r="AF998" s="663" t="inlineStr">
        <is>
          <t>RELENT</t>
        </is>
      </c>
      <c r="AG998" s="663" t="inlineStr">
        <is>
          <t>IDEA INTERNATIONAL CO., LTD</t>
        </is>
      </c>
    </row>
    <row r="999" hidden="1" ht="20.1" customFormat="1" customHeight="1" s="437" thickBot="1">
      <c r="A999" s="435" t="n"/>
      <c r="B999" s="829" t="n"/>
      <c r="C999" s="1625" t="inlineStr">
        <is>
          <t>2100058023247</t>
        </is>
      </c>
      <c r="D999" s="1625" t="n">
        <v>5802324</v>
      </c>
      <c r="E999" s="435" t="inlineStr">
        <is>
          <t>Relent SAMPLE</t>
        </is>
      </c>
      <c r="F999" s="447" t="inlineStr">
        <is>
          <t>B3369RS</t>
        </is>
      </c>
      <c r="G999" s="671" t="inlineStr">
        <is>
          <t>ﾗ･ｾﾗｰﾙ ﾄﾞﾛｩﾜｰｺｰﾙﾄﾞ (ｼｮｳ)</t>
        </is>
      </c>
      <c r="H999" s="404" t="inlineStr">
        <is>
          <t>《Relent》La Cerarl Doreor Cold (mini sample) (48 pieces in box) (N.C.V)</t>
        </is>
      </c>
      <c r="I999" s="404" t="inlineStr">
        <is>
          <t>La Cerarl Doreor Cold</t>
        </is>
      </c>
      <c r="J999" s="488" t="inlineStr">
        <is>
          <t>Массажный крем для лица Ла Серал Дореор</t>
        </is>
      </c>
      <c r="K999" s="440" t="inlineStr">
        <is>
          <t>massage cream</t>
        </is>
      </c>
      <c r="L999" s="440" t="n"/>
      <c r="M999" s="450" t="n"/>
      <c r="N999" s="450" t="n"/>
      <c r="O999" s="553" t="n"/>
      <c r="P999" s="1626">
        <f>P129</f>
        <v/>
      </c>
      <c r="Q999" s="1628">
        <f>O999*P999</f>
        <v/>
      </c>
      <c r="R999" s="443" t="n">
        <v>0</v>
      </c>
      <c r="S999" s="1623">
        <f>O999*R999</f>
        <v/>
      </c>
      <c r="T999" s="1623">
        <f>Q999-S999</f>
        <v/>
      </c>
      <c r="U999" s="556">
        <f>T999/Q999</f>
        <v/>
      </c>
      <c r="V999" s="444" t="n"/>
      <c r="W999" s="444" t="n"/>
      <c r="X999" s="444" t="n"/>
      <c r="Y999" s="444" t="n"/>
      <c r="Z999" s="444" t="n"/>
      <c r="AA999" s="444" t="n"/>
      <c r="AB999" s="1639" t="n">
        <v>0.096</v>
      </c>
      <c r="AC999" s="1624">
        <f>ROUND(O999*AB999,3)</f>
        <v/>
      </c>
      <c r="AD999" s="673">
        <f>AD30</f>
        <v/>
      </c>
      <c r="AE999" s="663" t="inlineStr">
        <is>
          <t>ЕАЭС N RU Д-JP.РА03.В.90112/22 от 31.05.2022 действует до 29.05.2027</t>
        </is>
      </c>
      <c r="AF999" s="663" t="inlineStr">
        <is>
          <t>Relent</t>
        </is>
      </c>
      <c r="AG999" s="663" t="inlineStr">
        <is>
          <t>BRUNO Inc.</t>
        </is>
      </c>
    </row>
    <row r="1000" hidden="1" ht="20.1" customFormat="1" customHeight="1" s="437" thickBot="1">
      <c r="A1000" s="435" t="n"/>
      <c r="B1000" s="829" t="n"/>
      <c r="C1000" s="1625" t="inlineStr">
        <is>
          <t>2100058023254</t>
        </is>
      </c>
      <c r="D1000" s="1625" t="n">
        <v>5802325</v>
      </c>
      <c r="E1000" s="435" t="inlineStr">
        <is>
          <t>Relent SAMPLE</t>
        </is>
      </c>
      <c r="F1000" s="447" t="inlineStr">
        <is>
          <t>B3372RS</t>
        </is>
      </c>
      <c r="G1000" s="671" t="inlineStr">
        <is>
          <t>ﾗ･ｾﾗｰﾙ ﾄﾞﾛｩﾜｰﾌﾚｯｼｭﾅｰ (ｼｮｳ)</t>
        </is>
      </c>
      <c r="H1000" s="404" t="inlineStr">
        <is>
          <t>《Relent》La Cerarl Doreor Freshener (mini sample) (48 pieces in box) (N.C.V)</t>
        </is>
      </c>
      <c r="I1000" s="404" t="inlineStr">
        <is>
          <t>La Cerarl Doreor Freshner</t>
        </is>
      </c>
      <c r="J1000" s="488" t="inlineStr">
        <is>
          <t>Освежающий лосьон «Ла Серарл»</t>
        </is>
      </c>
      <c r="K1000" s="440" t="inlineStr">
        <is>
          <t>face lotion</t>
        </is>
      </c>
      <c r="L1000" s="440" t="n"/>
      <c r="M1000" s="450" t="n"/>
      <c r="N1000" s="450" t="n"/>
      <c r="O1000" s="553" t="n"/>
      <c r="P1000" s="1626">
        <f>P130</f>
        <v/>
      </c>
      <c r="Q1000" s="1628">
        <f>O1000*P1000</f>
        <v/>
      </c>
      <c r="R1000" s="443" t="n">
        <v>0</v>
      </c>
      <c r="S1000" s="1623">
        <f>O1000*R1000</f>
        <v/>
      </c>
      <c r="T1000" s="1623">
        <f>Q1000-S1000</f>
        <v/>
      </c>
      <c r="U1000" s="556">
        <f>T1000/Q1000</f>
        <v/>
      </c>
      <c r="V1000" s="444" t="n"/>
      <c r="W1000" s="444" t="n"/>
      <c r="X1000" s="444" t="n"/>
      <c r="Y1000" s="444" t="n"/>
      <c r="Z1000" s="444" t="n"/>
      <c r="AA1000" s="444" t="n"/>
      <c r="AB1000" s="1639" t="n">
        <v>0.096</v>
      </c>
      <c r="AC1000" s="1624">
        <f>ROUND(O1000*AB1000,3)</f>
        <v/>
      </c>
      <c r="AD1000" s="673">
        <f>AD31</f>
        <v/>
      </c>
      <c r="AE1000" s="1189" t="inlineStr">
        <is>
          <t>ЕАЭС N RU Д-JP.РА12.В.00320/24 от 28.12.2024 действует до 27.12.2029</t>
        </is>
      </c>
      <c r="AF1000" s="663" t="inlineStr">
        <is>
          <t>RELENT</t>
        </is>
      </c>
      <c r="AG1000" s="663" t="inlineStr">
        <is>
          <t>IDEA INTERNATIONAL CO., LTD</t>
        </is>
      </c>
    </row>
    <row r="1001" hidden="1" ht="20.1" customFormat="1" customHeight="1" s="437" thickBot="1">
      <c r="A1001" s="435" t="n"/>
      <c r="B1001" s="829" t="n"/>
      <c r="C1001" s="1625" t="n"/>
      <c r="D1001" s="1625" t="n">
        <v>5802493</v>
      </c>
      <c r="E1001" s="435" t="n"/>
      <c r="F1001" s="447" t="n"/>
      <c r="G1001" s="671" t="n"/>
      <c r="H1001" s="404" t="inlineStr">
        <is>
          <t>《Relent》La Cerarl Doreor Gelee SP (mini sample) (48 pieces in box) (N.C.V)</t>
        </is>
      </c>
      <c r="I1001" s="404" t="n"/>
      <c r="J1001" s="488" t="n"/>
      <c r="K1001" s="440" t="n"/>
      <c r="L1001" s="440" t="n"/>
      <c r="M1001" s="450" t="n"/>
      <c r="N1001" s="450" t="n"/>
      <c r="O1001" s="553" t="n"/>
      <c r="P1001" s="1626" t="n">
        <v>2640</v>
      </c>
      <c r="Q1001" s="1628">
        <f>O1001*P1001</f>
        <v/>
      </c>
      <c r="R1001" s="443" t="n">
        <v>0</v>
      </c>
      <c r="S1001" s="1623">
        <f>O1001*R1001</f>
        <v/>
      </c>
      <c r="T1001" s="1623">
        <f>Q1001-S1001</f>
        <v/>
      </c>
      <c r="U1001" s="556">
        <f>T1001/Q1001</f>
        <v/>
      </c>
      <c r="V1001" s="444" t="n"/>
      <c r="W1001" s="444" t="n"/>
      <c r="X1001" s="444" t="n"/>
      <c r="Y1001" s="444" t="n"/>
      <c r="Z1001" s="444" t="n"/>
      <c r="AA1001" s="444" t="n"/>
      <c r="AB1001" s="1639" t="n"/>
      <c r="AC1001" s="1624" t="n"/>
      <c r="AD1001" s="673" t="n"/>
      <c r="AE1001" s="663" t="n"/>
      <c r="AF1001" s="663" t="n"/>
      <c r="AG1001" s="663" t="n"/>
    </row>
    <row r="1002" ht="20.1" customFormat="1" customHeight="1" s="437" thickBot="1">
      <c r="A1002" s="435" t="n"/>
      <c r="B1002" s="829" t="n"/>
      <c r="C1002" s="1625" t="n"/>
      <c r="D1002" s="1625" t="n">
        <v>5802585</v>
      </c>
      <c r="E1002" s="435" t="inlineStr">
        <is>
          <t>Relent SAMPLE</t>
        </is>
      </c>
      <c r="F1002" s="447" t="n"/>
      <c r="G1002" s="671" t="n"/>
      <c r="H1002" s="404" t="inlineStr">
        <is>
          <t>《Relent》Yokibi Essence wash (mini sample) (49 pieces in box) (N.C.V)</t>
        </is>
      </c>
      <c r="I1002" s="404">
        <f>I49</f>
        <v/>
      </c>
      <c r="J1002" s="404">
        <f>J49</f>
        <v/>
      </c>
      <c r="K1002" s="440">
        <f>K49</f>
        <v/>
      </c>
      <c r="L1002" s="440" t="n"/>
      <c r="M1002" s="450" t="n"/>
      <c r="N1002" s="450" t="n"/>
      <c r="O1002" s="553" t="n"/>
      <c r="P1002" s="1626" t="n">
        <v>1980</v>
      </c>
      <c r="Q1002" s="1628">
        <f>O1002*P1002</f>
        <v/>
      </c>
      <c r="R1002" s="443" t="n">
        <v>0</v>
      </c>
      <c r="S1002" s="1623">
        <f>O1002*R1002</f>
        <v/>
      </c>
      <c r="T1002" s="1623" t="n"/>
      <c r="U1002" s="556" t="n"/>
      <c r="V1002" s="444" t="n"/>
      <c r="W1002" s="444" t="n"/>
      <c r="X1002" s="444" t="n"/>
      <c r="Y1002" s="444" t="n"/>
      <c r="Z1002" s="444" t="n"/>
      <c r="AA1002" s="444" t="n"/>
      <c r="AB1002" s="1639" t="n">
        <v>0.096</v>
      </c>
      <c r="AC1002" s="1624">
        <f>ROUND(O1002*AB1002,3)</f>
        <v/>
      </c>
      <c r="AD1002" s="673" t="inlineStr">
        <is>
          <t>水、ミリスチン酸、グリセリン、BG、水酸化K、パルミチン酸、PEG-400、ステアリン酸、ココイルメチルタウリンNa、マルチトール、コカミドDEA、ソルビトール、グリシルヒザインフラタ根エキス、ハトムギ種子、ヨウシュヤマゴボウ種子油、ジグリコシル没食子酸、サクシニルアテロコラーゲン、サンザシ果実エキス、加水分解アナツバメ巣エキス、クチナシ果実エキス、シャクヤク根エキス、トウキ根エキス、サンザシ果実エキス、チャ葉エキス、プルーン分解物、ベニバナ花エキス、ホウセンカエキス、ローヤルゼリーエキス、ポリグルタミン酸、グルコース、システアミン酸グリコール、ステアリン酸グリコール、ステアリン酸PEG-150、イネ酸（Na/Mg）、香料</t>
        </is>
      </c>
      <c r="AE1002" s="680" t="inlineStr">
        <is>
          <t>ЕАЭС N RU Д-JP.РА03.В.40336/25 от 07.04.2025 действует до 03.04.2030</t>
        </is>
      </c>
      <c r="AF1002" s="680" t="inlineStr">
        <is>
          <t>Relent</t>
        </is>
      </c>
      <c r="AG1002" s="680" t="inlineStr">
        <is>
          <t>BRUNO Inc.</t>
        </is>
      </c>
    </row>
    <row r="1003" hidden="1" ht="20.1" customFormat="1" customHeight="1" s="437" thickBot="1">
      <c r="A1003" s="435" t="n"/>
      <c r="B1003" s="829" t="n"/>
      <c r="C1003" s="1625" t="inlineStr">
        <is>
          <t>2100058022998</t>
        </is>
      </c>
      <c r="D1003" s="1625" t="n">
        <v>5802299</v>
      </c>
      <c r="E1003" s="435" t="inlineStr">
        <is>
          <t>Relent SAMPLE</t>
        </is>
      </c>
      <c r="F1003" s="447" t="inlineStr">
        <is>
          <t>A2800RS</t>
        </is>
      </c>
      <c r="G1003" s="671" t="inlineStr">
        <is>
          <t>YOKIBI ｴｯｾﾝｽｸﾚﾝｼﾞﾝｸﾞ(ｼｮｳ)</t>
        </is>
      </c>
      <c r="H1003" s="404" t="inlineStr">
        <is>
          <t>《Relent》YOKIBI Essence Cleansing (mini sample) (48 pieces in box) (N.C.V)</t>
        </is>
      </c>
      <c r="I1003" s="404" t="inlineStr">
        <is>
          <t>Yokibi Essence Cleansing</t>
        </is>
      </c>
      <c r="J1003" s="488" t="inlineStr">
        <is>
          <t>Демакияжный крем для лица Ёкиби</t>
        </is>
      </c>
      <c r="K1003" s="440" t="inlineStr">
        <is>
          <t>face cleansing</t>
        </is>
      </c>
      <c r="L1003" s="440" t="n"/>
      <c r="M1003" s="450" t="n"/>
      <c r="N1003" s="450" t="n"/>
      <c r="O1003" s="553" t="n"/>
      <c r="P1003" s="1626">
        <f>P117</f>
        <v/>
      </c>
      <c r="Q1003" s="1628">
        <f>O1003*P1003</f>
        <v/>
      </c>
      <c r="R1003" s="443" t="n">
        <v>0</v>
      </c>
      <c r="S1003" s="1623">
        <f>O1003*R1003</f>
        <v/>
      </c>
      <c r="T1003" s="1623">
        <f>Q1003-S1003</f>
        <v/>
      </c>
      <c r="U1003" s="556">
        <f>T1003/Q1003</f>
        <v/>
      </c>
      <c r="V1003" s="444" t="n"/>
      <c r="W1003" s="444" t="n"/>
      <c r="X1003" s="444" t="n"/>
      <c r="Y1003" s="444" t="n"/>
      <c r="Z1003" s="444" t="n"/>
      <c r="AA1003" s="444" t="n"/>
      <c r="AB1003" s="1639" t="n">
        <v>0.096</v>
      </c>
      <c r="AC1003" s="1624">
        <f>ROUND(O1003*AB1003,3)</f>
        <v/>
      </c>
      <c r="AD1003" s="673">
        <f>AD45</f>
        <v/>
      </c>
      <c r="AE1003" s="663" t="inlineStr">
        <is>
          <t>ЕАЭС N RU Д-JP.РА03.В.90112/22 от 31.05.2022 действует до 29.05.2027</t>
        </is>
      </c>
      <c r="AF1003" s="663" t="inlineStr">
        <is>
          <t>Relent</t>
        </is>
      </c>
      <c r="AG1003" s="663" t="inlineStr">
        <is>
          <t>BRUNO Inc.</t>
        </is>
      </c>
    </row>
    <row r="1004" hidden="1" ht="20.1" customFormat="1" customHeight="1" s="437" thickBot="1">
      <c r="A1004" s="1442" t="n"/>
      <c r="B1004" s="822" t="n"/>
      <c r="C1004" s="1625" t="n">
        <v>2100058023001</v>
      </c>
      <c r="D1004" s="1625" t="n">
        <v>5802300</v>
      </c>
      <c r="E1004" s="435" t="inlineStr">
        <is>
          <t>Relent SAMPLE</t>
        </is>
      </c>
      <c r="F1004" s="447" t="inlineStr">
        <is>
          <t>A2810RS</t>
        </is>
      </c>
      <c r="G1004" s="671" t="inlineStr">
        <is>
          <t>YOKIBI ｴｯｾﾝｽｺｰﾙﾄﾞ(ｼｮｳ)</t>
        </is>
      </c>
      <c r="H1004" s="404" t="inlineStr">
        <is>
          <t>《Relent》YOKIBI Essence Cold (mini sample) (48 pieces in box) (N.C.V)</t>
        </is>
      </c>
      <c r="I1004" s="404" t="inlineStr">
        <is>
          <t>Yokibi Essence Cold</t>
        </is>
      </c>
      <c r="J1004" s="488" t="inlineStr">
        <is>
          <t>Массажный крем-эссенция для лица Ёкиби</t>
        </is>
      </c>
      <c r="K1004" s="440" t="inlineStr">
        <is>
          <t>massage cream</t>
        </is>
      </c>
      <c r="L1004" s="440" t="n"/>
      <c r="M1004" s="450" t="n"/>
      <c r="N1004" s="450" t="n"/>
      <c r="O1004" s="553" t="n"/>
      <c r="P1004" s="1626">
        <f>P118</f>
        <v/>
      </c>
      <c r="Q1004" s="1628">
        <f>O1004*P1004</f>
        <v/>
      </c>
      <c r="R1004" s="443" t="n">
        <v>0</v>
      </c>
      <c r="S1004" s="1623">
        <f>O1004*R1004</f>
        <v/>
      </c>
      <c r="T1004" s="1623">
        <f>Q1004-S1004</f>
        <v/>
      </c>
      <c r="U1004" s="556">
        <f>T1004/Q1004</f>
        <v/>
      </c>
      <c r="V1004" s="444" t="n"/>
      <c r="W1004" s="444" t="n"/>
      <c r="X1004" s="444" t="n"/>
      <c r="Y1004" s="444" t="n"/>
      <c r="Z1004" s="444" t="n"/>
      <c r="AA1004" s="444" t="n"/>
      <c r="AB1004" s="1639" t="n">
        <v>0.067</v>
      </c>
      <c r="AC1004" s="1624">
        <f>ROUND(O1004*AB1004,3)</f>
        <v/>
      </c>
      <c r="AD1004" s="673">
        <f>AD47</f>
        <v/>
      </c>
      <c r="AE1004" s="663" t="inlineStr">
        <is>
          <t>ЕАЭС N RU Д-JP.РА03.В.90112/22 от 31.05.2022 действует до 29.05.2027</t>
        </is>
      </c>
      <c r="AF1004" s="663" t="inlineStr">
        <is>
          <t>Relent</t>
        </is>
      </c>
      <c r="AG1004" s="663" t="inlineStr">
        <is>
          <t>BRUNO Inc.</t>
        </is>
      </c>
    </row>
    <row r="1005" ht="20.1" customFormat="1" customHeight="1" s="437" thickBot="1">
      <c r="A1005" s="435" t="n"/>
      <c r="B1005" s="829" t="n"/>
      <c r="C1005" s="1625" t="n"/>
      <c r="D1005" s="1625" t="n"/>
      <c r="E1005" s="435" t="inlineStr">
        <is>
          <t>Relent SAMPLE</t>
        </is>
      </c>
      <c r="F1005" s="447" t="inlineStr">
        <is>
          <t>A2820RS</t>
        </is>
      </c>
      <c r="G1005" s="671" t="inlineStr">
        <is>
          <t>YOKIBI ｴｯｾﾝｽﾌﾚｯｼｭ(ｼｮｳ)</t>
        </is>
      </c>
      <c r="H1005" s="404" t="inlineStr">
        <is>
          <t>《Relent》YOKIBI Essence Fresh (mini sample) (48 pieces in box) (N.C.V)</t>
        </is>
      </c>
      <c r="I1005" s="404" t="inlineStr">
        <is>
          <t>Yokibi Essence Fresh</t>
        </is>
      </c>
      <c r="J1005" s="488" t="inlineStr">
        <is>
          <t>Освежающий лосьон-эссенция</t>
        </is>
      </c>
      <c r="K1005" s="440" t="inlineStr">
        <is>
          <t>face lotion</t>
        </is>
      </c>
      <c r="L1005" s="440" t="n"/>
      <c r="M1005" s="450" t="n"/>
      <c r="N1005" s="450" t="n"/>
      <c r="O1005" s="553" t="n"/>
      <c r="P1005" s="1626" t="n">
        <v>100</v>
      </c>
      <c r="Q1005" s="1628">
        <f>O1005*P1005</f>
        <v/>
      </c>
      <c r="R1005" s="443" t="n">
        <v>0</v>
      </c>
      <c r="S1005" s="1623">
        <f>O1005*R1005</f>
        <v/>
      </c>
      <c r="T1005" s="1623">
        <f>Q1005-S1005</f>
        <v/>
      </c>
      <c r="U1005" s="556">
        <f>T1005/Q1005</f>
        <v/>
      </c>
      <c r="V1005" s="444" t="n"/>
      <c r="W1005" s="444" t="n"/>
      <c r="X1005" s="444" t="n"/>
      <c r="Y1005" s="444" t="n"/>
      <c r="Z1005" s="444" t="n"/>
      <c r="AA1005" s="444" t="n"/>
      <c r="AB1005" s="1650" t="n">
        <v>0.001</v>
      </c>
      <c r="AC1005" s="1624">
        <f>ROUND(O1005*AB1005,3)</f>
        <v/>
      </c>
      <c r="AD1005" s="673">
        <f>AD50</f>
        <v/>
      </c>
      <c r="AE1005" s="663" t="inlineStr">
        <is>
          <t>ЕАЭС N RU Д-JP.НВ15.В.03806/19 от 11.12.2019 действует до 10.12.2024</t>
        </is>
      </c>
      <c r="AF1005" s="663" t="inlineStr">
        <is>
          <t>RELENT</t>
        </is>
      </c>
      <c r="AG1005" s="663" t="inlineStr">
        <is>
          <t>IDEA INTERNATIONAL CO., LTD</t>
        </is>
      </c>
    </row>
    <row r="1006" hidden="1" ht="20.1" customFormat="1" customHeight="1" s="437" thickBot="1">
      <c r="A1006" s="1442" t="n"/>
      <c r="B1006" s="822" t="n"/>
      <c r="C1006" s="1625" t="inlineStr">
        <is>
          <t>2100058023025</t>
        </is>
      </c>
      <c r="D1006" s="1625" t="n">
        <v>5802302</v>
      </c>
      <c r="E1006" s="435" t="inlineStr">
        <is>
          <t>Relent SAMPLE</t>
        </is>
      </c>
      <c r="F1006" s="447" t="inlineStr">
        <is>
          <t>A2830RS</t>
        </is>
      </c>
      <c r="G1006" s="671" t="inlineStr">
        <is>
          <t>YOKIBI ｴｯｾﾝｽﾛｰｼｮﾝ(ｼｮｳ)</t>
        </is>
      </c>
      <c r="H1006" s="404" t="inlineStr">
        <is>
          <t>《Relent》YOKIBI Essence Lotion (mini sample) (48 pieces in box) (N.C.V)</t>
        </is>
      </c>
      <c r="I1006" s="404" t="inlineStr">
        <is>
          <t>Yokibi Essence Lotion</t>
        </is>
      </c>
      <c r="J1006" s="488" t="inlineStr">
        <is>
          <t>Лосьон-эссенция «Ёкиби»</t>
        </is>
      </c>
      <c r="K1006" s="440" t="inlineStr">
        <is>
          <t>face lotion</t>
        </is>
      </c>
      <c r="L1006" s="440" t="n"/>
      <c r="M1006" s="450" t="n"/>
      <c r="N1006" s="450" t="n"/>
      <c r="O1006" s="553" t="n"/>
      <c r="P1006" s="1626">
        <f>P119</f>
        <v/>
      </c>
      <c r="Q1006" s="1628">
        <f>O1006*P1006</f>
        <v/>
      </c>
      <c r="R1006" s="443" t="n">
        <v>0</v>
      </c>
      <c r="S1006" s="1623">
        <f>O1006*R1006</f>
        <v/>
      </c>
      <c r="T1006" s="1623">
        <f>Q1006-S1006</f>
        <v/>
      </c>
      <c r="U1006" s="556">
        <f>T1006/Q1006</f>
        <v/>
      </c>
      <c r="V1006" s="444" t="n"/>
      <c r="W1006" s="444" t="n"/>
      <c r="X1006" s="444" t="n"/>
      <c r="Y1006" s="444" t="n"/>
      <c r="Z1006" s="444" t="n"/>
      <c r="AA1006" s="444" t="n"/>
      <c r="AB1006" s="1639" t="n">
        <v>0.048</v>
      </c>
      <c r="AC1006" s="1627">
        <f>ROUND(O1006*AB1006,3)</f>
        <v/>
      </c>
      <c r="AD1006" s="673">
        <f>AD51</f>
        <v/>
      </c>
      <c r="AE1006" s="1190" t="inlineStr">
        <is>
          <t>ЕАЭС N RU Д-JP.РА12.В.00320/24 от 28.12.2024 действует до 27.12.2029</t>
        </is>
      </c>
      <c r="AF1006" s="663" t="inlineStr">
        <is>
          <t>RELENT</t>
        </is>
      </c>
      <c r="AG1006" s="663" t="inlineStr">
        <is>
          <t>IDEA INTERNATIONAL CO., LTD</t>
        </is>
      </c>
    </row>
    <row r="1007" hidden="1" ht="20.1" customFormat="1" customHeight="1" s="437" thickBot="1">
      <c r="A1007" s="435" t="n"/>
      <c r="B1007" s="829" t="n"/>
      <c r="C1007" s="1625" t="n">
        <v>2100058023032</v>
      </c>
      <c r="D1007" s="1625" t="n">
        <v>5802303</v>
      </c>
      <c r="E1007" s="435" t="inlineStr">
        <is>
          <t>Relent SAMPLE</t>
        </is>
      </c>
      <c r="F1007" s="447" t="inlineStr">
        <is>
          <t>A3830RS</t>
        </is>
      </c>
      <c r="G1007" s="671" t="inlineStr">
        <is>
          <t>YOKIBI ｴｯｾﾝｽｼﾞｪﾙ(ｼｮｳ)</t>
        </is>
      </c>
      <c r="H1007" s="404" t="inlineStr">
        <is>
          <t>《Relent》YOKIBI Essence Gel (mini sample) (48 pieces in box) (N.C.V)</t>
        </is>
      </c>
      <c r="I1007" s="404" t="inlineStr">
        <is>
          <t>Yokibi Essence Gel</t>
        </is>
      </c>
      <c r="J1007" s="488" t="inlineStr">
        <is>
          <t>Гель-эссенция «Ёкиби»</t>
        </is>
      </c>
      <c r="K1007" s="440" t="inlineStr">
        <is>
          <t>face gel</t>
        </is>
      </c>
      <c r="L1007" s="440" t="n"/>
      <c r="M1007" s="450" t="n"/>
      <c r="N1007" s="450" t="n"/>
      <c r="O1007" s="553" t="n"/>
      <c r="P1007" s="1626">
        <f>P120</f>
        <v/>
      </c>
      <c r="Q1007" s="1628">
        <f>O1007*P1007</f>
        <v/>
      </c>
      <c r="R1007" s="443" t="n">
        <v>0</v>
      </c>
      <c r="S1007" s="1623">
        <f>O1007*R1007</f>
        <v/>
      </c>
      <c r="T1007" s="1623">
        <f>Q1007-S1007</f>
        <v/>
      </c>
      <c r="U1007" s="556">
        <f>T1007/Q1007</f>
        <v/>
      </c>
      <c r="V1007" s="444" t="n"/>
      <c r="W1007" s="444" t="n"/>
      <c r="X1007" s="444" t="n"/>
      <c r="Y1007" s="444" t="n"/>
      <c r="Z1007" s="444" t="n"/>
      <c r="AA1007" s="444" t="n"/>
      <c r="AB1007" s="1650" t="n">
        <v>0.001</v>
      </c>
      <c r="AC1007" s="1624">
        <f>ROUND(O1007*AB1007,3)</f>
        <v/>
      </c>
      <c r="AD1007" s="673">
        <f>AD52</f>
        <v/>
      </c>
      <c r="AE1007" s="663" t="inlineStr">
        <is>
          <t>делаем</t>
        </is>
      </c>
      <c r="AF1007" s="663" t="n"/>
      <c r="AG1007" s="663" t="inlineStr">
        <is>
          <t>IDEA INTERNATIONAL CO., LTD</t>
        </is>
      </c>
    </row>
    <row r="1008" hidden="1" ht="20.1" customFormat="1" customHeight="1" s="437" thickBot="1">
      <c r="A1008" s="1442" t="n"/>
      <c r="B1008" s="822" t="n"/>
      <c r="C1008" s="1625" t="n">
        <v>2100058023049</v>
      </c>
      <c r="D1008" s="1625" t="n">
        <v>5802304</v>
      </c>
      <c r="E1008" s="435" t="inlineStr">
        <is>
          <t>Relent SAMPLE</t>
        </is>
      </c>
      <c r="F1008" s="447" t="inlineStr">
        <is>
          <t>A6830RS</t>
        </is>
      </c>
      <c r="G1008" s="671" t="inlineStr">
        <is>
          <t>YOKIBI ｴｯｾﾝｽｱｲﾄﾘｰﾄﾒﾝﾄ(ｼｮｳ)</t>
        </is>
      </c>
      <c r="H1008" s="404" t="inlineStr">
        <is>
          <t>《Relent》YOKIBI Essence Eye Treatment (mini sample) (48 pieces in box) (N.C.V)</t>
        </is>
      </c>
      <c r="I1008" s="404" t="inlineStr">
        <is>
          <t>Yokibi Essence Eye Treatment</t>
        </is>
      </c>
      <c r="J1008" s="488" t="inlineStr">
        <is>
          <t>Крем-эссенция по уходу за кожей вокруг глаз «Ёкиби»</t>
        </is>
      </c>
      <c r="K1008" s="440" t="inlineStr">
        <is>
          <t>eye treatment</t>
        </is>
      </c>
      <c r="L1008" s="440" t="n"/>
      <c r="M1008" s="450" t="n"/>
      <c r="N1008" s="450" t="n"/>
      <c r="O1008" s="553" t="n"/>
      <c r="P1008" s="1626">
        <f>P121</f>
        <v/>
      </c>
      <c r="Q1008" s="1628">
        <f>O1008*P1008</f>
        <v/>
      </c>
      <c r="R1008" s="443" t="n">
        <v>0</v>
      </c>
      <c r="S1008" s="1623">
        <f>O1008*R1008</f>
        <v/>
      </c>
      <c r="T1008" s="1623">
        <f>Q1008-S1008</f>
        <v/>
      </c>
      <c r="U1008" s="556">
        <f>T1008/Q1008</f>
        <v/>
      </c>
      <c r="V1008" s="444" t="n"/>
      <c r="W1008" s="444" t="n"/>
      <c r="X1008" s="444" t="n"/>
      <c r="Y1008" s="444" t="n"/>
      <c r="Z1008" s="444" t="n"/>
      <c r="AA1008" s="444" t="n"/>
      <c r="AB1008" s="1639" t="n">
        <v>0.002</v>
      </c>
      <c r="AC1008" s="1624">
        <f>ROUND(O1008*AB1008,3)</f>
        <v/>
      </c>
      <c r="AD1008" s="673">
        <f>AD53</f>
        <v/>
      </c>
      <c r="AE1008" s="680" t="inlineStr">
        <is>
          <t xml:space="preserve">ЕАЭС N RU Д-JP.РА12.В.00044/24 от 28.12.2024  действует до 27.12.2029  </t>
        </is>
      </c>
      <c r="AF1008" s="663" t="inlineStr">
        <is>
          <t>RELENT</t>
        </is>
      </c>
      <c r="AG1008" s="663" t="inlineStr">
        <is>
          <t>IDEA INTERNATIONAL CO., LTD</t>
        </is>
      </c>
    </row>
    <row r="1009" hidden="1" ht="20.1" customFormat="1" customHeight="1" s="437" thickBot="1">
      <c r="A1009" s="1442" t="n"/>
      <c r="B1009" s="822" t="n"/>
      <c r="C1009" s="1625" t="n">
        <v>2100058023056</v>
      </c>
      <c r="D1009" s="1625" t="n">
        <v>5802305</v>
      </c>
      <c r="E1009" s="435" t="inlineStr">
        <is>
          <t>Relent SAMPLE</t>
        </is>
      </c>
      <c r="F1009" s="447" t="inlineStr">
        <is>
          <t>A8201RS</t>
        </is>
      </c>
      <c r="G1009" s="671" t="inlineStr">
        <is>
          <t>YOKIBI ｴｯｾﾝｽｴﾏﾙｼｮﾝﾘｯﾁ(ｼｮｳ)</t>
        </is>
      </c>
      <c r="H1009" s="404" t="inlineStr">
        <is>
          <t>《Relent》YOKIBI Essence Emulsion Rich (mini sample) (48 pieces in box) (N.C.V)</t>
        </is>
      </c>
      <c r="I1009" s="404" t="inlineStr">
        <is>
          <t>Yokibi Essence Emulsion Rich</t>
        </is>
      </c>
      <c r="J1009" s="488" t="inlineStr">
        <is>
          <t>Ультрапитательная эссенция «Ёкиби»</t>
        </is>
      </c>
      <c r="K1009" s="440" t="inlineStr">
        <is>
          <t>face milk</t>
        </is>
      </c>
      <c r="L1009" s="440" t="n"/>
      <c r="M1009" s="450" t="n"/>
      <c r="N1009" s="450" t="n"/>
      <c r="O1009" s="553" t="n"/>
      <c r="P1009" s="1626">
        <f>P122</f>
        <v/>
      </c>
      <c r="Q1009" s="1628">
        <f>O1009*P1009</f>
        <v/>
      </c>
      <c r="R1009" s="443" t="n">
        <v>0</v>
      </c>
      <c r="S1009" s="1623">
        <f>O1009*R1009</f>
        <v/>
      </c>
      <c r="T1009" s="1623">
        <f>Q1009-S1009</f>
        <v/>
      </c>
      <c r="U1009" s="556">
        <f>T1009/Q1009</f>
        <v/>
      </c>
      <c r="V1009" s="444" t="n"/>
      <c r="W1009" s="444" t="n"/>
      <c r="X1009" s="444" t="n"/>
      <c r="Y1009" s="444" t="n"/>
      <c r="Z1009" s="444" t="n"/>
      <c r="AA1009" s="444" t="n"/>
      <c r="AB1009" s="1639" t="n">
        <v>0.096</v>
      </c>
      <c r="AC1009" s="1627">
        <f>ROUND(O1009*AB1009,3)</f>
        <v/>
      </c>
      <c r="AD1009" s="673">
        <f>AD54</f>
        <v/>
      </c>
      <c r="AE1009" s="663" t="inlineStr">
        <is>
          <t>ДЕЛАЕМ ЕАЭС N RU Д-JP.РА01.В.71997/21 от 11.08.2021 действует до 10.08.2026</t>
        </is>
      </c>
      <c r="AF1009" s="663" t="inlineStr">
        <is>
          <t>RELENT</t>
        </is>
      </c>
      <c r="AG1009" s="663" t="inlineStr">
        <is>
          <t>IDEA INTERNATIONAL CO., LTD</t>
        </is>
      </c>
    </row>
    <row r="1010" hidden="1" ht="20.1" customFormat="1" customHeight="1" s="437" thickBot="1">
      <c r="A1010" s="1442" t="n"/>
      <c r="B1010" s="822" t="n"/>
      <c r="C1010" s="1625" t="n">
        <v>2100058023063</v>
      </c>
      <c r="D1010" s="1625" t="n">
        <v>5802306</v>
      </c>
      <c r="E1010" s="435" t="inlineStr">
        <is>
          <t>Relent SAMPLE</t>
        </is>
      </c>
      <c r="F1010" s="1717" t="inlineStr">
        <is>
          <t>A1831RS</t>
        </is>
      </c>
      <c r="G1010" s="671" t="inlineStr">
        <is>
          <t>YOKIBI ｴｯｾﾝｽｸﾘｰﾑ(ｼｮｳ)</t>
        </is>
      </c>
      <c r="H1010" s="404" t="inlineStr">
        <is>
          <t>《Relent》YOKIBI Essence Cream (mini sample) (48 pieces in box) (N.C.V)</t>
        </is>
      </c>
      <c r="I1010" s="404" t="inlineStr">
        <is>
          <t>Yokibi Essence Cream</t>
        </is>
      </c>
      <c r="J1010" s="488" t="inlineStr">
        <is>
          <t>Крем-эссенция для лица Ёкиби</t>
        </is>
      </c>
      <c r="K1010" s="440" t="inlineStr">
        <is>
          <t>face cream</t>
        </is>
      </c>
      <c r="L1010" s="440" t="n"/>
      <c r="M1010" s="450" t="n"/>
      <c r="N1010" s="450" t="n"/>
      <c r="O1010" s="553" t="n"/>
      <c r="P1010" s="1626">
        <f>P123</f>
        <v/>
      </c>
      <c r="Q1010" s="1628">
        <f>O1010*P1010</f>
        <v/>
      </c>
      <c r="R1010" s="443" t="n">
        <v>0</v>
      </c>
      <c r="S1010" s="1623">
        <f>O1010*R1010</f>
        <v/>
      </c>
      <c r="T1010" s="1623">
        <f>Q1010-S1010</f>
        <v/>
      </c>
      <c r="U1010" s="556">
        <f>T1010/Q1010</f>
        <v/>
      </c>
      <c r="V1010" s="444" t="n"/>
      <c r="W1010" s="444" t="n"/>
      <c r="X1010" s="444" t="n"/>
      <c r="Y1010" s="444" t="n"/>
      <c r="Z1010" s="444" t="n"/>
      <c r="AA1010" s="444" t="n"/>
      <c r="AB1010" s="1639" t="n">
        <v>0.048</v>
      </c>
      <c r="AC1010" s="1627">
        <f>ROUND(O1010*AB1010,3)</f>
        <v/>
      </c>
      <c r="AD1010" s="673">
        <f>AD56</f>
        <v/>
      </c>
      <c r="AE1010" s="663" t="inlineStr">
        <is>
          <t>ЕАЭС N RU Д-JP.РА03.В.90112/22 от 31.05.2022 действует до 29.05.2027</t>
        </is>
      </c>
      <c r="AF1010" s="663" t="inlineStr">
        <is>
          <t>Relent</t>
        </is>
      </c>
      <c r="AG1010" s="663" t="inlineStr">
        <is>
          <t>BRUNO Inc.</t>
        </is>
      </c>
    </row>
    <row r="1011" hidden="1" ht="20.1" customFormat="1" customHeight="1" s="437" thickBot="1">
      <c r="A1011" s="1442" t="n"/>
      <c r="B1011" s="822" t="n"/>
      <c r="C1011" s="1625" t="n">
        <v>2100058024824</v>
      </c>
      <c r="D1011" s="1625" t="n">
        <v>5802482</v>
      </c>
      <c r="E1011" s="435" t="inlineStr">
        <is>
          <t>Relent SAMPLE</t>
        </is>
      </c>
      <c r="F1011" s="1668" t="inlineStr">
        <is>
          <t>5802476S</t>
        </is>
      </c>
      <c r="G1011" s="671" t="n"/>
      <c r="H1011" s="404" t="inlineStr">
        <is>
          <t>《Relent》YOKIBI Essence pack (mini sample) (48 pieces in box) (N.C.V)</t>
        </is>
      </c>
      <c r="I1011" s="404" t="inlineStr">
        <is>
          <t>Yokibi Essence Pack</t>
        </is>
      </c>
      <c r="J1011" s="488" t="inlineStr">
        <is>
          <t>Эссенция-маска Екиби</t>
        </is>
      </c>
      <c r="K1011" s="804" t="inlineStr">
        <is>
          <t>face pack</t>
        </is>
      </c>
      <c r="L1011" s="440" t="n"/>
      <c r="M1011" s="450" t="n"/>
      <c r="N1011" s="450" t="n"/>
      <c r="O1011" s="553" t="n"/>
      <c r="P1011" s="1626">
        <f>P124</f>
        <v/>
      </c>
      <c r="Q1011" s="1628">
        <f>O1011*P1011</f>
        <v/>
      </c>
      <c r="R1011" s="443" t="n">
        <v>0</v>
      </c>
      <c r="S1011" s="1623">
        <f>O1011*R1011</f>
        <v/>
      </c>
      <c r="T1011" s="1623">
        <f>Q1011-S1011</f>
        <v/>
      </c>
      <c r="U1011" s="556">
        <f>T1011/Q1011</f>
        <v/>
      </c>
      <c r="V1011" s="444" t="n"/>
      <c r="W1011" s="444" t="n"/>
      <c r="X1011" s="444" t="n"/>
      <c r="Y1011" s="444" t="n"/>
      <c r="Z1011" s="444" t="n"/>
      <c r="AA1011" s="444" t="n"/>
      <c r="AB1011" s="1639" t="n">
        <v>0.096</v>
      </c>
      <c r="AC1011" s="1627">
        <f>ROUND(O1011*AB1011,3)</f>
        <v/>
      </c>
      <c r="AD1011" s="673" t="inlineStr">
        <is>
          <t xml:space="preserve">水 26 ローヤルゼリーエキス
2 グリセリン 27 加水分解アナツバメ巣エキス
3 グリコシルトレハロース 28 加水分解コンキオリン
4 ジグリセリン 29 加水分解ハトムギ種子
5 ペンチレングリコール 30 加水分解ローヤルゼリータンパク
6 加水分解水添デンプン 31 アラントイン
7 アンズ種子エキス 32 グリチルリチン酸２Ｋ
8 イワベンケイ根エキス 33 グルコース
9 クチナシエキス 34 セラミドＡＰ
10 グリシルヒザインフラタ根エキス 35 ＢＧ
11 コメヌカエキス 36 ＤＰＧ
12 ゴヨウマツ種子油 37 プロパンジオール
13 ザクロ花エキス 38 アルカリゲネス産生多糖体
14 シャクヤク根エキス 39 キサンタンガム
15 ジャノヒゲ根エキス 40 プルラン
16 ダイズ種子エキス 41 ＰＣＡイソステアリン酸ＰＥＧ－４０水添ヒマシ油
17 チャ葉エキス 42 エタノール
18 チューベロース多糖体 43 フェノキシエタノール
19 チョウジエキス 44 メチルパラベン
20 トウキ根エキス 45 香料
21 ナツメ果実エキス
22 ブクリョウエキス
23 ベニバナエキス
24 ボタンエキス
25 ライチー果皮エキス </t>
        </is>
      </c>
      <c r="AE1011" s="663" t="inlineStr">
        <is>
          <t>ЕАЭС N RU Д-JP.РА03.В.91575/22 от 31.05.2022 действует до 30.05.2027</t>
        </is>
      </c>
      <c r="AF1011" s="663" t="inlineStr">
        <is>
          <t>Relent</t>
        </is>
      </c>
      <c r="AG1011" s="663" t="inlineStr">
        <is>
          <t>BRUNO Inc.</t>
        </is>
      </c>
    </row>
    <row r="1012" hidden="1" ht="20.1" customFormat="1" customHeight="1" s="437" thickBot="1">
      <c r="A1012" s="1442" t="n"/>
      <c r="B1012" s="822" t="n"/>
      <c r="C1012" s="1625" t="inlineStr">
        <is>
          <t>2100058024961</t>
        </is>
      </c>
      <c r="D1012" s="1625" t="n">
        <v>5802496</v>
      </c>
      <c r="E1012" s="435" t="inlineStr">
        <is>
          <t>Relent SAMPLE</t>
        </is>
      </c>
      <c r="F1012" s="447" t="inlineStr">
        <is>
          <t>A8301RS</t>
        </is>
      </c>
      <c r="G1012" s="671" t="inlineStr">
        <is>
          <t>YOKIBI ｴｯｾﾝｽシルキームース (ｼｮｳ)</t>
        </is>
      </c>
      <c r="H1012" s="404" t="inlineStr">
        <is>
          <t>《Relent》YOKIBI Essence Silky Mousse (mini sample) (48 pieces in box) (N.C.V)</t>
        </is>
      </c>
      <c r="I1012" s="404" t="inlineStr">
        <is>
          <t>Yokibi Essence Silky Mousse</t>
        </is>
      </c>
      <c r="J1012" s="488" t="inlineStr">
        <is>
          <t>Ёкиби эссенция-маска «Шёлковый Мусс»</t>
        </is>
      </c>
      <c r="K1012" s="804" t="inlineStr">
        <is>
          <t>face milk</t>
        </is>
      </c>
      <c r="L1012" s="440" t="n"/>
      <c r="M1012" s="450" t="n"/>
      <c r="N1012" s="450" t="n"/>
      <c r="O1012" s="553" t="n"/>
      <c r="P1012" s="1626" t="n">
        <v>1920</v>
      </c>
      <c r="Q1012" s="1628">
        <f>O1012*P1012</f>
        <v/>
      </c>
      <c r="R1012" s="443" t="n">
        <v>0</v>
      </c>
      <c r="S1012" s="1623">
        <f>O1012*R1012</f>
        <v/>
      </c>
      <c r="T1012" s="1623">
        <f>Q1012-S1012</f>
        <v/>
      </c>
      <c r="U1012" s="556">
        <f>T1012/Q1012</f>
        <v/>
      </c>
      <c r="V1012" s="444" t="n"/>
      <c r="W1012" s="444" t="n"/>
      <c r="X1012" s="444" t="n"/>
      <c r="Y1012" s="444" t="n"/>
      <c r="Z1012" s="444" t="n"/>
      <c r="AA1012" s="444" t="n"/>
      <c r="AB1012" s="1639" t="n">
        <v>0.048</v>
      </c>
      <c r="AC1012" s="1627">
        <f>ROUND(O1012*AB1012,3)</f>
        <v/>
      </c>
      <c r="AD1012" s="673" t="inlineStr">
        <is>
          <t>1 水
2 オレフィンオリゴマー
3 DPG
4 スクワラン
5 グリセリン
6 グルコシルトレハロース
7 BG
8 カンテン
9 加水分解水添デンプン
10 コムギ胚芽油
11 加水分解ハトムギ種子
12 ライチ―果皮エキス
13 アンズ種子エキス
14 ジャノヒゲ根エキス
15 イワベンケイ根エキス
16 加水分解アナツバメ巣エキス
17 加水分解コンキオリン
18 ザクロ花エキス
19 チャ葉エキス
20 ムラサキ根エキス
21 ダイズ種子エキス
22 コメヌカエキス
23 クチナシ果実エキス
24 シャクヤク根エキス
25 トウキ根エキス
26 ナツメ果実エキス
27 ブクリョウエキス
28 ベニバナ花エキス
29 ボタンエキス
30 ローヤルゼリーエキス
31 レシチン
32 トコフェロール
33 ポリグルタミン酸
34 セラミドNP
35 グルコース
36 マカデミアナッツ脂肪酸フィトステリル
37 ペンチレングリコール
38 アルカリゲネス産生多糖体
39
40 ベントナイト
41 カオリン
42 エタノール
43 香料
44 フェノキシエタノール
45 メチルパラベン</t>
        </is>
      </c>
      <c r="AE1012" s="663" t="inlineStr">
        <is>
          <t>ЕАЭС N RU Д-JP.РА03.В.91575/22 от 31.05.2022 действует до 30.05.2030</t>
        </is>
      </c>
      <c r="AF1012" s="663" t="inlineStr">
        <is>
          <t>Relent</t>
        </is>
      </c>
      <c r="AG1012" s="663" t="inlineStr">
        <is>
          <t>BRUNO Inc.</t>
        </is>
      </c>
    </row>
    <row r="1013" hidden="1" ht="20.1" customFormat="1" customHeight="1" s="437" thickBot="1">
      <c r="A1013" s="822" t="n"/>
      <c r="B1013" s="822" t="n"/>
      <c r="C1013" s="1669" t="n">
        <v>5802590</v>
      </c>
      <c r="D1013" s="1669" t="n"/>
      <c r="E1013" s="829" t="n"/>
      <c r="F1013" s="835" t="n"/>
      <c r="G1013" s="834" t="n"/>
      <c r="H1013" s="404" t="inlineStr">
        <is>
          <t>《Relent》YOKIBI Essence Wash (mini sample) (49 pieces in box) (N.C.V)</t>
        </is>
      </c>
      <c r="I1013" s="832" t="n"/>
      <c r="J1013" s="833" t="n"/>
      <c r="K1013" s="886" t="n"/>
      <c r="L1013" s="887" t="n"/>
      <c r="M1013" s="823" t="n"/>
      <c r="N1013" s="823" t="n"/>
      <c r="O1013" s="830" t="n"/>
      <c r="P1013" s="1671" t="n"/>
      <c r="Q1013" s="1764" t="n">
        <v>0</v>
      </c>
      <c r="R1013" s="824" t="n">
        <v>0</v>
      </c>
      <c r="S1013" s="1776">
        <f>O1013*R1013</f>
        <v/>
      </c>
      <c r="T1013" s="1776" t="n"/>
      <c r="U1013" s="825" t="n"/>
      <c r="V1013" s="826" t="n"/>
      <c r="W1013" s="826" t="n"/>
      <c r="X1013" s="826" t="n"/>
      <c r="Y1013" s="826" t="n"/>
      <c r="Z1013" s="826" t="n"/>
      <c r="AA1013" s="826" t="n"/>
      <c r="AB1013" s="1777" t="n"/>
      <c r="AC1013" s="1778" t="n"/>
      <c r="AD1013" s="786" t="n"/>
      <c r="AE1013" s="663" t="n"/>
      <c r="AF1013" s="663" t="n"/>
      <c r="AG1013" s="663" t="n"/>
    </row>
    <row r="1014" hidden="1" ht="20.1" customFormat="1" customHeight="1" s="437" thickBot="1">
      <c r="A1014" s="435" t="n"/>
      <c r="B1014" s="829" t="n"/>
      <c r="C1014" s="1625" t="inlineStr">
        <is>
          <t>2100058023070</t>
        </is>
      </c>
      <c r="D1014" s="1625" t="n">
        <v>5802307</v>
      </c>
      <c r="E1014" s="435" t="inlineStr">
        <is>
          <t>Relent SAMPLE</t>
        </is>
      </c>
      <c r="F1014" s="447" t="inlineStr">
        <is>
          <t>B2801RS</t>
        </is>
      </c>
      <c r="G1014" s="671" t="inlineStr">
        <is>
          <t>ｱｽﾃﾛｰﾍﾟ ｸﾚﾝｼﾞﾝｸﾞｸﾘｰﾑ(ｼｮｳ)</t>
        </is>
      </c>
      <c r="H1014" s="404" t="inlineStr">
        <is>
          <t>《Relent》ASTEROPE cleansing cream (mini sample) (48 pieces in box) (N.C.V)</t>
        </is>
      </c>
      <c r="I1014" s="404" t="inlineStr">
        <is>
          <t>Asterope Cleansing Cream</t>
        </is>
      </c>
      <c r="J1014" s="488" t="inlineStr">
        <is>
          <t>Демакияжный крем для лица Астеропа</t>
        </is>
      </c>
      <c r="K1014" s="440" t="inlineStr">
        <is>
          <t>face cleansing</t>
        </is>
      </c>
      <c r="L1014" s="440" t="n"/>
      <c r="M1014" s="450" t="n"/>
      <c r="N1014" s="450" t="n"/>
      <c r="O1014" s="872" t="n"/>
      <c r="P1014" s="1626">
        <f>P143</f>
        <v/>
      </c>
      <c r="Q1014" s="1628">
        <f>O1014*P1014</f>
        <v/>
      </c>
      <c r="R1014" s="443" t="n">
        <v>0</v>
      </c>
      <c r="S1014" s="1623">
        <f>O1014*R1014</f>
        <v/>
      </c>
      <c r="T1014" s="1623">
        <f>Q1014-S1014</f>
        <v/>
      </c>
      <c r="U1014" s="556">
        <f>T1014/Q1014</f>
        <v/>
      </c>
      <c r="V1014" s="444" t="n"/>
      <c r="W1014" s="444" t="n"/>
      <c r="X1014" s="444" t="n"/>
      <c r="Y1014" s="444" t="n"/>
      <c r="Z1014" s="444" t="n"/>
      <c r="AA1014" s="444" t="n"/>
      <c r="AB1014" s="1650" t="n">
        <v>0.096</v>
      </c>
      <c r="AC1014" s="1627">
        <f>ROUND(O1014*AB1014,3)</f>
        <v/>
      </c>
      <c r="AD1014" s="673">
        <f>AD60</f>
        <v/>
      </c>
      <c r="AE1014" s="663" t="inlineStr">
        <is>
          <t>ЕАЭС N RU Д-JP.РА03.В.90112/22 от 31.05.2022 действует до 29.05.2027</t>
        </is>
      </c>
      <c r="AF1014" s="663" t="inlineStr">
        <is>
          <t>Relent</t>
        </is>
      </c>
      <c r="AG1014" s="663" t="inlineStr">
        <is>
          <t>BRUNO Inc.</t>
        </is>
      </c>
    </row>
    <row r="1015" hidden="1" ht="20.1" customFormat="1" customHeight="1" s="437" thickBot="1">
      <c r="A1015" s="435" t="n"/>
      <c r="B1015" s="829" t="n"/>
      <c r="C1015" s="1625" t="n">
        <v>2100058023087</v>
      </c>
      <c r="D1015" s="1625" t="n">
        <v>5802308</v>
      </c>
      <c r="E1015" s="435" t="inlineStr">
        <is>
          <t>Relent SAMPLE</t>
        </is>
      </c>
      <c r="F1015" s="435" t="inlineStr">
        <is>
          <t>B2802RS</t>
        </is>
      </c>
      <c r="G1015" s="450" t="inlineStr">
        <is>
          <t>ｱｽﾃﾛｰﾍﾟ ｳｫｯｼﾝｸﾞｸﾘｰﾑ(ｼｮｳ)</t>
        </is>
      </c>
      <c r="H1015" s="440" t="inlineStr">
        <is>
          <t>《Relent》ASTEROPE washing cream (mini sample) (48 pieces in box) (N.C.V)</t>
        </is>
      </c>
      <c r="I1015" s="440" t="inlineStr">
        <is>
          <t>Asterope Washing Cream</t>
        </is>
      </c>
      <c r="J1015" s="693" t="inlineStr">
        <is>
          <t>Пенка для умывания Астеропа</t>
        </is>
      </c>
      <c r="K1015" s="440" t="inlineStr">
        <is>
          <t>face wash</t>
        </is>
      </c>
      <c r="L1015" s="440" t="n"/>
      <c r="M1015" s="450" t="n"/>
      <c r="N1015" s="450" t="n"/>
      <c r="O1015" s="872" t="n"/>
      <c r="P1015" s="1626">
        <f>P144</f>
        <v/>
      </c>
      <c r="Q1015" s="1628">
        <f>O1015*P1015</f>
        <v/>
      </c>
      <c r="R1015" s="443" t="n">
        <v>0</v>
      </c>
      <c r="S1015" s="1623">
        <f>O1015*R1015</f>
        <v/>
      </c>
      <c r="T1015" s="1623">
        <f>Q1015-S1015</f>
        <v/>
      </c>
      <c r="U1015" s="556">
        <f>T1015/Q1015</f>
        <v/>
      </c>
      <c r="V1015" s="444" t="n"/>
      <c r="W1015" s="444" t="n"/>
      <c r="X1015" s="444" t="n"/>
      <c r="Y1015" s="444" t="n"/>
      <c r="Z1015" s="444" t="n"/>
      <c r="AA1015" s="444" t="n"/>
      <c r="AB1015" s="1650" t="n">
        <v>0.002</v>
      </c>
      <c r="AC1015" s="1624">
        <f>ROUND(O1015*AB1015,3)</f>
        <v/>
      </c>
      <c r="AD1015" s="673">
        <f>AD61</f>
        <v/>
      </c>
      <c r="AE1015" s="663" t="inlineStr">
        <is>
          <t>ЕАЭС N RU Д-JP.РА03.В.90110/22 от 31.05.2022 действует до 29.05.2027</t>
        </is>
      </c>
      <c r="AF1015" s="663" t="inlineStr">
        <is>
          <t>Relent</t>
        </is>
      </c>
      <c r="AG1015" s="663" t="inlineStr">
        <is>
          <t>BRUNO Inc.</t>
        </is>
      </c>
    </row>
    <row r="1016" hidden="1" ht="20.1" customFormat="1" customHeight="1" s="437" thickBot="1">
      <c r="A1016" s="435" t="n"/>
      <c r="B1016" s="829" t="n"/>
      <c r="C1016" s="1625" t="n">
        <v>2100058023094</v>
      </c>
      <c r="D1016" s="1625" t="n">
        <v>5802309</v>
      </c>
      <c r="E1016" s="435" t="inlineStr">
        <is>
          <t>Relent SAMPLE</t>
        </is>
      </c>
      <c r="F1016" s="435" t="inlineStr">
        <is>
          <t>B2803RS</t>
        </is>
      </c>
      <c r="G1016" s="450" t="inlineStr">
        <is>
          <t>ｱｽﾃﾛｰﾍﾟ ｺｰﾙﾄﾞｸﾘｰﾑ(ｼｮｳ)</t>
        </is>
      </c>
      <c r="H1016" s="440" t="inlineStr">
        <is>
          <t>《Relent》ASTEROPE cold cream (mini sample) (48 pieces in box) (N.C.V)</t>
        </is>
      </c>
      <c r="I1016" s="440" t="inlineStr">
        <is>
          <t>Asterope Cold Cream</t>
        </is>
      </c>
      <c r="J1016" s="693" t="inlineStr">
        <is>
          <t>Массажный крем для лица Астеропа</t>
        </is>
      </c>
      <c r="K1016" s="440" t="inlineStr">
        <is>
          <t>massage cream</t>
        </is>
      </c>
      <c r="L1016" s="440" t="n"/>
      <c r="M1016" s="450" t="n"/>
      <c r="N1016" s="450" t="n"/>
      <c r="O1016" s="872" t="n"/>
      <c r="P1016" s="1626">
        <f>P145</f>
        <v/>
      </c>
      <c r="Q1016" s="1628">
        <f>O1016*P1016</f>
        <v/>
      </c>
      <c r="R1016" s="443" t="n">
        <v>0</v>
      </c>
      <c r="S1016" s="1623">
        <f>O1016*R1016</f>
        <v/>
      </c>
      <c r="T1016" s="1623">
        <f>Q1016-S1016</f>
        <v/>
      </c>
      <c r="U1016" s="556">
        <f>T1016/Q1016</f>
        <v/>
      </c>
      <c r="V1016" s="444" t="n"/>
      <c r="W1016" s="444" t="n"/>
      <c r="X1016" s="444" t="n"/>
      <c r="Y1016" s="444" t="n"/>
      <c r="Z1016" s="444" t="n"/>
      <c r="AA1016" s="444" t="n"/>
      <c r="AB1016" s="1650" t="n">
        <v>0.096</v>
      </c>
      <c r="AC1016" s="1627">
        <f>ROUND(O1016*AB1016,3)</f>
        <v/>
      </c>
      <c r="AD1016" s="673">
        <f>AD62</f>
        <v/>
      </c>
      <c r="AE1016" s="663" t="inlineStr">
        <is>
          <t>ЕАЭС N RU Д-JP.РА03.В.90112/22 от 31.05.2022 действует до 29.05.2027</t>
        </is>
      </c>
      <c r="AF1016" s="663" t="inlineStr">
        <is>
          <t>Relent</t>
        </is>
      </c>
      <c r="AG1016" s="663" t="inlineStr">
        <is>
          <t>BRUNO Inc.</t>
        </is>
      </c>
    </row>
    <row r="1017" hidden="1" ht="20.1" customFormat="1" customHeight="1" s="437" thickBot="1">
      <c r="A1017" s="435" t="n"/>
      <c r="B1017" s="829" t="n"/>
      <c r="C1017" s="1625" t="n">
        <v>2100058023100</v>
      </c>
      <c r="D1017" s="1625" t="n">
        <v>5802310</v>
      </c>
      <c r="E1017" s="435" t="inlineStr">
        <is>
          <t>Relent SAMPLE</t>
        </is>
      </c>
      <c r="F1017" s="435" t="inlineStr">
        <is>
          <t>B2804RS</t>
        </is>
      </c>
      <c r="G1017" s="450" t="inlineStr">
        <is>
          <t>ｱｽﾃﾛｰﾍﾟ ｽｷﾝﾌﾚｯｼｭﾅｰ(ｼｮｳ)</t>
        </is>
      </c>
      <c r="H1017" s="440" t="inlineStr">
        <is>
          <t>《Relent》ASTEROPE skin freshener (mini sample) (48 pieces in box) (N.C.V)</t>
        </is>
      </c>
      <c r="I1017" s="440" t="inlineStr">
        <is>
          <t>Asterope Skin Freshner</t>
        </is>
      </c>
      <c r="J1017" s="693" t="inlineStr">
        <is>
          <t>Освежающий лосьон Астеропа</t>
        </is>
      </c>
      <c r="K1017" s="440" t="inlineStr">
        <is>
          <t>face lotion</t>
        </is>
      </c>
      <c r="L1017" s="440" t="n"/>
      <c r="M1017" s="450" t="n"/>
      <c r="N1017" s="450" t="n"/>
      <c r="O1017" s="872" t="n"/>
      <c r="P1017" s="1626">
        <f>P146</f>
        <v/>
      </c>
      <c r="Q1017" s="1628">
        <f>O1017*P1017</f>
        <v/>
      </c>
      <c r="R1017" s="443" t="n">
        <v>0</v>
      </c>
      <c r="S1017" s="1623">
        <f>O1017*R1017</f>
        <v/>
      </c>
      <c r="T1017" s="1623">
        <f>Q1017-S1017</f>
        <v/>
      </c>
      <c r="U1017" s="556">
        <f>T1017/Q1017</f>
        <v/>
      </c>
      <c r="V1017" s="444" t="n"/>
      <c r="W1017" s="444" t="n"/>
      <c r="X1017" s="444" t="n"/>
      <c r="Y1017" s="444" t="n"/>
      <c r="Z1017" s="444" t="n"/>
      <c r="AA1017" s="444" t="n"/>
      <c r="AB1017" s="1650" t="n">
        <v>0.096</v>
      </c>
      <c r="AC1017" s="1627">
        <f>ROUND(O1017*AB1017,3)</f>
        <v/>
      </c>
      <c r="AD1017" s="673">
        <f>AD63</f>
        <v/>
      </c>
      <c r="AE1017" s="663" t="inlineStr">
        <is>
          <t>ЕАЭС N RU Д-JP.АБ47.В.16906/21 от 12.01.2021 действует до 11.01.2026</t>
        </is>
      </c>
      <c r="AF1017" s="663" t="inlineStr">
        <is>
          <t>Relent</t>
        </is>
      </c>
      <c r="AG1017" s="663" t="inlineStr">
        <is>
          <t>IDEA INTERNATIONAL CO., LTD</t>
        </is>
      </c>
    </row>
    <row r="1018" hidden="1" ht="20.1" customFormat="1" customHeight="1" s="437" thickBot="1">
      <c r="A1018" s="435" t="n"/>
      <c r="B1018" s="829" t="n"/>
      <c r="C1018" s="1625" t="n">
        <v>2100058023117</v>
      </c>
      <c r="D1018" s="1625" t="n">
        <v>5802311</v>
      </c>
      <c r="E1018" s="435" t="inlineStr">
        <is>
          <t>Relent SAMPLE</t>
        </is>
      </c>
      <c r="F1018" s="435" t="inlineStr">
        <is>
          <t>B2805RS</t>
        </is>
      </c>
      <c r="G1018" s="450" t="inlineStr">
        <is>
          <t>ｱｽﾃﾛｰﾍﾟ ｽｷﾝﾛｰｼｮﾝ(ｼｮｳ)</t>
        </is>
      </c>
      <c r="H1018" s="440" t="inlineStr">
        <is>
          <t>《Relent》ASTEROPE skin lotion (mini sample) (48 pieces in box) (N.C.V)</t>
        </is>
      </c>
      <c r="I1018" s="404" t="inlineStr">
        <is>
          <t>Asterope Skin Lotion</t>
        </is>
      </c>
      <c r="J1018" s="488" t="inlineStr">
        <is>
          <t>Лосьон для нормальной и комбинированной кожи Астеропа</t>
        </is>
      </c>
      <c r="K1018" s="440" t="inlineStr">
        <is>
          <t>face lotion</t>
        </is>
      </c>
      <c r="L1018" s="440" t="n"/>
      <c r="M1018" s="450" t="n"/>
      <c r="N1018" s="450" t="n"/>
      <c r="O1018" s="872" t="n"/>
      <c r="P1018" s="1626">
        <f>P147</f>
        <v/>
      </c>
      <c r="Q1018" s="1628">
        <f>O1018*P1018</f>
        <v/>
      </c>
      <c r="R1018" s="443" t="n">
        <v>0</v>
      </c>
      <c r="S1018" s="1623">
        <f>O1018*R1018</f>
        <v/>
      </c>
      <c r="T1018" s="1623">
        <f>Q1018-S1018</f>
        <v/>
      </c>
      <c r="U1018" s="556">
        <f>T1018/Q1018</f>
        <v/>
      </c>
      <c r="V1018" s="444" t="n"/>
      <c r="W1018" s="444" t="n"/>
      <c r="X1018" s="444" t="n"/>
      <c r="Y1018" s="444" t="n"/>
      <c r="Z1018" s="444" t="n"/>
      <c r="AA1018" s="444" t="n"/>
      <c r="AB1018" s="1650" t="n">
        <v>0.096</v>
      </c>
      <c r="AC1018" s="1627">
        <f>ROUND(O1018*AB1018,3)</f>
        <v/>
      </c>
      <c r="AD1018" s="673">
        <f>AD64</f>
        <v/>
      </c>
      <c r="AE1018" s="663" t="inlineStr">
        <is>
          <t>ЕАЭС N RU Д-JP.АБ47.В.16906/21 от 12.01.2021 действует до 11.01.2026</t>
        </is>
      </c>
      <c r="AF1018" s="663" t="inlineStr">
        <is>
          <t>Relent</t>
        </is>
      </c>
      <c r="AG1018" s="663" t="inlineStr">
        <is>
          <t>IDEA INTERNATIONAL CO., LTD</t>
        </is>
      </c>
    </row>
    <row r="1019" hidden="1" ht="20.1" customFormat="1" customHeight="1" s="437" thickBot="1">
      <c r="A1019" s="435" t="n"/>
      <c r="B1019" s="829" t="n"/>
      <c r="C1019" s="1625" t="n">
        <v>2100058023124</v>
      </c>
      <c r="D1019" s="1625" t="n">
        <v>5802312</v>
      </c>
      <c r="E1019" s="435" t="inlineStr">
        <is>
          <t>Relent SAMPLE</t>
        </is>
      </c>
      <c r="F1019" s="435" t="inlineStr">
        <is>
          <t>B2806RS</t>
        </is>
      </c>
      <c r="G1019" s="450" t="inlineStr">
        <is>
          <t>ｱｽﾃﾛｰﾍﾟ ﾓｲｽﾁｭｱﾛｰｼｮﾝ(ｼｮｳ)</t>
        </is>
      </c>
      <c r="H1019" s="440" t="inlineStr">
        <is>
          <t>《Relent》ASTEROPE moisture lotion (mini sample) (48 pieces in box) (N.C.V)</t>
        </is>
      </c>
      <c r="I1019" s="404" t="inlineStr">
        <is>
          <t>Asterope Moisture Lotion</t>
        </is>
      </c>
      <c r="J1019" s="488" t="inlineStr">
        <is>
          <t>Увлажняющий лосьон Астеропа</t>
        </is>
      </c>
      <c r="K1019" s="440" t="inlineStr">
        <is>
          <t>face lotion</t>
        </is>
      </c>
      <c r="L1019" s="440" t="n"/>
      <c r="M1019" s="450" t="n"/>
      <c r="N1019" s="450" t="n"/>
      <c r="O1019" s="872" t="n"/>
      <c r="P1019" s="1626">
        <f>P148</f>
        <v/>
      </c>
      <c r="Q1019" s="1628">
        <f>O1019*P1019</f>
        <v/>
      </c>
      <c r="R1019" s="443" t="n">
        <v>0</v>
      </c>
      <c r="S1019" s="1623">
        <f>O1019*R1019</f>
        <v/>
      </c>
      <c r="T1019" s="1623">
        <f>Q1019-S1019</f>
        <v/>
      </c>
      <c r="U1019" s="556">
        <f>T1019/Q1019</f>
        <v/>
      </c>
      <c r="V1019" s="444" t="n"/>
      <c r="W1019" s="444" t="n"/>
      <c r="X1019" s="444" t="n"/>
      <c r="Y1019" s="444" t="n"/>
      <c r="Z1019" s="444" t="n"/>
      <c r="AA1019" s="444" t="n"/>
      <c r="AB1019" s="1650" t="n">
        <v>0.096</v>
      </c>
      <c r="AC1019" s="1627">
        <f>ROUND(O1019*AB1019,3)</f>
        <v/>
      </c>
      <c r="AD1019" s="673">
        <f>AD65</f>
        <v/>
      </c>
      <c r="AE1019" s="663" t="inlineStr">
        <is>
          <t>ЕАЭС N RU Д-JP.АБ47.В.16906/21 от 12.01.2021 действует до 11.01.2026</t>
        </is>
      </c>
      <c r="AF1019" s="663" t="inlineStr">
        <is>
          <t>Relent</t>
        </is>
      </c>
      <c r="AG1019" s="663" t="inlineStr">
        <is>
          <t>IDEA INTERNATIONAL CO., LTD</t>
        </is>
      </c>
    </row>
    <row r="1020" hidden="1" ht="20.1" customFormat="1" customHeight="1" s="437" thickBot="1">
      <c r="A1020" s="435" t="n"/>
      <c r="B1020" s="829" t="n"/>
      <c r="C1020" s="1625" t="n">
        <v>2100058023131</v>
      </c>
      <c r="D1020" s="1625" t="n">
        <v>5802313</v>
      </c>
      <c r="E1020" s="435" t="inlineStr">
        <is>
          <t>Relent SAMPLE</t>
        </is>
      </c>
      <c r="F1020" s="435" t="inlineStr">
        <is>
          <t>B2807RS</t>
        </is>
      </c>
      <c r="G1020" s="450" t="inlineStr">
        <is>
          <t>ｱｽﾃﾛｰﾍﾟ ﾐﾙｸﾛｰｼｮﾝ(ｼｮｳ)</t>
        </is>
      </c>
      <c r="H1020" s="440" t="inlineStr">
        <is>
          <t>《Relent》ASTEROPE milk lotion (mini sample) (48 pieces in box) (N.C.V)</t>
        </is>
      </c>
      <c r="I1020" s="404" t="inlineStr">
        <is>
          <t>ASTEROPE milk lotion.</t>
        </is>
      </c>
      <c r="J1020" s="488" t="inlineStr">
        <is>
          <t>Питательная эмульсия для кожи лица Астеропа, марка ⁠Марка Relent</t>
        </is>
      </c>
      <c r="K1020" s="440" t="inlineStr">
        <is>
          <t>face lotion</t>
        </is>
      </c>
      <c r="L1020" s="440" t="n"/>
      <c r="M1020" s="450" t="n"/>
      <c r="N1020" s="450" t="n"/>
      <c r="O1020" s="553" t="n"/>
      <c r="P1020" s="1626">
        <f>P149</f>
        <v/>
      </c>
      <c r="Q1020" s="1628">
        <f>O1020*P1020</f>
        <v/>
      </c>
      <c r="R1020" s="443" t="n">
        <v>0</v>
      </c>
      <c r="S1020" s="1623">
        <f>O1020*R1020</f>
        <v/>
      </c>
      <c r="T1020" s="1623">
        <f>Q1020-S1020</f>
        <v/>
      </c>
      <c r="U1020" s="556">
        <f>T1020/Q1020</f>
        <v/>
      </c>
      <c r="V1020" s="444" t="n"/>
      <c r="W1020" s="444" t="n"/>
      <c r="X1020" s="444" t="n"/>
      <c r="Y1020" s="444" t="n"/>
      <c r="Z1020" s="444" t="n"/>
      <c r="AA1020" s="444" t="n"/>
      <c r="AB1020" s="1650" t="n">
        <v>0.096</v>
      </c>
      <c r="AC1020" s="1627">
        <f>ROUND(O1020*AB1020,3)</f>
        <v/>
      </c>
      <c r="AD1020" s="673">
        <f>AD66</f>
        <v/>
      </c>
      <c r="AE1020" s="663" t="inlineStr">
        <is>
          <t>ВП RU Д-JP.РА01.А.27527/24 от 01.04.2024 действует до 30.09.2024</t>
        </is>
      </c>
      <c r="AF1020" s="663" t="inlineStr">
        <is>
          <t>Relent</t>
        </is>
      </c>
      <c r="AG1020" s="663" t="inlineStr">
        <is>
          <t>BRUNO, Inc</t>
        </is>
      </c>
    </row>
    <row r="1021" hidden="1" ht="19.5" customFormat="1" customHeight="1" s="437" thickBot="1">
      <c r="A1021" s="435" t="n"/>
      <c r="B1021" s="829" t="n"/>
      <c r="C1021" s="1625" t="inlineStr">
        <is>
          <t>2100058023148</t>
        </is>
      </c>
      <c r="D1021" s="1625" t="n">
        <v>5802314</v>
      </c>
      <c r="E1021" s="435" t="inlineStr">
        <is>
          <t>Relent SAMPLE</t>
        </is>
      </c>
      <c r="F1021" s="435" t="inlineStr">
        <is>
          <t>B2808RS</t>
        </is>
      </c>
      <c r="G1021" s="450" t="inlineStr">
        <is>
          <t>ｱｽﾃﾛｰﾍﾟ ﾓｲｽﾁｭｱｸﾘｰﾑ(ｼｮｳ)</t>
        </is>
      </c>
      <c r="H1021" s="440" t="inlineStr">
        <is>
          <t>《Relent》ASTEROPE moisture cream (mini sample) (48 pieces in box) (N.C.V)</t>
        </is>
      </c>
      <c r="I1021" s="404" t="inlineStr">
        <is>
          <t>Asterope Moisture Cream</t>
        </is>
      </c>
      <c r="J1021" s="488" t="inlineStr">
        <is>
          <t>Увлажняющий крем для лица Астеропа</t>
        </is>
      </c>
      <c r="K1021" s="440" t="inlineStr">
        <is>
          <t>face cream</t>
        </is>
      </c>
      <c r="L1021" s="440" t="n"/>
      <c r="M1021" s="450" t="n"/>
      <c r="N1021" s="450" t="n"/>
      <c r="O1021" s="872" t="n"/>
      <c r="P1021" s="1626">
        <f>P150</f>
        <v/>
      </c>
      <c r="Q1021" s="1628">
        <f>O1021*P1021</f>
        <v/>
      </c>
      <c r="R1021" s="443" t="n">
        <v>0</v>
      </c>
      <c r="S1021" s="1623">
        <f>O1021*R1021</f>
        <v/>
      </c>
      <c r="T1021" s="1623">
        <f>Q1021-S1021</f>
        <v/>
      </c>
      <c r="U1021" s="556">
        <f>T1021/Q1021</f>
        <v/>
      </c>
      <c r="V1021" s="444" t="n"/>
      <c r="W1021" s="444" t="n"/>
      <c r="X1021" s="444" t="n"/>
      <c r="Y1021" s="444" t="n"/>
      <c r="Z1021" s="444" t="n"/>
      <c r="AA1021" s="444" t="n"/>
      <c r="AB1021" s="1650" t="n">
        <v>0.096</v>
      </c>
      <c r="AC1021" s="1627">
        <f>ROUND(O1021*AB1021,3)</f>
        <v/>
      </c>
      <c r="AD1021" s="673">
        <f>AD67</f>
        <v/>
      </c>
      <c r="AE1021" s="663" t="inlineStr">
        <is>
          <t>ЕАЭС N RU Д-JP.РА03.В.90112/22 от 31.05.2022 действует до 29.05.2027</t>
        </is>
      </c>
      <c r="AF1021" s="663" t="inlineStr">
        <is>
          <t>Relent</t>
        </is>
      </c>
      <c r="AG1021" s="663" t="inlineStr">
        <is>
          <t>BRUNO Inc.</t>
        </is>
      </c>
    </row>
    <row r="1022" hidden="1" ht="20.1" customFormat="1" customHeight="1" s="437" thickBot="1">
      <c r="A1022" s="1442" t="n"/>
      <c r="B1022" s="822" t="n"/>
      <c r="C1022" s="1625" t="inlineStr">
        <is>
          <t>2100058023261</t>
        </is>
      </c>
      <c r="D1022" s="1625" t="n">
        <v>5802326</v>
      </c>
      <c r="E1022" s="435" t="inlineStr">
        <is>
          <t>Relent SAMPLE</t>
        </is>
      </c>
      <c r="F1022" s="435" t="inlineStr">
        <is>
          <t>B3720RS</t>
        </is>
      </c>
      <c r="G1022" s="450" t="inlineStr">
        <is>
          <t>ﾘﾅﾚｽ ｽｷﾝﾛｰｼｮﾝ(ｼｮｳ)</t>
        </is>
      </c>
      <c r="H1022" s="440" t="inlineStr">
        <is>
          <t>《Relent》Rinales skin lotion (mini sample) (48 pieces in box) (N.C.V)</t>
        </is>
      </c>
      <c r="I1022" s="892" t="inlineStr">
        <is>
          <t>Wrinkle Lotion</t>
        </is>
      </c>
      <c r="J1022" s="892" t="inlineStr">
        <is>
          <t>Лосьон от морщин Риналес</t>
        </is>
      </c>
      <c r="K1022" s="440" t="inlineStr">
        <is>
          <t>face lotion</t>
        </is>
      </c>
      <c r="L1022" s="440" t="n"/>
      <c r="M1022" s="450" t="n"/>
      <c r="N1022" s="450" t="n"/>
      <c r="O1022" s="553" t="n"/>
      <c r="P1022" s="1626">
        <f>P139</f>
        <v/>
      </c>
      <c r="Q1022" s="1628">
        <f>O1022*P1022</f>
        <v/>
      </c>
      <c r="R1022" s="443" t="n">
        <v>0</v>
      </c>
      <c r="S1022" s="1623">
        <f>O1022*R1022</f>
        <v/>
      </c>
      <c r="T1022" s="1623">
        <f>Q1022-S1022</f>
        <v/>
      </c>
      <c r="U1022" s="556">
        <f>T1022/Q1022</f>
        <v/>
      </c>
      <c r="V1022" s="444" t="n"/>
      <c r="W1022" s="444" t="n"/>
      <c r="X1022" s="444" t="n"/>
      <c r="Y1022" s="444" t="n"/>
      <c r="Z1022" s="444" t="n"/>
      <c r="AA1022" s="444" t="n"/>
      <c r="AB1022" s="1650" t="n">
        <v>0.048</v>
      </c>
      <c r="AC1022" s="1627">
        <f>ROUND(O1022*AB1022,3)</f>
        <v/>
      </c>
      <c r="AD1022" s="673">
        <f>AD68</f>
        <v/>
      </c>
      <c r="AE1022" s="820" t="inlineStr">
        <is>
          <t>ЕАЭС N RU Д-JP.НВ15.В.03806/19 от 11.12.2019 действует до 10.12.2024</t>
        </is>
      </c>
      <c r="AF1022" s="820" t="inlineStr">
        <is>
          <t>RELENT</t>
        </is>
      </c>
      <c r="AG1022" s="875" t="inlineStr">
        <is>
          <t>IDEA INTERNATIONAL CO., LTD</t>
        </is>
      </c>
    </row>
    <row r="1023" hidden="1" ht="20.1" customFormat="1" customHeight="1" s="437" thickBot="1">
      <c r="A1023" s="1442" t="n"/>
      <c r="B1023" s="822" t="n"/>
      <c r="C1023" s="1625" t="n">
        <v>2100058023278</v>
      </c>
      <c r="D1023" s="1625" t="n">
        <v>5802327</v>
      </c>
      <c r="E1023" s="435" t="inlineStr">
        <is>
          <t>Relent SAMPLE</t>
        </is>
      </c>
      <c r="F1023" s="435" t="inlineStr">
        <is>
          <t>B3730RS</t>
        </is>
      </c>
      <c r="G1023" s="450" t="inlineStr">
        <is>
          <t>ﾘﾅﾚｽ ｴｯｾﾝｽｱﾙﾌｧ(ｼｮｳ)</t>
        </is>
      </c>
      <c r="H1023" s="804" t="inlineStr">
        <is>
          <t>《Relent》Rinales essence α  (mini sample) (48 pieces in box) (N.C.V)</t>
        </is>
      </c>
      <c r="I1023" s="404" t="inlineStr">
        <is>
          <t>Rinales Essence</t>
        </is>
      </c>
      <c r="J1023" s="488" t="inlineStr">
        <is>
          <t>Сыворотка от морщин Риналес</t>
        </is>
      </c>
      <c r="K1023" s="440" t="inlineStr">
        <is>
          <t>face essence</t>
        </is>
      </c>
      <c r="L1023" s="440" t="n"/>
      <c r="M1023" s="450" t="n"/>
      <c r="N1023" s="450" t="n"/>
      <c r="O1023" s="553" t="n"/>
      <c r="P1023" s="1626">
        <f>P140</f>
        <v/>
      </c>
      <c r="Q1023" s="1628">
        <f>O1023*P1023</f>
        <v/>
      </c>
      <c r="R1023" s="443" t="n">
        <v>0</v>
      </c>
      <c r="S1023" s="1623">
        <f>O1023*R1023</f>
        <v/>
      </c>
      <c r="T1023" s="1623">
        <f>Q1023-S1023</f>
        <v/>
      </c>
      <c r="U1023" s="556">
        <f>T1023/Q1023</f>
        <v/>
      </c>
      <c r="V1023" s="444" t="n"/>
      <c r="W1023" s="444" t="n"/>
      <c r="X1023" s="444" t="n"/>
      <c r="Y1023" s="444" t="n"/>
      <c r="Z1023" s="444" t="n"/>
      <c r="AA1023" s="444" t="n"/>
      <c r="AB1023" s="1650" t="n">
        <v>0.048</v>
      </c>
      <c r="AC1023" s="1627">
        <f>ROUND(O1023*AB1023,3)</f>
        <v/>
      </c>
      <c r="AD1023" s="673">
        <f>AD69</f>
        <v/>
      </c>
      <c r="AE1023" s="663" t="inlineStr">
        <is>
          <t>ЕАЭС N RU Д-JP.РА01.В.71997/21 от 11.08.2021 действует до 10.08.2026</t>
        </is>
      </c>
      <c r="AF1023" s="681" t="inlineStr">
        <is>
          <t>RELENT</t>
        </is>
      </c>
      <c r="AG1023" s="663" t="inlineStr">
        <is>
          <t>IDEA INTERNATIONAL CO., LTD</t>
        </is>
      </c>
    </row>
    <row r="1024" hidden="1" ht="20.1" customFormat="1" customHeight="1" s="437" thickBot="1">
      <c r="A1024" s="1442" t="n"/>
      <c r="B1024" s="822" t="n"/>
      <c r="C1024" s="1625" t="n">
        <v>2100058023285</v>
      </c>
      <c r="D1024" s="1625" t="n">
        <v>5802328</v>
      </c>
      <c r="E1024" s="435" t="inlineStr">
        <is>
          <t>Relent SAMPLE</t>
        </is>
      </c>
      <c r="F1024" s="435" t="inlineStr">
        <is>
          <t>B3740RS</t>
        </is>
      </c>
      <c r="G1024" s="450" t="inlineStr">
        <is>
          <t>ﾘﾅﾚｽ ﾐﾙｸﾛｰｼｮﾝ(ｼｮｳ)</t>
        </is>
      </c>
      <c r="H1024" s="440" t="inlineStr">
        <is>
          <t>《Relent》Rinales milk lotion  (mini sample) (48 pieces in box) (N.C.V)</t>
        </is>
      </c>
      <c r="I1024" s="404" t="inlineStr">
        <is>
          <t>Rinales Milk Lotion</t>
        </is>
      </c>
      <c r="J1024" s="488" t="inlineStr">
        <is>
          <t>Молочко против морщин «Риналес»</t>
        </is>
      </c>
      <c r="K1024" s="440" t="inlineStr">
        <is>
          <t>face milk</t>
        </is>
      </c>
      <c r="L1024" s="440" t="n"/>
      <c r="M1024" s="450" t="n"/>
      <c r="N1024" s="450" t="n"/>
      <c r="O1024" s="553" t="n"/>
      <c r="P1024" s="1626">
        <f>P141</f>
        <v/>
      </c>
      <c r="Q1024" s="1628">
        <f>O1024*P1024</f>
        <v/>
      </c>
      <c r="R1024" s="443" t="n">
        <v>0</v>
      </c>
      <c r="S1024" s="1623">
        <f>O1024*R1024</f>
        <v/>
      </c>
      <c r="T1024" s="1623">
        <f>Q1024-S1024</f>
        <v/>
      </c>
      <c r="U1024" s="556">
        <f>T1024/Q1024</f>
        <v/>
      </c>
      <c r="V1024" s="444" t="n"/>
      <c r="W1024" s="444" t="n"/>
      <c r="X1024" s="444" t="n"/>
      <c r="Y1024" s="444" t="n"/>
      <c r="Z1024" s="444" t="n"/>
      <c r="AA1024" s="444" t="n"/>
      <c r="AB1024" s="1650" t="n">
        <v>0.048</v>
      </c>
      <c r="AC1024" s="1627">
        <f>ROUND(O1024*AB1024,3)</f>
        <v/>
      </c>
      <c r="AD1024" s="673">
        <f>AD70</f>
        <v/>
      </c>
      <c r="AE1024" s="663" t="inlineStr">
        <is>
          <t>делаем</t>
        </is>
      </c>
      <c r="AF1024" s="663" t="inlineStr">
        <is>
          <t>RELENT</t>
        </is>
      </c>
      <c r="AG1024" s="663" t="inlineStr">
        <is>
          <t>IDEA INTERNATIONAL CO., LTD</t>
        </is>
      </c>
    </row>
    <row r="1025" hidden="1" ht="20.1" customFormat="1" customHeight="1" s="437" thickBot="1">
      <c r="A1025" s="1442" t="n"/>
      <c r="B1025" s="822" t="n"/>
      <c r="C1025" s="1625" t="n">
        <v>2100058023292</v>
      </c>
      <c r="D1025" s="1625" t="n">
        <v>5802329</v>
      </c>
      <c r="E1025" s="435" t="inlineStr">
        <is>
          <t>Relent SAMPLE</t>
        </is>
      </c>
      <c r="F1025" s="435" t="inlineStr">
        <is>
          <t>B3750RS</t>
        </is>
      </c>
      <c r="G1025" s="450" t="inlineStr">
        <is>
          <t>ﾘﾅﾚｽ ﾓｲｽﾁｭｱｸﾘｰﾑ(ｼｮｳ)</t>
        </is>
      </c>
      <c r="H1025" s="440" t="inlineStr">
        <is>
          <t>《Relent》Rinales moisture cream (mini sample) (48 pieces in box) (N.C.V)</t>
        </is>
      </c>
      <c r="I1025" s="404" t="inlineStr">
        <is>
          <t>Rinales Moisture Cream</t>
        </is>
      </c>
      <c r="J1025" s="488" t="inlineStr">
        <is>
          <t>Крем увлажняющий против морщин Риналес</t>
        </is>
      </c>
      <c r="K1025" s="440" t="inlineStr">
        <is>
          <t>face cream</t>
        </is>
      </c>
      <c r="L1025" s="440" t="n"/>
      <c r="M1025" s="450" t="n"/>
      <c r="N1025" s="450" t="n"/>
      <c r="O1025" s="553" t="n"/>
      <c r="P1025" s="1626">
        <f>P142</f>
        <v/>
      </c>
      <c r="Q1025" s="1628">
        <f>O1025*P1025</f>
        <v/>
      </c>
      <c r="R1025" s="443" t="n">
        <v>0</v>
      </c>
      <c r="S1025" s="1623">
        <f>O1025*R1025</f>
        <v/>
      </c>
      <c r="T1025" s="1623">
        <f>Q1025-S1025</f>
        <v/>
      </c>
      <c r="U1025" s="556">
        <f>T1025/Q1025</f>
        <v/>
      </c>
      <c r="V1025" s="444" t="n"/>
      <c r="W1025" s="444" t="n"/>
      <c r="X1025" s="444" t="n"/>
      <c r="Y1025" s="444" t="n"/>
      <c r="Z1025" s="444" t="n"/>
      <c r="AA1025" s="444" t="n"/>
      <c r="AB1025" s="1650" t="n">
        <v>0.048</v>
      </c>
      <c r="AC1025" s="1627">
        <f>ROUND(O1025*AB1025,3)</f>
        <v/>
      </c>
      <c r="AD1025" s="673">
        <f>AD71</f>
        <v/>
      </c>
      <c r="AE1025" s="663" t="inlineStr">
        <is>
          <t>ЕАЭС N RU Д-JP.РА03.В.90112/22 от 31.05.2022 действует до 29.05.2027</t>
        </is>
      </c>
      <c r="AF1025" s="663" t="inlineStr">
        <is>
          <t>Relent</t>
        </is>
      </c>
      <c r="AG1025" s="663" t="inlineStr">
        <is>
          <t>BRUNO Inc.</t>
        </is>
      </c>
    </row>
    <row r="1026" hidden="1" ht="20.1" customFormat="1" customHeight="1" s="437" thickBot="1">
      <c r="A1026" s="435" t="n"/>
      <c r="B1026" s="829" t="n"/>
      <c r="C1026" s="1030" t="inlineStr">
        <is>
          <t>00003</t>
        </is>
      </c>
      <c r="D1026" s="1030" t="n"/>
      <c r="E1026" s="435" t="inlineStr">
        <is>
          <t>CHANSON</t>
        </is>
      </c>
      <c r="F1026" s="435" t="n"/>
      <c r="G1026" s="450" t="n"/>
      <c r="H1026" s="440" t="inlineStr">
        <is>
          <t>CHANSON Shopping bag Size M</t>
        </is>
      </c>
      <c r="I1026" s="404" t="n"/>
      <c r="J1026" s="488" t="inlineStr">
        <is>
          <t>Пакет Шансон</t>
        </is>
      </c>
      <c r="K1026" s="440" t="inlineStr">
        <is>
          <t>paper bag</t>
        </is>
      </c>
      <c r="L1026" s="440" t="n"/>
      <c r="M1026" s="450" t="n"/>
      <c r="N1026" s="450" t="n"/>
      <c r="O1026" s="553" t="n"/>
      <c r="P1026" s="1626">
        <f>P362</f>
        <v/>
      </c>
      <c r="Q1026" s="1628">
        <f>O1026*P1026</f>
        <v/>
      </c>
      <c r="R1026" s="443" t="n">
        <v>0</v>
      </c>
      <c r="S1026" s="1623">
        <f>O1026*R1026</f>
        <v/>
      </c>
      <c r="T1026" s="1623">
        <f>Q1026-S1026</f>
        <v/>
      </c>
      <c r="U1026" s="556">
        <f>T1026/Q1026</f>
        <v/>
      </c>
      <c r="V1026" s="444" t="n"/>
      <c r="W1026" s="444" t="n"/>
      <c r="X1026" s="444" t="n"/>
      <c r="Y1026" s="444" t="n"/>
      <c r="Z1026" s="444" t="n"/>
      <c r="AA1026" s="444" t="n"/>
      <c r="AB1026" s="1678" t="n">
        <v>0.098</v>
      </c>
      <c r="AC1026" s="1624">
        <f>ROUND(O1026*AB1026,3)</f>
        <v/>
      </c>
      <c r="AD1026" s="673" t="inlineStr">
        <is>
          <t>エスプリコート</t>
        </is>
      </c>
      <c r="AE1026" s="663" t="n"/>
      <c r="AF1026" s="663" t="n"/>
      <c r="AG1026" s="663" t="n"/>
    </row>
    <row r="1027" hidden="1" ht="20.1" customFormat="1" customHeight="1" s="437" thickBot="1">
      <c r="A1027" s="435" t="n"/>
      <c r="B1027" s="829" t="n"/>
      <c r="C1027" s="1625">
        <f>C159</f>
        <v/>
      </c>
      <c r="D1027" s="1625" t="n"/>
      <c r="E1027" s="435" t="inlineStr">
        <is>
          <t>CBON TESTER</t>
        </is>
      </c>
      <c r="F1027" s="435" t="inlineStr">
        <is>
          <t>A0001803T</t>
        </is>
      </c>
      <c r="G1027" s="450" t="n"/>
      <c r="H1027" s="804" t="inlineStr">
        <is>
          <t>《CBON》 ABILITY ESSENCE LOTION TESTER (N.C.V)</t>
        </is>
      </c>
      <c r="I1027" s="404" t="inlineStr">
        <is>
          <t>Ability Essence Lotion</t>
        </is>
      </c>
      <c r="J1027" s="488" t="inlineStr">
        <is>
          <t>Лосьон-эссенция Абилити</t>
        </is>
      </c>
      <c r="K1027" s="440" t="inlineStr">
        <is>
          <t>face lotion</t>
        </is>
      </c>
      <c r="L1027" s="440" t="n"/>
      <c r="M1027" s="1442" t="n"/>
      <c r="N1027" s="1442" t="n"/>
      <c r="O1027" s="553" t="n"/>
      <c r="P1027" s="1626">
        <f>P159</f>
        <v/>
      </c>
      <c r="Q1027" s="1628">
        <f>O1027*P1027</f>
        <v/>
      </c>
      <c r="R1027" s="443" t="n">
        <v>0</v>
      </c>
      <c r="S1027" s="1623">
        <f>O1027*R1027</f>
        <v/>
      </c>
      <c r="T1027" s="1623">
        <f>Q1027-S1027</f>
        <v/>
      </c>
      <c r="U1027" s="556">
        <f>T1027/Q1027</f>
        <v/>
      </c>
      <c r="V1027" s="444" t="n"/>
      <c r="W1027" s="444" t="n"/>
      <c r="X1027" s="444" t="n"/>
      <c r="Y1027" s="444" t="n"/>
      <c r="Z1027" s="444" t="n"/>
      <c r="AA1027" s="444" t="n"/>
      <c r="AB1027" s="1678">
        <f>AB159</f>
        <v/>
      </c>
      <c r="AC1027" s="1624">
        <f>ROUND(O1027*AB1027,3)</f>
        <v/>
      </c>
      <c r="AD1027" s="673">
        <f>AD159</f>
        <v/>
      </c>
      <c r="AE1027" s="663" t="inlineStr">
        <is>
          <t>ЕАЭС N RU Д-JP.РА01.В.64697/21 от 09.08.2021 действует до 08.08.2026</t>
        </is>
      </c>
      <c r="AF1027" s="663" t="inlineStr">
        <is>
          <t>C’BON</t>
        </is>
      </c>
      <c r="AG1027" s="663" t="inlineStr">
        <is>
          <t>C'BON COSMETICS Co.,Ltd</t>
        </is>
      </c>
    </row>
    <row r="1028" hidden="1" ht="20.1" customFormat="1" customHeight="1" s="437" thickBot="1">
      <c r="A1028" s="435" t="n"/>
      <c r="B1028" s="829" t="n"/>
      <c r="C1028" s="1625">
        <f>C160</f>
        <v/>
      </c>
      <c r="D1028" s="1034" t="n"/>
      <c r="E1028" s="435" t="inlineStr">
        <is>
          <t>CBON TESTER</t>
        </is>
      </c>
      <c r="F1028" s="435" t="inlineStr">
        <is>
          <t>A0001804T</t>
        </is>
      </c>
      <c r="G1028" s="450" t="n"/>
      <c r="H1028" s="440" t="inlineStr">
        <is>
          <t>《CBON》 ABILITY MOIST GEL  TESTER (N.C.V)</t>
        </is>
      </c>
      <c r="I1028" s="404" t="inlineStr">
        <is>
          <t>C'BON Ability Moist Gel</t>
        </is>
      </c>
      <c r="J1028" s="488" t="inlineStr">
        <is>
          <t>Гель увлажняющий Абилити</t>
        </is>
      </c>
      <c r="K1028" s="440" t="inlineStr">
        <is>
          <t>face gel</t>
        </is>
      </c>
      <c r="L1028" s="440" t="n"/>
      <c r="M1028" s="1442" t="n"/>
      <c r="N1028" s="1442" t="n"/>
      <c r="O1028" s="553" t="n"/>
      <c r="P1028" s="1626">
        <f>P160</f>
        <v/>
      </c>
      <c r="Q1028" s="1628">
        <f>O1028*P1028</f>
        <v/>
      </c>
      <c r="R1028" s="443" t="n">
        <v>0</v>
      </c>
      <c r="S1028" s="1623">
        <f>O1028*R1028</f>
        <v/>
      </c>
      <c r="T1028" s="1623">
        <f>Q1028-S1028</f>
        <v/>
      </c>
      <c r="U1028" s="556">
        <f>T1028/Q1028</f>
        <v/>
      </c>
      <c r="V1028" s="444" t="n"/>
      <c r="W1028" s="444" t="n"/>
      <c r="X1028" s="444" t="n"/>
      <c r="Y1028" s="444" t="n"/>
      <c r="Z1028" s="444" t="n"/>
      <c r="AA1028" s="444" t="n"/>
      <c r="AB1028" s="1650">
        <f>AB160</f>
        <v/>
      </c>
      <c r="AC1028" s="1627">
        <f>ROUND(O1028*AB1028,3)</f>
        <v/>
      </c>
      <c r="AD1028" s="673">
        <f>AD160</f>
        <v/>
      </c>
      <c r="AE1028" s="663" t="inlineStr">
        <is>
          <t>ЕАЭС N RU Д-JP.РА01.В.49606/21 от 02.08.2021 действует до 01.08.2026</t>
        </is>
      </c>
      <c r="AF1028" s="663" t="inlineStr">
        <is>
          <t>C’BON</t>
        </is>
      </c>
      <c r="AG1028" s="663" t="inlineStr">
        <is>
          <t>C'BON COSMETICS Co., Ltd</t>
        </is>
      </c>
    </row>
    <row r="1029" hidden="1" ht="20.1" customFormat="1" customHeight="1" s="437" thickBot="1">
      <c r="A1029" s="435" t="n"/>
      <c r="B1029" s="829" t="n"/>
      <c r="C1029" s="1625">
        <f>C161</f>
        <v/>
      </c>
      <c r="D1029" s="1625" t="n"/>
      <c r="E1029" s="435" t="inlineStr">
        <is>
          <t>CBON TESTER</t>
        </is>
      </c>
      <c r="F1029" s="435" t="inlineStr">
        <is>
          <t>A0001805T</t>
        </is>
      </c>
      <c r="G1029" s="450" t="n"/>
      <c r="H1029" s="804" t="inlineStr">
        <is>
          <t>《CBON》 ABILITY C LOTION  TESTER (N.C.V)</t>
        </is>
      </c>
      <c r="I1029" s="404" t="inlineStr">
        <is>
          <t>Ability C Lotion</t>
        </is>
      </c>
      <c r="J1029" s="488" t="inlineStr">
        <is>
          <t>Лосьон с витамином С Абилити</t>
        </is>
      </c>
      <c r="K1029" s="440" t="inlineStr">
        <is>
          <t>face serum</t>
        </is>
      </c>
      <c r="L1029" s="440" t="n"/>
      <c r="M1029" s="1442" t="n"/>
      <c r="N1029" s="1442" t="n"/>
      <c r="O1029" s="553" t="n"/>
      <c r="P1029" s="1626">
        <f>P161</f>
        <v/>
      </c>
      <c r="Q1029" s="1628">
        <f>O1029*P1029</f>
        <v/>
      </c>
      <c r="R1029" s="443" t="n">
        <v>0</v>
      </c>
      <c r="S1029" s="1623">
        <f>O1029*R1029</f>
        <v/>
      </c>
      <c r="T1029" s="1623">
        <f>Q1029-S1029</f>
        <v/>
      </c>
      <c r="U1029" s="556">
        <f>T1029/Q1029</f>
        <v/>
      </c>
      <c r="V1029" s="444" t="n"/>
      <c r="W1029" s="444" t="n"/>
      <c r="X1029" s="444" t="n"/>
      <c r="Y1029" s="444" t="n"/>
      <c r="Z1029" s="444" t="n"/>
      <c r="AA1029" s="444" t="n"/>
      <c r="AB1029" s="1650">
        <f>AB161</f>
        <v/>
      </c>
      <c r="AC1029" s="1627">
        <f>ROUND(O1029*AB1029,3)</f>
        <v/>
      </c>
      <c r="AD1029" s="673">
        <f>AD161</f>
        <v/>
      </c>
      <c r="AE1029" s="663" t="inlineStr">
        <is>
          <t>ЕАЭС N RU Д-JP.РА01.В.64697/21 от 09.08.2021 действует до 08.08.2026</t>
        </is>
      </c>
      <c r="AF1029" s="663" t="inlineStr">
        <is>
          <t>C’BON</t>
        </is>
      </c>
      <c r="AG1029" s="663" t="inlineStr">
        <is>
          <t>C'BON COSMETICS Co.,Ltd</t>
        </is>
      </c>
    </row>
    <row r="1030" hidden="1" ht="20.1" customFormat="1" customHeight="1" s="437" thickBot="1">
      <c r="A1030" s="435" t="n"/>
      <c r="B1030" s="829" t="n"/>
      <c r="C1030" s="1625">
        <f>C158</f>
        <v/>
      </c>
      <c r="D1030" s="1625" t="n"/>
      <c r="E1030" s="435" t="inlineStr">
        <is>
          <t>CBON TESTER</t>
        </is>
      </c>
      <c r="F1030" s="435">
        <f>F158</f>
        <v/>
      </c>
      <c r="G1030" s="450" t="n"/>
      <c r="H1030" s="804" t="inlineStr">
        <is>
          <t>《CBON》 ABILITY CLEAR WASH TESTER (N.C.V)</t>
        </is>
      </c>
      <c r="I1030" s="404">
        <f>I158</f>
        <v/>
      </c>
      <c r="J1030" s="404">
        <f>J158</f>
        <v/>
      </c>
      <c r="K1030" s="440">
        <f>K158</f>
        <v/>
      </c>
      <c r="L1030" s="440" t="n"/>
      <c r="M1030" s="1442" t="n"/>
      <c r="N1030" s="1442" t="n"/>
      <c r="O1030" s="553" t="n"/>
      <c r="P1030" s="1626">
        <f>P158</f>
        <v/>
      </c>
      <c r="Q1030" s="1628">
        <f>O1030*P1030</f>
        <v/>
      </c>
      <c r="R1030" s="443" t="n">
        <v>0</v>
      </c>
      <c r="S1030" s="1623">
        <f>O1030*R1030</f>
        <v/>
      </c>
      <c r="T1030" s="1623">
        <f>Q1030-S1030</f>
        <v/>
      </c>
      <c r="U1030" s="556">
        <f>T1030/Q1030</f>
        <v/>
      </c>
      <c r="V1030" s="444" t="n"/>
      <c r="W1030" s="444" t="n"/>
      <c r="X1030" s="444" t="n"/>
      <c r="Y1030" s="444" t="n"/>
      <c r="Z1030" s="444" t="n"/>
      <c r="AA1030" s="444" t="n"/>
      <c r="AB1030" s="1650">
        <f>AB158</f>
        <v/>
      </c>
      <c r="AC1030" s="1627">
        <f>ROUND(O1030*AB1030,3)</f>
        <v/>
      </c>
      <c r="AD1030" s="673">
        <f>AD158</f>
        <v/>
      </c>
      <c r="AE1030" s="1035">
        <f>AE158</f>
        <v/>
      </c>
      <c r="AF1030" s="1035">
        <f>AF158</f>
        <v/>
      </c>
      <c r="AG1030" s="1035">
        <f>AG158</f>
        <v/>
      </c>
    </row>
    <row r="1031" hidden="1" ht="20.1" customFormat="1" customHeight="1" s="437" thickBot="1">
      <c r="A1031" s="435" t="n"/>
      <c r="B1031" s="829" t="n"/>
      <c r="C1031" s="1625">
        <f>C163</f>
        <v/>
      </c>
      <c r="D1031" s="1625" t="inlineStr">
        <is>
          <t>A0001116</t>
        </is>
      </c>
      <c r="E1031" s="435" t="inlineStr">
        <is>
          <t>CBON TESTER</t>
        </is>
      </c>
      <c r="F1031" s="447" t="n"/>
      <c r="G1031" s="450" t="n"/>
      <c r="H1031" s="804" t="inlineStr">
        <is>
          <t>《CBON》FACIALIST TREATMENT MASSERa TESTER</t>
        </is>
      </c>
      <c r="I1031" s="868" t="inlineStr">
        <is>
          <t xml:space="preserve">CBON FACIALIST TREATMENT MASSERa. </t>
        </is>
      </c>
      <c r="J1031" s="868" t="inlineStr">
        <is>
          <t>CBON FACIALIST TREATMENT MASSERa. Демакияжный массажный крем Фэшиалист CBON.</t>
        </is>
      </c>
      <c r="K1031" s="440">
        <f>K163</f>
        <v/>
      </c>
      <c r="L1031" s="440" t="n"/>
      <c r="M1031" s="1442" t="n"/>
      <c r="N1031" s="1442" t="n"/>
      <c r="O1031" s="553" t="n"/>
      <c r="P1031" s="1626">
        <f>P163</f>
        <v/>
      </c>
      <c r="Q1031" s="1628">
        <f>O1031*P1031</f>
        <v/>
      </c>
      <c r="R1031" s="443" t="n">
        <v>0</v>
      </c>
      <c r="S1031" s="1623">
        <f>O1031*R1031</f>
        <v/>
      </c>
      <c r="T1031" s="1623">
        <f>Q1031-S1031</f>
        <v/>
      </c>
      <c r="U1031" s="556">
        <f>T1031/Q1031</f>
        <v/>
      </c>
      <c r="V1031" s="444" t="n"/>
      <c r="W1031" s="444" t="n"/>
      <c r="X1031" s="444" t="n"/>
      <c r="Y1031" s="444" t="n"/>
      <c r="Z1031" s="444" t="n"/>
      <c r="AA1031" s="444" t="n"/>
      <c r="AB1031" s="1650">
        <f>AB163</f>
        <v/>
      </c>
      <c r="AC1031" s="1627">
        <f>ROUND(O1031*AB1031,3)</f>
        <v/>
      </c>
      <c r="AD1031" s="673">
        <f>AD163</f>
        <v/>
      </c>
      <c r="AE1031" s="663" t="inlineStr">
        <is>
          <t>письмо 1068/24 от «19» декабря 2024 г.</t>
        </is>
      </c>
      <c r="AF1031" s="663" t="inlineStr">
        <is>
          <t>CBON</t>
        </is>
      </c>
      <c r="AG1031" s="663" t="inlineStr">
        <is>
          <t>C'BON COSMETICS Co.,Ltd</t>
        </is>
      </c>
    </row>
    <row r="1032" hidden="1" ht="20.1" customFormat="1" customHeight="1" s="437" thickBot="1">
      <c r="A1032" s="435" t="n"/>
      <c r="B1032" s="829" t="n"/>
      <c r="C1032" s="1625">
        <f>C164</f>
        <v/>
      </c>
      <c r="D1032" s="1625" t="inlineStr">
        <is>
          <t>A0001117</t>
        </is>
      </c>
      <c r="E1032" s="435" t="inlineStr">
        <is>
          <t>CBON TESTER</t>
        </is>
      </c>
      <c r="F1032" s="1668" t="inlineStr">
        <is>
          <t>A0001117</t>
        </is>
      </c>
      <c r="G1032" s="450" t="n"/>
      <c r="H1032" s="804" t="inlineStr">
        <is>
          <t>《CBON》FACIALIST TREATMENT MASSERa 110g TESTER</t>
        </is>
      </c>
      <c r="I1032" s="868" t="inlineStr">
        <is>
          <t xml:space="preserve">CBON FACIALIST TREATMENT MASSERa. </t>
        </is>
      </c>
      <c r="J1032" s="868" t="inlineStr">
        <is>
          <t>CBON FACIALIST TREATMENT MASSERa. Демакияжный массажный крем Фэшиалист CBON.</t>
        </is>
      </c>
      <c r="K1032" s="440">
        <f>K164</f>
        <v/>
      </c>
      <c r="L1032" s="440" t="n"/>
      <c r="M1032" s="1442" t="n"/>
      <c r="N1032" s="1442" t="n"/>
      <c r="O1032" s="553" t="n"/>
      <c r="P1032" s="1626">
        <f>P164</f>
        <v/>
      </c>
      <c r="Q1032" s="1628">
        <f>O1032*P1032</f>
        <v/>
      </c>
      <c r="R1032" s="443" t="n">
        <v>0</v>
      </c>
      <c r="S1032" s="1623">
        <f>O1032*R1032</f>
        <v/>
      </c>
      <c r="T1032" s="1623">
        <f>Q1032-S1032</f>
        <v/>
      </c>
      <c r="U1032" s="556">
        <f>T1032/Q1032</f>
        <v/>
      </c>
      <c r="V1032" s="444" t="n"/>
      <c r="W1032" s="444" t="n"/>
      <c r="X1032" s="444" t="n"/>
      <c r="Y1032" s="444" t="n"/>
      <c r="Z1032" s="444" t="n"/>
      <c r="AA1032" s="444" t="n"/>
      <c r="AB1032" s="1650">
        <f>AB164</f>
        <v/>
      </c>
      <c r="AC1032" s="1627">
        <f>ROUND(O1032*AB1032,3)</f>
        <v/>
      </c>
      <c r="AD1032" s="673">
        <f>AD164</f>
        <v/>
      </c>
      <c r="AE1032" s="663" t="inlineStr">
        <is>
          <t>письмо 1068/24 от «19» декабря 2024 г.</t>
        </is>
      </c>
      <c r="AF1032" s="663" t="inlineStr">
        <is>
          <t>CBON</t>
        </is>
      </c>
      <c r="AG1032" s="663" t="inlineStr">
        <is>
          <t>C'BON COSMETICS Co.,Ltd</t>
        </is>
      </c>
    </row>
    <row r="1033" hidden="1" ht="20.1" customFormat="1" customHeight="1" s="437" thickBot="1">
      <c r="A1033" s="435" t="n"/>
      <c r="B1033" s="829" t="n"/>
      <c r="C1033" s="1625">
        <f>C165</f>
        <v/>
      </c>
      <c r="D1033" s="1625" t="inlineStr">
        <is>
          <t>A0001118</t>
        </is>
      </c>
      <c r="E1033" s="435" t="inlineStr">
        <is>
          <t>CBON TESTER</t>
        </is>
      </c>
      <c r="F1033" s="1668" t="inlineStr">
        <is>
          <t>A0001118</t>
        </is>
      </c>
      <c r="G1033" s="450" t="n"/>
      <c r="H1033" s="804" t="inlineStr">
        <is>
          <t xml:space="preserve">《CBON》FACIALIST TREATMENT BRIGHT MASSER TESTER </t>
        </is>
      </c>
      <c r="I1033" s="868" t="inlineStr">
        <is>
          <t xml:space="preserve">CBON FACIALIST TREATMENT BRIGHT MASSER. </t>
        </is>
      </c>
      <c r="J1033" s="868" t="inlineStr">
        <is>
          <t>CBON FACIALIST TREATMENT BRIGHT MASSER. Демакияжный массажный крем выравнивающий цвет кожи лица Фэшиалист CBON</t>
        </is>
      </c>
      <c r="K1033" s="440">
        <f>K165</f>
        <v/>
      </c>
      <c r="L1033" s="440" t="n"/>
      <c r="M1033" s="1442" t="n"/>
      <c r="N1033" s="1442" t="n"/>
      <c r="O1033" s="553" t="n"/>
      <c r="P1033" s="1626">
        <f>P165</f>
        <v/>
      </c>
      <c r="Q1033" s="1628">
        <f>O1033*P1033</f>
        <v/>
      </c>
      <c r="R1033" s="443" t="n">
        <v>0</v>
      </c>
      <c r="S1033" s="1623">
        <f>O1033*R1033</f>
        <v/>
      </c>
      <c r="T1033" s="1623">
        <f>Q1033-S1033</f>
        <v/>
      </c>
      <c r="U1033" s="556">
        <f>T1033/Q1033</f>
        <v/>
      </c>
      <c r="V1033" s="444" t="n"/>
      <c r="W1033" s="444" t="n"/>
      <c r="X1033" s="444" t="n"/>
      <c r="Y1033" s="444" t="n"/>
      <c r="Z1033" s="444" t="n"/>
      <c r="AA1033" s="444" t="n"/>
      <c r="AB1033" s="1650">
        <f>AB165</f>
        <v/>
      </c>
      <c r="AC1033" s="1627">
        <f>ROUND(O1033*AB1033,3)</f>
        <v/>
      </c>
      <c r="AD1033" s="673">
        <f>AD165</f>
        <v/>
      </c>
      <c r="AE1033" s="663" t="inlineStr">
        <is>
          <t>письмо 1068/24 от «19» декабря 2024 г.</t>
        </is>
      </c>
      <c r="AF1033" s="663" t="inlineStr">
        <is>
          <t>CBON</t>
        </is>
      </c>
      <c r="AG1033" s="663" t="inlineStr">
        <is>
          <t>C'BON COSMETICS Co.,Ltd</t>
        </is>
      </c>
    </row>
    <row r="1034" hidden="1" ht="20.1" customFormat="1" customHeight="1" s="437" thickBot="1">
      <c r="A1034" s="435" t="n"/>
      <c r="B1034" s="829" t="n"/>
      <c r="C1034" s="1625">
        <f>C166</f>
        <v/>
      </c>
      <c r="D1034" s="1625" t="inlineStr">
        <is>
          <t>A0001119</t>
        </is>
      </c>
      <c r="E1034" s="435" t="inlineStr">
        <is>
          <t>CBON TESTER</t>
        </is>
      </c>
      <c r="F1034" s="1668" t="inlineStr">
        <is>
          <t>A0001119</t>
        </is>
      </c>
      <c r="G1034" s="450" t="n"/>
      <c r="H1034" s="804" t="inlineStr">
        <is>
          <t>《CBON》FACIALIST ADVANCED RUBY MASSER TESTER</t>
        </is>
      </c>
      <c r="I1034" s="868" t="inlineStr">
        <is>
          <t xml:space="preserve">CBON FACIALIST ADVANCED RUBY MASSER. </t>
        </is>
      </c>
      <c r="J1034" s="868" t="inlineStr">
        <is>
          <t>CBON FACIALIST ADVANCED RUBY MASSER. Антивозрастной рубиновый демакияжный массажный крем Фшиалист CBON.</t>
        </is>
      </c>
      <c r="K1034" s="440">
        <f>K166</f>
        <v/>
      </c>
      <c r="L1034" s="440" t="n"/>
      <c r="M1034" s="1442" t="n"/>
      <c r="N1034" s="1442" t="n"/>
      <c r="O1034" s="553" t="n"/>
      <c r="P1034" s="1626">
        <f>P166</f>
        <v/>
      </c>
      <c r="Q1034" s="1628">
        <f>O1034*P1034</f>
        <v/>
      </c>
      <c r="R1034" s="443" t="n">
        <v>0</v>
      </c>
      <c r="S1034" s="1623">
        <f>O1034*R1034</f>
        <v/>
      </c>
      <c r="T1034" s="1623">
        <f>Q1034-S1034</f>
        <v/>
      </c>
      <c r="U1034" s="556">
        <f>T1034/Q1034</f>
        <v/>
      </c>
      <c r="V1034" s="444" t="n"/>
      <c r="W1034" s="444" t="n"/>
      <c r="X1034" s="444" t="n"/>
      <c r="Y1034" s="444" t="n"/>
      <c r="Z1034" s="444" t="n"/>
      <c r="AA1034" s="444" t="n"/>
      <c r="AB1034" s="1650">
        <f>AB166</f>
        <v/>
      </c>
      <c r="AC1034" s="1627">
        <f>ROUND(O1034*AB1034,3)</f>
        <v/>
      </c>
      <c r="AD1034" s="673">
        <f>AD166</f>
        <v/>
      </c>
      <c r="AE1034" s="663" t="inlineStr">
        <is>
          <t>письмо 1068/24 от «19» декабря 2024 г.</t>
        </is>
      </c>
      <c r="AF1034" s="663" t="inlineStr">
        <is>
          <t>CBON</t>
        </is>
      </c>
      <c r="AG1034" s="663" t="inlineStr">
        <is>
          <t>C'BON COSMETICS Co.,Ltd</t>
        </is>
      </c>
    </row>
    <row r="1035" hidden="1" ht="20.1" customFormat="1" customHeight="1" s="437" thickBot="1">
      <c r="A1035" s="435" t="n"/>
      <c r="B1035" s="829" t="n"/>
      <c r="C1035" s="1625">
        <f>C167</f>
        <v/>
      </c>
      <c r="D1035" s="1625" t="inlineStr">
        <is>
          <t>A0001121</t>
        </is>
      </c>
      <c r="E1035" s="435" t="inlineStr">
        <is>
          <t>CBON TESTER</t>
        </is>
      </c>
      <c r="F1035" s="1668" t="inlineStr">
        <is>
          <t>A0001121</t>
        </is>
      </c>
      <c r="G1035" s="450" t="n"/>
      <c r="H1035" s="804" t="inlineStr">
        <is>
          <t>《CBON》FACIALIST MOIST VEIL WASH TESTER</t>
        </is>
      </c>
      <c r="I1035" s="868" t="inlineStr">
        <is>
          <t xml:space="preserve">CBON FACIALIST MOIST VEIL WASH. </t>
        </is>
      </c>
      <c r="J1035" s="868" t="inlineStr">
        <is>
          <t>CBON FACIALIST MOIST VEIL WASH. Увлажняющая пенка Фэшиалист CBON.</t>
        </is>
      </c>
      <c r="K1035" s="440">
        <f>K167</f>
        <v/>
      </c>
      <c r="L1035" s="440" t="n"/>
      <c r="M1035" s="1442" t="n"/>
      <c r="N1035" s="1442" t="n"/>
      <c r="O1035" s="553" t="n"/>
      <c r="P1035" s="1626">
        <f>P167</f>
        <v/>
      </c>
      <c r="Q1035" s="1628">
        <f>O1035*P1035</f>
        <v/>
      </c>
      <c r="R1035" s="443" t="n">
        <v>0</v>
      </c>
      <c r="S1035" s="1623">
        <f>O1035*R1035</f>
        <v/>
      </c>
      <c r="T1035" s="1623">
        <f>Q1035-S1035</f>
        <v/>
      </c>
      <c r="U1035" s="556">
        <f>T1035/Q1035</f>
        <v/>
      </c>
      <c r="V1035" s="444" t="n"/>
      <c r="W1035" s="444" t="n"/>
      <c r="X1035" s="444" t="n"/>
      <c r="Y1035" s="444" t="n"/>
      <c r="Z1035" s="444" t="n"/>
      <c r="AA1035" s="444" t="n"/>
      <c r="AB1035" s="1650">
        <f>AB167</f>
        <v/>
      </c>
      <c r="AC1035" s="1627">
        <f>ROUND(O1035*AB1035,3)</f>
        <v/>
      </c>
      <c r="AD1035" s="673">
        <f>AD167</f>
        <v/>
      </c>
      <c r="AE1035" s="663" t="inlineStr">
        <is>
          <t>письмо 1068/24 от «19» декабря 2024 г.</t>
        </is>
      </c>
      <c r="AF1035" s="663" t="inlineStr">
        <is>
          <t>CBON</t>
        </is>
      </c>
      <c r="AG1035" s="663" t="inlineStr">
        <is>
          <t>C'BON COSMETICS Co.,Ltd</t>
        </is>
      </c>
    </row>
    <row r="1036" hidden="1" ht="20.1" customFormat="1" customHeight="1" s="437" thickBot="1">
      <c r="A1036" s="435" t="n"/>
      <c r="B1036" s="829" t="n"/>
      <c r="C1036" s="1625">
        <f>C168</f>
        <v/>
      </c>
      <c r="D1036" s="1625" t="inlineStr">
        <is>
          <t>A0001122</t>
        </is>
      </c>
      <c r="E1036" s="435" t="inlineStr">
        <is>
          <t>CBON TESTER</t>
        </is>
      </c>
      <c r="F1036" s="1668" t="inlineStr">
        <is>
          <t>A0001122</t>
        </is>
      </c>
      <c r="G1036" s="450" t="n"/>
      <c r="H1036" s="804" t="inlineStr">
        <is>
          <t>《CBON》FACIALIST CLEAR CLAY WASH TESTER</t>
        </is>
      </c>
      <c r="I1036" s="868" t="inlineStr">
        <is>
          <t xml:space="preserve">CBON FACIALIST CLEAR CLAY WASH. </t>
        </is>
      </c>
      <c r="J1036" s="868" t="inlineStr">
        <is>
          <t>CBON FACIALIST CLEAR CLAY WASH. Пенка на основе глины Фэшиалист CBON.</t>
        </is>
      </c>
      <c r="K1036" s="440">
        <f>K168</f>
        <v/>
      </c>
      <c r="L1036" s="440" t="n"/>
      <c r="M1036" s="1442" t="n"/>
      <c r="N1036" s="1442" t="n"/>
      <c r="O1036" s="553" t="n"/>
      <c r="P1036" s="1626">
        <f>P168</f>
        <v/>
      </c>
      <c r="Q1036" s="1628">
        <f>O1036*P1036</f>
        <v/>
      </c>
      <c r="R1036" s="443" t="n">
        <v>0</v>
      </c>
      <c r="S1036" s="1623">
        <f>O1036*R1036</f>
        <v/>
      </c>
      <c r="T1036" s="1623">
        <f>Q1036-S1036</f>
        <v/>
      </c>
      <c r="U1036" s="556">
        <f>T1036/Q1036</f>
        <v/>
      </c>
      <c r="V1036" s="444" t="n"/>
      <c r="W1036" s="444" t="n"/>
      <c r="X1036" s="444" t="n"/>
      <c r="Y1036" s="444" t="n"/>
      <c r="Z1036" s="444" t="n"/>
      <c r="AA1036" s="444" t="n"/>
      <c r="AB1036" s="1650">
        <f>AB168</f>
        <v/>
      </c>
      <c r="AC1036" s="1627">
        <f>ROUND(O1036*AB1036,3)</f>
        <v/>
      </c>
      <c r="AD1036" s="673">
        <f>AD168</f>
        <v/>
      </c>
      <c r="AE1036" s="663" t="inlineStr">
        <is>
          <t>письмо 1068/24 от «19» декабря 2024 г.</t>
        </is>
      </c>
      <c r="AF1036" s="663" t="inlineStr">
        <is>
          <t>CBON</t>
        </is>
      </c>
      <c r="AG1036" s="663" t="inlineStr">
        <is>
          <t>C'BON COSMETICS Co.,Ltd</t>
        </is>
      </c>
    </row>
    <row r="1037" hidden="1" ht="20.1" customFormat="1" customHeight="1" s="437" thickBot="1">
      <c r="A1037" s="435" t="n"/>
      <c r="B1037" s="829" t="n"/>
      <c r="C1037" s="1625">
        <f>C169</f>
        <v/>
      </c>
      <c r="D1037" s="1625" t="inlineStr">
        <is>
          <t>A0001123</t>
        </is>
      </c>
      <c r="E1037" s="435" t="inlineStr">
        <is>
          <t>CBON TESTER</t>
        </is>
      </c>
      <c r="F1037" s="1668" t="inlineStr">
        <is>
          <t>A0001123</t>
        </is>
      </c>
      <c r="G1037" s="450" t="n"/>
      <c r="H1037" s="804" t="inlineStr">
        <is>
          <t>《CBON》FACIALIST SHINY WHIP WASH  TESTER</t>
        </is>
      </c>
      <c r="I1037" s="868" t="inlineStr">
        <is>
          <t xml:space="preserve">CBON FACIALIST SHINY WHIP WASH. </t>
        </is>
      </c>
      <c r="J1037" s="868" t="inlineStr">
        <is>
          <t>CBON FACIALIST SHINY WHIP WASH. Шёлковая пенка-мусс Фэшиалист CBON.</t>
        </is>
      </c>
      <c r="K1037" s="440">
        <f>K169</f>
        <v/>
      </c>
      <c r="L1037" s="440" t="n"/>
      <c r="M1037" s="1442" t="n"/>
      <c r="N1037" s="1442" t="n"/>
      <c r="O1037" s="553" t="n"/>
      <c r="P1037" s="1626">
        <f>P169</f>
        <v/>
      </c>
      <c r="Q1037" s="1628">
        <f>O1037*P1037</f>
        <v/>
      </c>
      <c r="R1037" s="443" t="n">
        <v>0</v>
      </c>
      <c r="S1037" s="1623">
        <f>O1037*R1037</f>
        <v/>
      </c>
      <c r="T1037" s="1623">
        <f>Q1037-S1037</f>
        <v/>
      </c>
      <c r="U1037" s="556">
        <f>T1037/Q1037</f>
        <v/>
      </c>
      <c r="V1037" s="444" t="n"/>
      <c r="W1037" s="444" t="n"/>
      <c r="X1037" s="444" t="n"/>
      <c r="Y1037" s="444" t="n"/>
      <c r="Z1037" s="444" t="n"/>
      <c r="AA1037" s="444" t="n"/>
      <c r="AB1037" s="1650">
        <f>AB169</f>
        <v/>
      </c>
      <c r="AC1037" s="1627">
        <f>ROUND(O1037*AB1037,3)</f>
        <v/>
      </c>
      <c r="AD1037" s="673">
        <f>AD169</f>
        <v/>
      </c>
      <c r="AE1037" s="663" t="inlineStr">
        <is>
          <t>письмо 1068/24 от «19» декабря 2024 г.</t>
        </is>
      </c>
      <c r="AF1037" s="663" t="inlineStr">
        <is>
          <t>CBON</t>
        </is>
      </c>
      <c r="AG1037" s="663" t="inlineStr">
        <is>
          <t>C'BON COSMETICS Co.,Ltd</t>
        </is>
      </c>
    </row>
    <row r="1038" hidden="1" ht="20.1" customFormat="1" customHeight="1" s="437" thickBot="1">
      <c r="A1038" s="435" t="n"/>
      <c r="B1038" s="829" t="n"/>
      <c r="C1038" s="1625">
        <f>C170</f>
        <v/>
      </c>
      <c r="D1038" s="1625" t="inlineStr">
        <is>
          <t>A0001120</t>
        </is>
      </c>
      <c r="E1038" s="435" t="inlineStr">
        <is>
          <t>CBON TESTER</t>
        </is>
      </c>
      <c r="F1038" s="1668" t="inlineStr">
        <is>
          <t>A0001120</t>
        </is>
      </c>
      <c r="G1038" s="450" t="n"/>
      <c r="H1038" s="804" t="inlineStr">
        <is>
          <t>《CBON》FACIALIST REFRESHING MASSER TESTER</t>
        </is>
      </c>
      <c r="I1038" s="868" t="inlineStr">
        <is>
          <t xml:space="preserve">CBON FACIALIST REFRESHING MASSER. </t>
        </is>
      </c>
      <c r="J1038" s="868" t="inlineStr">
        <is>
          <t>CBON FACIALIST REFRESHING MASSER. Освежающий демакияжный массажный крем Фэшиалист CBON.</t>
        </is>
      </c>
      <c r="K1038" s="440">
        <f>K170</f>
        <v/>
      </c>
      <c r="L1038" s="440" t="n"/>
      <c r="M1038" s="1442" t="n"/>
      <c r="N1038" s="1442" t="n"/>
      <c r="O1038" s="553" t="n"/>
      <c r="P1038" s="1626">
        <f>P170</f>
        <v/>
      </c>
      <c r="Q1038" s="1628">
        <f>O1038*P1038</f>
        <v/>
      </c>
      <c r="R1038" s="443" t="n">
        <v>0</v>
      </c>
      <c r="S1038" s="1623">
        <f>O1038*R1038</f>
        <v/>
      </c>
      <c r="T1038" s="1623">
        <f>Q1038-S1038</f>
        <v/>
      </c>
      <c r="U1038" s="556">
        <f>T1038/Q1038</f>
        <v/>
      </c>
      <c r="V1038" s="444" t="n"/>
      <c r="W1038" s="444" t="n"/>
      <c r="X1038" s="444" t="n"/>
      <c r="Y1038" s="444" t="n"/>
      <c r="Z1038" s="444" t="n"/>
      <c r="AA1038" s="444" t="n"/>
      <c r="AB1038" s="1650">
        <f>AB170</f>
        <v/>
      </c>
      <c r="AC1038" s="1627">
        <f>ROUND(O1038*AB1038,3)</f>
        <v/>
      </c>
      <c r="AD1038" s="673">
        <f>AD170</f>
        <v/>
      </c>
      <c r="AE1038" s="663" t="inlineStr">
        <is>
          <t>письмо 1068/24 от «19» декабря 2024 г.</t>
        </is>
      </c>
      <c r="AF1038" s="663" t="inlineStr">
        <is>
          <t>CBON</t>
        </is>
      </c>
      <c r="AG1038" s="663" t="inlineStr">
        <is>
          <t>C'BON COSMETICS Co.,Ltd</t>
        </is>
      </c>
    </row>
    <row r="1039" hidden="1" ht="20.1" customFormat="1" customHeight="1" s="437" thickBot="1">
      <c r="A1039" s="435" t="n"/>
      <c r="B1039" s="829" t="n"/>
      <c r="C1039" s="1625">
        <f>C172</f>
        <v/>
      </c>
      <c r="D1039" s="1625">
        <f>D172</f>
        <v/>
      </c>
      <c r="E1039" s="435" t="inlineStr">
        <is>
          <t>CBON TESTER</t>
        </is>
      </c>
      <c r="F1039" s="447">
        <f>F172</f>
        <v/>
      </c>
      <c r="G1039" s="450" t="n"/>
      <c r="H1039" s="804" t="inlineStr">
        <is>
          <t>《CBON》FACIALIST Ferment FERMENT POWDER a 56P TESTER</t>
        </is>
      </c>
      <c r="I1039" s="440">
        <f>I172</f>
        <v/>
      </c>
      <c r="J1039" s="440">
        <f>J172</f>
        <v/>
      </c>
      <c r="K1039" s="440">
        <f>K172</f>
        <v/>
      </c>
      <c r="L1039" s="440" t="n"/>
      <c r="M1039" s="1442" t="n"/>
      <c r="N1039" s="1442" t="n"/>
      <c r="O1039" s="553" t="n"/>
      <c r="P1039" s="1626">
        <f>P171</f>
        <v/>
      </c>
      <c r="Q1039" s="1628">
        <f>O1039*P1039</f>
        <v/>
      </c>
      <c r="R1039" s="443" t="n">
        <v>0</v>
      </c>
      <c r="S1039" s="1623">
        <f>O1039*R1039</f>
        <v/>
      </c>
      <c r="T1039" s="1623">
        <f>Q1039-S1039</f>
        <v/>
      </c>
      <c r="U1039" s="556">
        <f>T1039/Q1039</f>
        <v/>
      </c>
      <c r="V1039" s="444" t="n"/>
      <c r="W1039" s="444" t="n"/>
      <c r="X1039" s="444" t="n"/>
      <c r="Y1039" s="444" t="n"/>
      <c r="Z1039" s="444" t="n"/>
      <c r="AA1039" s="444" t="n"/>
      <c r="AB1039" s="1650">
        <f>AB172</f>
        <v/>
      </c>
      <c r="AC1039" s="1627">
        <f>ROUND(O1039*AB1039,3)</f>
        <v/>
      </c>
      <c r="AD1039" s="673">
        <f>AD172</f>
        <v/>
      </c>
      <c r="AE1039" s="1035">
        <f>AE172</f>
        <v/>
      </c>
      <c r="AF1039" s="1035">
        <f>AF172</f>
        <v/>
      </c>
      <c r="AG1039" s="1035">
        <f>AG172</f>
        <v/>
      </c>
    </row>
    <row r="1040" hidden="1" ht="20.1" customFormat="1" customHeight="1" s="437" thickBot="1">
      <c r="A1040" s="435" t="n"/>
      <c r="B1040" s="829" t="n"/>
      <c r="C1040" s="1625">
        <f>C173</f>
        <v/>
      </c>
      <c r="D1040" s="1625" t="n"/>
      <c r="E1040" s="435" t="inlineStr">
        <is>
          <t>CBON TESTER</t>
        </is>
      </c>
      <c r="F1040" s="447" t="inlineStr">
        <is>
          <t>A0001109T</t>
        </is>
      </c>
      <c r="G1040" s="450" t="n"/>
      <c r="H1040" s="804" t="inlineStr">
        <is>
          <t>《CBON》 FACIALIST TREATMENT MASSER R  TESTER (110g) (N.C.V)</t>
        </is>
      </c>
      <c r="I1040" s="440" t="inlineStr">
        <is>
          <t>Facialist Treatment Masser</t>
        </is>
      </c>
      <c r="J1040" s="693" t="inlineStr">
        <is>
          <t>Крем демакияжный массажный Фэшиалист</t>
        </is>
      </c>
      <c r="K1040" s="440" t="inlineStr">
        <is>
          <t>face cleansing</t>
        </is>
      </c>
      <c r="L1040" s="440" t="n"/>
      <c r="M1040" s="1442" t="n"/>
      <c r="N1040" s="1442" t="n"/>
      <c r="O1040" s="553" t="n"/>
      <c r="P1040" s="1626">
        <f>P174</f>
        <v/>
      </c>
      <c r="Q1040" s="1628">
        <f>O1040*P1040</f>
        <v/>
      </c>
      <c r="R1040" s="443" t="n">
        <v>0</v>
      </c>
      <c r="S1040" s="1623">
        <f>O1040*R1040</f>
        <v/>
      </c>
      <c r="T1040" s="1623">
        <f>Q1040-S1040</f>
        <v/>
      </c>
      <c r="U1040" s="556">
        <f>T1040/Q1040</f>
        <v/>
      </c>
      <c r="V1040" s="444" t="n"/>
      <c r="W1040" s="444" t="n"/>
      <c r="X1040" s="444" t="n"/>
      <c r="Y1040" s="444" t="n"/>
      <c r="Z1040" s="444" t="n"/>
      <c r="AA1040" s="444" t="inlineStr">
        <is>
          <t>8.8x8.8x7.3</t>
        </is>
      </c>
      <c r="AB1040" s="1650">
        <f>AB173</f>
        <v/>
      </c>
      <c r="AC1040" s="1627">
        <f>ROUND(O1040*AB1040,3)</f>
        <v/>
      </c>
      <c r="AD1040" s="673">
        <f>AD173</f>
        <v/>
      </c>
      <c r="AE1040" s="663" t="inlineStr">
        <is>
          <t>ЕАЭС N RU Д-JP.РА01.В.71418/21 от 11.08.2021 действует до 10.08.2026</t>
        </is>
      </c>
      <c r="AF1040" s="663" t="inlineStr">
        <is>
          <t>C’BON</t>
        </is>
      </c>
      <c r="AG1040" s="663" t="inlineStr">
        <is>
          <t>C'BON COSMETICS Co.,Ltd</t>
        </is>
      </c>
    </row>
    <row r="1041" hidden="1" ht="20.1" customFormat="1" customHeight="1" s="437" thickBot="1">
      <c r="A1041" s="435" t="n"/>
      <c r="B1041" s="829" t="n"/>
      <c r="C1041" s="1625">
        <f>C178</f>
        <v/>
      </c>
      <c r="D1041" s="1625" t="n"/>
      <c r="E1041" s="435" t="inlineStr">
        <is>
          <t>CBON TESTER</t>
        </is>
      </c>
      <c r="F1041" s="447" t="inlineStr">
        <is>
          <t>A0001103T</t>
        </is>
      </c>
      <c r="G1041" s="450" t="n"/>
      <c r="H1041" s="440" t="inlineStr">
        <is>
          <t>《CBON》 FACIALIST DUAL MOIST LOTION  TESTER (N.C.V)</t>
        </is>
      </c>
      <c r="I1041" s="440" t="inlineStr">
        <is>
          <t>Facialist Dual Moist Lotion</t>
        </is>
      </c>
      <c r="J1041" s="693" t="inlineStr">
        <is>
          <t>Лосьон двойного увлажнения на основе сквалана Фэшиалист</t>
        </is>
      </c>
      <c r="K1041" s="440" t="inlineStr">
        <is>
          <t>face lotion</t>
        </is>
      </c>
      <c r="L1041" s="440" t="n"/>
      <c r="M1041" s="1442" t="n"/>
      <c r="N1041" s="1442" t="n"/>
      <c r="O1041" s="553" t="n"/>
      <c r="P1041" s="1626">
        <f>P178</f>
        <v/>
      </c>
      <c r="Q1041" s="1628">
        <f>O1041*P1041</f>
        <v/>
      </c>
      <c r="R1041" s="443" t="n">
        <v>0</v>
      </c>
      <c r="S1041" s="1623">
        <f>O1041*R1041</f>
        <v/>
      </c>
      <c r="T1041" s="1623">
        <f>Q1041-S1041</f>
        <v/>
      </c>
      <c r="U1041" s="556">
        <f>T1041/Q1041</f>
        <v/>
      </c>
      <c r="V1041" s="444" t="n"/>
      <c r="W1041" s="444" t="n"/>
      <c r="X1041" s="444" t="n"/>
      <c r="Y1041" s="444" t="n"/>
      <c r="Z1041" s="444" t="n"/>
      <c r="AA1041" s="444" t="inlineStr">
        <is>
          <t>5.1x5.1x18.8</t>
        </is>
      </c>
      <c r="AB1041" s="1650">
        <f>AB178</f>
        <v/>
      </c>
      <c r="AC1041" s="1627">
        <f>ROUND(O1041*AB1041,3)</f>
        <v/>
      </c>
      <c r="AD1041" s="673">
        <f>AD178</f>
        <v/>
      </c>
      <c r="AE1041" s="663" t="inlineStr">
        <is>
          <t>ЕАЭС N RU Д-JP.РА01.В.64697/21 от 09.08.2021 действует до 08.08.2026</t>
        </is>
      </c>
      <c r="AF1041" s="663" t="inlineStr">
        <is>
          <t>C’BON</t>
        </is>
      </c>
      <c r="AG1041" s="663" t="inlineStr">
        <is>
          <t>C'BON COSMETICS Co.,Ltd</t>
        </is>
      </c>
    </row>
    <row r="1042" hidden="1" ht="20.1" customFormat="1" customHeight="1" s="437" thickBot="1">
      <c r="A1042" s="435" t="n"/>
      <c r="B1042" s="829" t="n"/>
      <c r="C1042" s="1625">
        <f>C180</f>
        <v/>
      </c>
      <c r="D1042" s="1625" t="n"/>
      <c r="E1042" s="435" t="inlineStr">
        <is>
          <t>CBON TESTER</t>
        </is>
      </c>
      <c r="F1042" s="447" t="inlineStr">
        <is>
          <t>A0001105T</t>
        </is>
      </c>
      <c r="G1042" s="450" t="n"/>
      <c r="H1042" s="440" t="inlineStr">
        <is>
          <t>《CBON》 FACIALIST SKIN  CONDITIONER  TESTER (N.C.V)</t>
        </is>
      </c>
      <c r="I1042" s="440" t="inlineStr">
        <is>
          <t>Facialist Skin Conditioner</t>
        </is>
      </c>
      <c r="J1042" s="693" t="inlineStr">
        <is>
          <t>Крем-эмульсия для кожи лица Фэшиалист</t>
        </is>
      </c>
      <c r="K1042" s="440" t="inlineStr">
        <is>
          <t>face milk</t>
        </is>
      </c>
      <c r="L1042" s="440" t="n"/>
      <c r="M1042" s="1442" t="n"/>
      <c r="N1042" s="1442" t="n"/>
      <c r="O1042" s="553" t="n"/>
      <c r="P1042" s="1626">
        <f>P180</f>
        <v/>
      </c>
      <c r="Q1042" s="1628">
        <f>O1042*P1042</f>
        <v/>
      </c>
      <c r="R1042" s="443" t="n">
        <v>0</v>
      </c>
      <c r="S1042" s="1623">
        <f>O1042*R1042</f>
        <v/>
      </c>
      <c r="T1042" s="1623">
        <f>Q1042-S1042</f>
        <v/>
      </c>
      <c r="U1042" s="556">
        <f>T1042/Q1042</f>
        <v/>
      </c>
      <c r="V1042" s="444" t="n"/>
      <c r="W1042" s="444" t="n"/>
      <c r="X1042" s="444" t="n"/>
      <c r="Y1042" s="444" t="n"/>
      <c r="Z1042" s="444" t="n"/>
      <c r="AA1042" s="444" t="inlineStr">
        <is>
          <t>5.1x5.1x17.1</t>
        </is>
      </c>
      <c r="AB1042" s="1650">
        <f>AB180</f>
        <v/>
      </c>
      <c r="AC1042" s="1627">
        <f>ROUND(O1042*AB1042,3)</f>
        <v/>
      </c>
      <c r="AD1042" s="673">
        <f>AD180</f>
        <v/>
      </c>
      <c r="AE1042" s="663" t="inlineStr">
        <is>
          <t>ЕАЭС N RU Д-JP.РА01.В.71418/21 от 11.08.2021 действует до 10.08.2026</t>
        </is>
      </c>
      <c r="AF1042" s="663" t="inlineStr">
        <is>
          <t>C’BON</t>
        </is>
      </c>
      <c r="AG1042" s="663" t="inlineStr">
        <is>
          <t>C'BON COSMETICS Co.,Ltd</t>
        </is>
      </c>
    </row>
    <row r="1043" hidden="1" ht="20.1" customFormat="1" customHeight="1" s="437" thickBot="1">
      <c r="A1043" s="435" t="n"/>
      <c r="B1043" s="829" t="n"/>
      <c r="C1043" s="1625">
        <f>C181</f>
        <v/>
      </c>
      <c r="D1043" s="1625" t="n"/>
      <c r="E1043" s="435" t="inlineStr">
        <is>
          <t>CBON TESTER</t>
        </is>
      </c>
      <c r="F1043" s="447" t="inlineStr">
        <is>
          <t>A0001106T</t>
        </is>
      </c>
      <c r="G1043" s="450" t="n"/>
      <c r="H1043" s="440" t="inlineStr">
        <is>
          <t>《CBON》 FACIALIST MOISTURE CREAM  TESTER (N.C.V)</t>
        </is>
      </c>
      <c r="I1043" s="440" t="inlineStr">
        <is>
          <t>Facialist Moisture Cream</t>
        </is>
      </c>
      <c r="J1043" s="693" t="inlineStr">
        <is>
          <t>Крем увлажняющий Фэшиалист</t>
        </is>
      </c>
      <c r="K1043" s="440" t="inlineStr">
        <is>
          <t>face cream</t>
        </is>
      </c>
      <c r="L1043" s="440" t="n"/>
      <c r="M1043" s="1442" t="n"/>
      <c r="N1043" s="1442" t="n"/>
      <c r="O1043" s="553" t="n"/>
      <c r="P1043" s="1626">
        <f>P181</f>
        <v/>
      </c>
      <c r="Q1043" s="1628">
        <f>O1043*P1043</f>
        <v/>
      </c>
      <c r="R1043" s="443" t="n">
        <v>0</v>
      </c>
      <c r="S1043" s="1623">
        <f>O1043*R1043</f>
        <v/>
      </c>
      <c r="T1043" s="1623">
        <f>Q1043-S1043</f>
        <v/>
      </c>
      <c r="U1043" s="556">
        <f>T1043/Q1043</f>
        <v/>
      </c>
      <c r="V1043" s="444" t="n"/>
      <c r="W1043" s="444" t="n"/>
      <c r="X1043" s="444" t="n"/>
      <c r="Y1043" s="444" t="n"/>
      <c r="Z1043" s="444" t="n"/>
      <c r="AA1043" s="444" t="n"/>
      <c r="AB1043" s="1650">
        <f>AB181</f>
        <v/>
      </c>
      <c r="AC1043" s="1627">
        <f>ROUND(O1043*AB1043,3)</f>
        <v/>
      </c>
      <c r="AD1043" s="673">
        <f>AD181</f>
        <v/>
      </c>
      <c r="AE1043" s="663" t="inlineStr">
        <is>
          <t>ЕАЭС N RU Д-JP.РА01.В.71418/21 от 11.08.2021 действует до 10.08.2026</t>
        </is>
      </c>
      <c r="AF1043" s="663" t="inlineStr">
        <is>
          <t>C’BON</t>
        </is>
      </c>
      <c r="AG1043" s="663" t="inlineStr">
        <is>
          <t>C'BON COSMETICS Co.,Ltd</t>
        </is>
      </c>
    </row>
    <row r="1044" hidden="1" ht="20.1" customFormat="1" customHeight="1" s="437" thickBot="1">
      <c r="A1044" s="435" t="n"/>
      <c r="B1044" s="829" t="n"/>
      <c r="C1044" s="1625" t="inlineStr">
        <is>
          <t>4953035040021</t>
        </is>
      </c>
      <c r="D1044" s="1625" t="n"/>
      <c r="E1044" s="435" t="inlineStr">
        <is>
          <t>CBON TESTER</t>
        </is>
      </c>
      <c r="F1044" s="435" t="inlineStr">
        <is>
          <t>WC1T</t>
        </is>
      </c>
      <c r="G1044" s="450" t="n"/>
      <c r="H1044" s="440" t="inlineStr">
        <is>
          <t>《CBON》 CLEANSING TOWEL TESTER (N.C.V)</t>
        </is>
      </c>
      <c r="I1044" s="440" t="inlineStr">
        <is>
          <t>C'Bon Wash Cloth</t>
        </is>
      </c>
      <c r="J1044" s="693" t="inlineStr">
        <is>
          <t>полотенца «для лица», с маркировкой СБОН</t>
        </is>
      </c>
      <c r="K1044" s="699">
        <f>K188</f>
        <v/>
      </c>
      <c r="L1044" s="699" t="n"/>
      <c r="M1044" s="450" t="n"/>
      <c r="N1044" s="450" t="n"/>
      <c r="O1044" s="553" t="n"/>
      <c r="P1044" s="1626">
        <f>P188</f>
        <v/>
      </c>
      <c r="Q1044" s="1628">
        <f>O1044*P1044</f>
        <v/>
      </c>
      <c r="R1044" s="443" t="n">
        <v>0</v>
      </c>
      <c r="S1044" s="1623">
        <f>O1044*R1044</f>
        <v/>
      </c>
      <c r="T1044" s="1623">
        <f>Q1044-S1044</f>
        <v/>
      </c>
      <c r="U1044" s="556">
        <f>T1044/Q1044</f>
        <v/>
      </c>
      <c r="V1044" s="444" t="n"/>
      <c r="W1044" s="444" t="n"/>
      <c r="X1044" s="444" t="n"/>
      <c r="Y1044" s="444" t="n"/>
      <c r="Z1044" s="444" t="n"/>
      <c r="AA1044" s="444" t="inlineStr">
        <is>
          <t>14x15.6x2</t>
        </is>
      </c>
      <c r="AB1044" s="1650" t="n">
        <v>0.048</v>
      </c>
      <c r="AC1044" s="1627">
        <f>ROUND(O1044*AB1044,3)</f>
        <v/>
      </c>
      <c r="AD1044" s="673" t="inlineStr">
        <is>
          <t>レーヨン：96％　ポリエステル：4％</t>
        </is>
      </c>
      <c r="AE1044" s="663" t="inlineStr">
        <is>
          <t>ЕАЭС N RU Д-JP.РА06.В.34179/22 от 09.09.2022 действует до 08.09.2027</t>
        </is>
      </c>
      <c r="AF1044" s="663" t="inlineStr">
        <is>
          <t>C’BON</t>
        </is>
      </c>
      <c r="AG1044" s="663" t="inlineStr">
        <is>
          <t>C’BON Cosmetics Co., Ltd</t>
        </is>
      </c>
    </row>
    <row r="1045" hidden="1" ht="20.1" customFormat="1" customHeight="1" s="437" thickBot="1">
      <c r="A1045" s="435" t="n"/>
      <c r="B1045" s="829" t="n"/>
      <c r="C1045" s="1625" t="n"/>
      <c r="D1045" s="1625" t="n"/>
      <c r="E1045" s="435" t="inlineStr">
        <is>
          <t>CBON　SAMPLE</t>
        </is>
      </c>
      <c r="F1045" s="435" t="n"/>
      <c r="G1045" s="450" t="n"/>
      <c r="H1045" s="804" t="inlineStr">
        <is>
          <t>《CBON》 FACIALIST DUAL MOIST LOTION  BOTTLE 10 ml (mini sample) (N.C.V)</t>
        </is>
      </c>
      <c r="I1045" s="440" t="inlineStr">
        <is>
          <t>Facialist Dual Moist Lotion</t>
        </is>
      </c>
      <c r="J1045" s="693" t="inlineStr">
        <is>
          <t>Лосьон двойного увлажнения на основе сквалана Фэшиалист</t>
        </is>
      </c>
      <c r="K1045" s="440" t="inlineStr">
        <is>
          <t>face lotion</t>
        </is>
      </c>
      <c r="L1045" s="699" t="n"/>
      <c r="M1045" s="450" t="n"/>
      <c r="N1045" s="450" t="n"/>
      <c r="O1045" s="553" t="n"/>
      <c r="P1045" s="1626" t="n">
        <v>10</v>
      </c>
      <c r="Q1045" s="1628">
        <f>O1045*P1045</f>
        <v/>
      </c>
      <c r="R1045" s="443" t="n">
        <v>0</v>
      </c>
      <c r="S1045" s="1623">
        <f>O1045*R1045</f>
        <v/>
      </c>
      <c r="T1045" s="1623">
        <f>Q1045-S1045</f>
        <v/>
      </c>
      <c r="U1045" s="556">
        <f>T1045/Q1045</f>
        <v/>
      </c>
      <c r="V1045" s="444" t="n"/>
      <c r="W1045" s="444" t="n"/>
      <c r="X1045" s="444" t="n"/>
      <c r="Y1045" s="444" t="n"/>
      <c r="Z1045" s="444" t="n"/>
      <c r="AA1045" s="444" t="n"/>
      <c r="AB1045" s="1650" t="n"/>
      <c r="AC1045" s="1627" t="n"/>
      <c r="AD1045" s="673" t="n"/>
      <c r="AE1045" s="663" t="n"/>
      <c r="AF1045" s="663" t="n"/>
      <c r="AG1045" s="663" t="n"/>
    </row>
    <row r="1046" hidden="1" ht="20.1" customFormat="1" customHeight="1" s="437" thickBot="1">
      <c r="A1046" s="435" t="n"/>
      <c r="B1046" s="829" t="n"/>
      <c r="C1046" s="1625" t="n"/>
      <c r="D1046" s="1625" t="n"/>
      <c r="E1046" s="435" t="inlineStr">
        <is>
          <t>CBON　SAMPLE</t>
        </is>
      </c>
      <c r="F1046" s="435" t="n"/>
      <c r="G1046" s="450" t="n"/>
      <c r="H1046" s="440" t="inlineStr">
        <is>
          <t>《CBON》 FACIALIST SKIN  CONDITIONER  BOTTLE 10 ml (mini sample) (N.C.V)</t>
        </is>
      </c>
      <c r="I1046" s="440" t="inlineStr">
        <is>
          <t>Facialist Skin Conditioner</t>
        </is>
      </c>
      <c r="J1046" s="693" t="inlineStr">
        <is>
          <t>Крем-эмульсия для кожи лица Фэшиалист</t>
        </is>
      </c>
      <c r="K1046" s="440" t="inlineStr">
        <is>
          <t>face milk</t>
        </is>
      </c>
      <c r="L1046" s="699" t="n"/>
      <c r="M1046" s="450" t="n"/>
      <c r="N1046" s="450" t="n"/>
      <c r="O1046" s="553" t="n"/>
      <c r="P1046" s="1626" t="n">
        <v>10</v>
      </c>
      <c r="Q1046" s="1628">
        <f>O1046*P1046</f>
        <v/>
      </c>
      <c r="R1046" s="443" t="n">
        <v>0</v>
      </c>
      <c r="S1046" s="1623">
        <f>O1046*R1046</f>
        <v/>
      </c>
      <c r="T1046" s="1623">
        <f>Q1046-S1046</f>
        <v/>
      </c>
      <c r="U1046" s="556">
        <f>T1046/Q1046</f>
        <v/>
      </c>
      <c r="V1046" s="444" t="n"/>
      <c r="W1046" s="444" t="n"/>
      <c r="X1046" s="444" t="n"/>
      <c r="Y1046" s="444" t="n"/>
      <c r="Z1046" s="444" t="n"/>
      <c r="AA1046" s="444" t="n"/>
      <c r="AB1046" s="1650" t="n"/>
      <c r="AC1046" s="1627" t="n"/>
      <c r="AD1046" s="673" t="n"/>
      <c r="AE1046" s="663" t="n"/>
      <c r="AF1046" s="663" t="n"/>
      <c r="AG1046" s="663" t="n"/>
    </row>
    <row r="1047" hidden="1" ht="20.1" customFormat="1" customHeight="1" s="437" thickBot="1">
      <c r="A1047" s="435" t="n"/>
      <c r="B1047" s="829" t="n"/>
      <c r="C1047" s="1625" t="inlineStr">
        <is>
          <t xml:space="preserve">4953035059856 </t>
        </is>
      </c>
      <c r="D1047" s="1625" t="inlineStr">
        <is>
          <t>A2200486</t>
        </is>
      </c>
      <c r="E1047" s="435" t="inlineStr">
        <is>
          <t>CBON　SAMPLE</t>
        </is>
      </c>
      <c r="F1047" s="435" t="inlineStr">
        <is>
          <t>A000574S</t>
        </is>
      </c>
      <c r="G1047" s="450" t="n"/>
      <c r="H1047" s="804" t="inlineStr">
        <is>
          <t>《CBON》 СH Essence MDa (mini sample) (N.C.V)</t>
        </is>
      </c>
      <c r="I1047" s="804" t="inlineStr">
        <is>
          <t>CH Essence CHMD</t>
        </is>
      </c>
      <c r="J1047" s="693" t="inlineStr">
        <is>
          <t>Увлажняющая сыворотка на основе 6 видов гиалуроновой кислоты CHMD</t>
        </is>
      </c>
      <c r="K1047" s="699" t="inlineStr">
        <is>
          <t>fece essence</t>
        </is>
      </c>
      <c r="L1047" s="699" t="n"/>
      <c r="M1047" s="450" t="n"/>
      <c r="N1047" s="450" t="n"/>
      <c r="O1047" s="553" t="n"/>
      <c r="P1047" s="1626" t="n">
        <v>10</v>
      </c>
      <c r="Q1047" s="1628">
        <f>O1047*P1047</f>
        <v/>
      </c>
      <c r="R1047" s="443" t="n">
        <v>0</v>
      </c>
      <c r="S1047" s="1623">
        <f>O1047*R1047</f>
        <v/>
      </c>
      <c r="T1047" s="1623">
        <f>Q1047-S1047</f>
        <v/>
      </c>
      <c r="U1047" s="556">
        <f>T1047/Q1047</f>
        <v/>
      </c>
      <c r="V1047" s="444" t="n"/>
      <c r="W1047" s="444" t="n"/>
      <c r="X1047" s="444" t="n"/>
      <c r="Y1047" s="444" t="n"/>
      <c r="Z1047" s="444" t="n"/>
      <c r="AA1047" s="444" t="n"/>
      <c r="AB1047" s="1639" t="n">
        <v>0.002</v>
      </c>
      <c r="AC1047" s="1661">
        <f>ROUND(O1047*AB1047,3)</f>
        <v/>
      </c>
      <c r="AD1047" s="673">
        <f>AD151</f>
        <v/>
      </c>
      <c r="AE1047" s="663" t="inlineStr">
        <is>
          <t>ЕАЭС N RU Д-JP.РА01.В.69528/21 от 10.08.2021 действует до 09.08.2026</t>
        </is>
      </c>
      <c r="AF1047" s="663" t="inlineStr">
        <is>
          <t>C’BON</t>
        </is>
      </c>
      <c r="AG1047" s="663" t="inlineStr">
        <is>
          <t>C'BON COSMETICS Co.,Ltd</t>
        </is>
      </c>
    </row>
    <row r="1048" hidden="1" ht="20.1" customFormat="1" customHeight="1" s="437" thickBot="1">
      <c r="A1048" s="435" t="n"/>
      <c r="B1048" s="829" t="n"/>
      <c r="C1048" s="1625" t="inlineStr">
        <is>
          <t xml:space="preserve">4953035048041 </t>
        </is>
      </c>
      <c r="D1048" s="1625" t="inlineStr">
        <is>
          <t>A2200402</t>
        </is>
      </c>
      <c r="E1048" s="435" t="inlineStr">
        <is>
          <t>CBON　SAMPLE</t>
        </is>
      </c>
      <c r="F1048" s="435" t="inlineStr">
        <is>
          <t>A000576S</t>
        </is>
      </c>
      <c r="G1048" s="450" t="n"/>
      <c r="H1048" s="804" t="inlineStr">
        <is>
          <t>《CBON》 VC ESSENCE MDS (mini sample) (N.C.V)</t>
        </is>
      </c>
      <c r="I1048" s="804" t="inlineStr">
        <is>
          <t>VC Essence VCMD</t>
        </is>
      </c>
      <c r="J1048" s="693" t="inlineStr">
        <is>
          <t>Сыворотка для лица с витамином С VCMD</t>
        </is>
      </c>
      <c r="K1048" s="699" t="inlineStr">
        <is>
          <t>fece essence</t>
        </is>
      </c>
      <c r="L1048" s="699" t="n"/>
      <c r="M1048" s="450" t="n"/>
      <c r="N1048" s="450" t="n"/>
      <c r="O1048" s="553" t="n"/>
      <c r="P1048" s="1626" t="n">
        <v>10</v>
      </c>
      <c r="Q1048" s="1628">
        <f>O1048*P1048</f>
        <v/>
      </c>
      <c r="R1048" s="443" t="n">
        <v>0</v>
      </c>
      <c r="S1048" s="1623">
        <f>O1048*R1048</f>
        <v/>
      </c>
      <c r="T1048" s="1623">
        <f>Q1048-S1048</f>
        <v/>
      </c>
      <c r="U1048" s="556">
        <f>T1048/Q1048</f>
        <v/>
      </c>
      <c r="V1048" s="444" t="n"/>
      <c r="W1048" s="444" t="n"/>
      <c r="X1048" s="444" t="n"/>
      <c r="Y1048" s="444" t="n"/>
      <c r="Z1048" s="444" t="n"/>
      <c r="AA1048" s="444" t="n"/>
      <c r="AB1048" s="1650" t="n">
        <v>0.002</v>
      </c>
      <c r="AC1048" s="1627">
        <f>ROUND(O1048*AB1048,3)</f>
        <v/>
      </c>
      <c r="AD1048" s="673">
        <f>AD152</f>
        <v/>
      </c>
      <c r="AE1048" s="663" t="inlineStr">
        <is>
          <t>ЕАЭС N RU Д-JP.РА01.В.69528/21 от 10.08.2021 действует до 09.08.2026</t>
        </is>
      </c>
      <c r="AF1048" s="663" t="inlineStr">
        <is>
          <t>C’BON</t>
        </is>
      </c>
      <c r="AG1048" s="663" t="inlineStr">
        <is>
          <t>C'BON COSMETICS Co.,Ltd</t>
        </is>
      </c>
    </row>
    <row r="1049" hidden="1" ht="20.1" customFormat="1" customHeight="1" s="437" thickBot="1">
      <c r="A1049" s="435" t="n"/>
      <c r="B1049" s="829" t="n"/>
      <c r="C1049" s="1625" t="inlineStr">
        <is>
          <t xml:space="preserve">4953035048058 </t>
        </is>
      </c>
      <c r="D1049" s="1625" t="inlineStr">
        <is>
          <t>A2200403</t>
        </is>
      </c>
      <c r="E1049" s="435" t="inlineStr">
        <is>
          <t>CBON　SAMPLE</t>
        </is>
      </c>
      <c r="F1049" s="435" t="inlineStr">
        <is>
          <t>A000577S</t>
        </is>
      </c>
      <c r="G1049" s="450" t="n"/>
      <c r="H1049" s="804" t="inlineStr">
        <is>
          <t>《CBON》 ASCENDING ESSENCE MDS (mini sample) (N.C.V)</t>
        </is>
      </c>
      <c r="I1049" s="804" t="inlineStr">
        <is>
          <t>Axending Essence AEMD</t>
        </is>
      </c>
      <c r="J1049" s="693" t="inlineStr">
        <is>
          <t>Сыворотка для чувствительной кожи лица AEMD</t>
        </is>
      </c>
      <c r="K1049" s="699" t="inlineStr">
        <is>
          <t>fece essence</t>
        </is>
      </c>
      <c r="L1049" s="699" t="n"/>
      <c r="M1049" s="450" t="n"/>
      <c r="N1049" s="450" t="n"/>
      <c r="O1049" s="553" t="n"/>
      <c r="P1049" s="1626" t="n">
        <v>10</v>
      </c>
      <c r="Q1049" s="1628">
        <f>O1049*P1049</f>
        <v/>
      </c>
      <c r="R1049" s="443" t="n">
        <v>0</v>
      </c>
      <c r="S1049" s="1623">
        <f>O1049*R1049</f>
        <v/>
      </c>
      <c r="T1049" s="1623">
        <f>Q1049-S1049</f>
        <v/>
      </c>
      <c r="U1049" s="556">
        <f>T1049/Q1049</f>
        <v/>
      </c>
      <c r="V1049" s="444" t="n"/>
      <c r="W1049" s="444" t="n"/>
      <c r="X1049" s="444" t="n"/>
      <c r="Y1049" s="444" t="n"/>
      <c r="Z1049" s="444" t="n"/>
      <c r="AA1049" s="444" t="n"/>
      <c r="AB1049" s="1650" t="n">
        <v>0.002</v>
      </c>
      <c r="AC1049" s="1627">
        <f>ROUND(O1049*AB1049,3)</f>
        <v/>
      </c>
      <c r="AD1049" s="673">
        <f>AD153</f>
        <v/>
      </c>
      <c r="AE1049" s="663" t="inlineStr">
        <is>
          <t>ЕАЭС N RU Д-JP.РА01.В.69528/21 от 10.08.2021 действует до 09.08.2026</t>
        </is>
      </c>
      <c r="AF1049" s="663" t="inlineStr">
        <is>
          <t>C’BON</t>
        </is>
      </c>
      <c r="AG1049" s="663" t="inlineStr">
        <is>
          <t>C'BON COSMETICS Co.,Ltd</t>
        </is>
      </c>
    </row>
    <row r="1050" hidden="1" ht="20.1" customFormat="1" customHeight="1" s="437" thickBot="1">
      <c r="A1050" s="435" t="n"/>
      <c r="B1050" s="829" t="n"/>
      <c r="C1050" s="1625" t="inlineStr">
        <is>
          <t xml:space="preserve">4953035049574 </t>
        </is>
      </c>
      <c r="D1050" s="1625" t="inlineStr">
        <is>
          <t>A2200418</t>
        </is>
      </c>
      <c r="E1050" s="435" t="inlineStr">
        <is>
          <t>CBON　SAMPLE</t>
        </is>
      </c>
      <c r="F1050" s="435" t="inlineStr">
        <is>
          <t>A000606S</t>
        </is>
      </c>
      <c r="G1050" s="450" t="n"/>
      <c r="H1050" s="804" t="inlineStr">
        <is>
          <t>《CBON》 ME ESSENCE MDS (mini sample) (N.C.V)</t>
        </is>
      </c>
      <c r="I1050" s="804" t="inlineStr">
        <is>
          <t>ME Essence MEMD</t>
        </is>
      </c>
      <c r="J1050" s="693" t="inlineStr">
        <is>
          <t>Антиоксидантная сыворотка MEMD</t>
        </is>
      </c>
      <c r="K1050" s="699" t="inlineStr">
        <is>
          <t>fece essence</t>
        </is>
      </c>
      <c r="L1050" s="699" t="n"/>
      <c r="M1050" s="450" t="n"/>
      <c r="N1050" s="450" t="n"/>
      <c r="O1050" s="553" t="n"/>
      <c r="P1050" s="1626" t="n">
        <v>10</v>
      </c>
      <c r="Q1050" s="1628">
        <f>O1050*P1050</f>
        <v/>
      </c>
      <c r="R1050" s="443" t="n">
        <v>0</v>
      </c>
      <c r="S1050" s="1623">
        <f>O1050*R1050</f>
        <v/>
      </c>
      <c r="T1050" s="1623">
        <f>Q1050-S1050</f>
        <v/>
      </c>
      <c r="U1050" s="556">
        <f>T1050/Q1050</f>
        <v/>
      </c>
      <c r="V1050" s="444" t="n"/>
      <c r="W1050" s="444" t="n"/>
      <c r="X1050" s="444" t="n"/>
      <c r="Y1050" s="444" t="n"/>
      <c r="Z1050" s="444" t="n"/>
      <c r="AA1050" s="444" t="n"/>
      <c r="AB1050" s="1639" t="n">
        <v>0.002</v>
      </c>
      <c r="AC1050" s="1661">
        <f>ROUND(O1050*AB1050,3)</f>
        <v/>
      </c>
      <c r="AD1050" s="673">
        <f>AD156</f>
        <v/>
      </c>
      <c r="AE1050" s="663" t="inlineStr">
        <is>
          <t>ЕАЭС N RU Д-JP.РА01.В.69528/21 от 10.08.2021 действует до 09.08.2026</t>
        </is>
      </c>
      <c r="AF1050" s="663" t="inlineStr">
        <is>
          <t>C’BON</t>
        </is>
      </c>
      <c r="AG1050" s="663" t="inlineStr">
        <is>
          <t>C'BON COSMETICS Co.,Ltd</t>
        </is>
      </c>
    </row>
    <row r="1051" hidden="1" ht="20.1" customFormat="1" customHeight="1" s="437" thickBot="1">
      <c r="A1051" s="1442" t="n"/>
      <c r="B1051" s="822" t="n"/>
      <c r="C1051" s="1625" t="n"/>
      <c r="D1051" s="1625" t="n"/>
      <c r="E1051" s="435" t="inlineStr">
        <is>
          <t>CBON　SAMPLE</t>
        </is>
      </c>
      <c r="F1051" s="1779" t="inlineStr">
        <is>
          <t>A000476S</t>
        </is>
      </c>
      <c r="G1051" s="450" t="n"/>
      <c r="H1051" s="804" t="inlineStr">
        <is>
          <t>《CBON》 ME BODY ESSENCE S1 (mini sample) (N.C.V)</t>
        </is>
      </c>
      <c r="I1051" s="1037" t="inlineStr">
        <is>
          <t>ME Body Essence</t>
        </is>
      </c>
      <c r="J1051" s="693" t="inlineStr">
        <is>
          <t>Питательная эссенция для тела.</t>
        </is>
      </c>
      <c r="K1051" s="699" t="inlineStr">
        <is>
          <t>fece essence</t>
        </is>
      </c>
      <c r="L1051" s="699" t="n"/>
      <c r="M1051" s="450" t="n"/>
      <c r="N1051" s="450" t="n"/>
      <c r="O1051" s="553" t="n"/>
      <c r="P1051" s="1626" t="n">
        <v>10</v>
      </c>
      <c r="Q1051" s="1628">
        <f>O1051*P1051</f>
        <v/>
      </c>
      <c r="R1051" s="443" t="n">
        <v>0</v>
      </c>
      <c r="S1051" s="1623">
        <f>O1051*R1051</f>
        <v/>
      </c>
      <c r="T1051" s="1623">
        <f>Q1051-S1051</f>
        <v/>
      </c>
      <c r="U1051" s="556">
        <f>T1051/Q1051</f>
        <v/>
      </c>
      <c r="V1051" s="444" t="n"/>
      <c r="W1051" s="444" t="n"/>
      <c r="X1051" s="444" t="n"/>
      <c r="Y1051" s="444" t="n"/>
      <c r="Z1051" s="444" t="n"/>
      <c r="AA1051" s="444" t="n"/>
      <c r="AB1051" s="1678" t="n">
        <v>0.002</v>
      </c>
      <c r="AC1051" s="1624">
        <f>ROUND(O1051*AB1051,3)</f>
        <v/>
      </c>
      <c r="AD1051" s="673" t="inlineStr">
        <is>
          <t>アラントイン＊、精製水、濃グリセリン、1,3-ブチレングリコール、スクワラン、水素添加大豆リン脂質、モノオレイン酸ポリグリセリル、グリセリン、L-アルギニン、カルボキシビニルポリマー、コレステロール、混合脂肪酸トリグリセリル、エーデルワイスエキス、香料、トルメンチラエキス、ユキノシタエキス、ゲットウ葉エキス、パラオキシ安息香酸ブチル、パラオキシ安息香酸メチル</t>
        </is>
      </c>
      <c r="AE1051" s="941" t="inlineStr">
        <is>
          <t>ЕАЭС N RU Д-JP.РА01.В.69626/21 от 10.08.2021 действует до 09.08.2026</t>
        </is>
      </c>
      <c r="AF1051" s="941" t="inlineStr">
        <is>
          <t>C’BON</t>
        </is>
      </c>
      <c r="AG1051" s="1029" t="inlineStr">
        <is>
          <t>C'BON COSMETICS Co.,Ltd</t>
        </is>
      </c>
    </row>
    <row r="1052" hidden="1" ht="20.1" customFormat="1" customHeight="1" s="437" thickBot="1">
      <c r="A1052" s="435" t="n"/>
      <c r="B1052" s="829" t="n"/>
      <c r="C1052" s="1625" t="inlineStr">
        <is>
          <t xml:space="preserve">4953035049581 </t>
        </is>
      </c>
      <c r="D1052" s="1625" t="inlineStr">
        <is>
          <t>A2200419</t>
        </is>
      </c>
      <c r="E1052" s="435" t="inlineStr">
        <is>
          <t>CBON　SAMPLE</t>
        </is>
      </c>
      <c r="F1052" s="435" t="inlineStr">
        <is>
          <t>A000604S</t>
        </is>
      </c>
      <c r="G1052" s="450" t="n"/>
      <c r="H1052" s="804" t="inlineStr">
        <is>
          <t>《CBON》 SPOT DRY MD (mini sample) (N.C.V)</t>
        </is>
      </c>
      <c r="I1052" s="804" t="inlineStr">
        <is>
          <t>Spot Dry SDMD</t>
        </is>
      </c>
      <c r="J1052" s="693" t="inlineStr">
        <is>
          <t>Сыворотка ультрапитательная на основе ретинола SDMD</t>
        </is>
      </c>
      <c r="K1052" s="699" t="inlineStr">
        <is>
          <t>fece essence</t>
        </is>
      </c>
      <c r="L1052" s="699" t="n"/>
      <c r="M1052" s="450" t="n"/>
      <c r="N1052" s="450" t="n"/>
      <c r="O1052" s="553" t="n"/>
      <c r="P1052" s="1626" t="n">
        <v>10</v>
      </c>
      <c r="Q1052" s="1628">
        <f>O1052*P1052</f>
        <v/>
      </c>
      <c r="R1052" s="443" t="n">
        <v>0</v>
      </c>
      <c r="S1052" s="1623">
        <f>O1052*R1052</f>
        <v/>
      </c>
      <c r="T1052" s="1623">
        <f>Q1052-S1052</f>
        <v/>
      </c>
      <c r="U1052" s="556">
        <f>T1052/Q1052</f>
        <v/>
      </c>
      <c r="V1052" s="444" t="n"/>
      <c r="W1052" s="444" t="n"/>
      <c r="X1052" s="444" t="n"/>
      <c r="Y1052" s="444" t="n"/>
      <c r="Z1052" s="444" t="n"/>
      <c r="AA1052" s="444" t="n"/>
      <c r="AB1052" s="1639" t="n">
        <v>0.002</v>
      </c>
      <c r="AC1052" s="1661">
        <f>ROUND(O1052*AB1052,3)</f>
        <v/>
      </c>
      <c r="AD1052" s="673">
        <f>AD154</f>
        <v/>
      </c>
      <c r="AE1052" s="663" t="inlineStr">
        <is>
          <t>ЕАЭС N RU Д-JP.РА01.В.69528/21 от 10.08.2021 действует до 09.08.2026</t>
        </is>
      </c>
      <c r="AF1052" s="663" t="inlineStr">
        <is>
          <t>C’BON</t>
        </is>
      </c>
      <c r="AG1052" s="663" t="inlineStr">
        <is>
          <t>C'BON COSMETICS Co.,Ltd</t>
        </is>
      </c>
    </row>
    <row r="1053" hidden="1" ht="20.1" customFormat="1" customHeight="1" s="437" thickBot="1">
      <c r="A1053" s="435" t="n"/>
      <c r="B1053" s="829" t="n"/>
      <c r="C1053" s="1625" t="inlineStr">
        <is>
          <t xml:space="preserve">4953035050228 </t>
        </is>
      </c>
      <c r="D1053" s="1625" t="inlineStr">
        <is>
          <t>A2200428</t>
        </is>
      </c>
      <c r="E1053" s="435" t="inlineStr">
        <is>
          <t>CBON SAMPLE</t>
        </is>
      </c>
      <c r="F1053" s="435" t="inlineStr">
        <is>
          <t>A0001109S</t>
        </is>
      </c>
      <c r="G1053" s="450" t="n"/>
      <c r="H1053" s="804" t="inlineStr">
        <is>
          <t>《CBON》 FACIALIST  TREATMENT MASSER R (mini sample) (N.C.V)</t>
        </is>
      </c>
      <c r="I1053" s="804" t="inlineStr">
        <is>
          <t>Facialist Treatment Masser</t>
        </is>
      </c>
      <c r="J1053" s="693" t="inlineStr">
        <is>
          <t>Крем демакияжный массажный Фэшиалист</t>
        </is>
      </c>
      <c r="K1053" s="699" t="inlineStr">
        <is>
          <t>face cleansing</t>
        </is>
      </c>
      <c r="L1053" s="699" t="n"/>
      <c r="M1053" s="450" t="n"/>
      <c r="N1053" s="450" t="n"/>
      <c r="O1053" s="553" t="n"/>
      <c r="P1053" s="1626" t="n">
        <v>10</v>
      </c>
      <c r="Q1053" s="1628">
        <f>O1053*P1053</f>
        <v/>
      </c>
      <c r="R1053" s="443" t="n">
        <v>0</v>
      </c>
      <c r="S1053" s="1623">
        <f>O1053*R1053</f>
        <v/>
      </c>
      <c r="T1053" s="1623">
        <f>Q1053-S1053</f>
        <v/>
      </c>
      <c r="U1053" s="556">
        <f>T1053/Q1053</f>
        <v/>
      </c>
      <c r="V1053" s="444" t="n"/>
      <c r="W1053" s="444" t="n"/>
      <c r="X1053" s="444" t="n"/>
      <c r="Y1053" s="444" t="n"/>
      <c r="Z1053" s="444" t="n"/>
      <c r="AA1053" s="444" t="n"/>
      <c r="AB1053" s="1650" t="n">
        <v>0.0017</v>
      </c>
      <c r="AC1053" s="1627">
        <f>ROUND(O1053*AB1053,3)</f>
        <v/>
      </c>
      <c r="AD1053" s="673">
        <f>AD173</f>
        <v/>
      </c>
      <c r="AE1053" s="663" t="inlineStr">
        <is>
          <t>ЕАЭС N RU Д-JP.РА01.В.71418/21 от 11.08.2021 действует до 10.08.2026</t>
        </is>
      </c>
      <c r="AF1053" s="663" t="inlineStr">
        <is>
          <t>C’BON</t>
        </is>
      </c>
      <c r="AG1053" s="663" t="inlineStr">
        <is>
          <t>C'BON COSMETICS Co.,Ltd</t>
        </is>
      </c>
    </row>
    <row r="1054" hidden="1" ht="20.1" customFormat="1" customHeight="1" s="437" thickBot="1">
      <c r="A1054" s="435" t="n"/>
      <c r="B1054" s="829" t="n"/>
      <c r="C1054" s="435" t="inlineStr">
        <is>
          <t xml:space="preserve">4953035039520 </t>
        </is>
      </c>
      <c r="D1054" s="1625" t="inlineStr">
        <is>
          <t>A2200334</t>
        </is>
      </c>
      <c r="E1054" s="435" t="inlineStr">
        <is>
          <t>CBON SAMPLE</t>
        </is>
      </c>
      <c r="F1054" s="435" t="inlineStr">
        <is>
          <t>A0001103S</t>
        </is>
      </c>
      <c r="G1054" s="450" t="n"/>
      <c r="H1054" s="440" t="inlineStr">
        <is>
          <t>《CBON》 FACIALIST DUAL MOIST LOTION (mini sample) (N.C.V)</t>
        </is>
      </c>
      <c r="I1054" s="440" t="inlineStr">
        <is>
          <t>Facialist Dual Moist Lotion</t>
        </is>
      </c>
      <c r="J1054" s="693" t="inlineStr">
        <is>
          <t>Лосьон двойного увлажнения на основе сквалана Фэшиалист</t>
        </is>
      </c>
      <c r="K1054" s="699" t="inlineStr">
        <is>
          <t>face lotion</t>
        </is>
      </c>
      <c r="L1054" s="699" t="n"/>
      <c r="M1054" s="450" t="n"/>
      <c r="N1054" s="450" t="n"/>
      <c r="O1054" s="553" t="n"/>
      <c r="P1054" s="1626" t="n">
        <v>10</v>
      </c>
      <c r="Q1054" s="1628">
        <f>O1054*P1054</f>
        <v/>
      </c>
      <c r="R1054" s="443" t="n">
        <v>0</v>
      </c>
      <c r="S1054" s="1623">
        <f>O1054*R1054</f>
        <v/>
      </c>
      <c r="T1054" s="1623">
        <f>Q1054-S1054</f>
        <v/>
      </c>
      <c r="U1054" s="556">
        <f>T1054/Q1054</f>
        <v/>
      </c>
      <c r="V1054" s="444" t="n"/>
      <c r="W1054" s="444" t="n"/>
      <c r="X1054" s="444" t="n"/>
      <c r="Y1054" s="444" t="n"/>
      <c r="Z1054" s="444" t="n"/>
      <c r="AA1054" s="444" t="n"/>
      <c r="AB1054" s="1650" t="n">
        <v>0.002</v>
      </c>
      <c r="AC1054" s="1627">
        <f>ROUND(O1054*AB1054,3)</f>
        <v/>
      </c>
      <c r="AD1054" s="673">
        <f>AD178</f>
        <v/>
      </c>
      <c r="AE1054" s="663" t="inlineStr">
        <is>
          <t>ЕАЭС N RU Д-JP.РА01.В.64697/21 от 09.08.2021 действует до 08.08.2026</t>
        </is>
      </c>
      <c r="AF1054" s="663" t="inlineStr">
        <is>
          <t>C’BON</t>
        </is>
      </c>
      <c r="AG1054" s="663" t="inlineStr">
        <is>
          <t>C'BON COSMETICS Co.,Ltd</t>
        </is>
      </c>
    </row>
    <row r="1055" hidden="1" ht="20.1" customFormat="1" customHeight="1" s="437" thickBot="1">
      <c r="A1055" s="435" t="n"/>
      <c r="B1055" s="829" t="n"/>
      <c r="C1055" s="1625" t="inlineStr">
        <is>
          <t xml:space="preserve">4953035039537 </t>
        </is>
      </c>
      <c r="D1055" s="1625" t="inlineStr">
        <is>
          <t>A2200335</t>
        </is>
      </c>
      <c r="E1055" s="435" t="inlineStr">
        <is>
          <t>CBON　SAMPLE</t>
        </is>
      </c>
      <c r="F1055" s="435" t="inlineStr">
        <is>
          <t>A0001105S</t>
        </is>
      </c>
      <c r="G1055" s="450" t="n"/>
      <c r="H1055" s="440" t="inlineStr">
        <is>
          <t>《CBON》 FACIALIST SKIN  CONDITIONER (mini sample) (N.C.V)</t>
        </is>
      </c>
      <c r="I1055" s="440" t="inlineStr">
        <is>
          <t>Facialist Skin Conditioner</t>
        </is>
      </c>
      <c r="J1055" s="693" t="inlineStr">
        <is>
          <t>Крем-эмульсия для кожи лица Фэшиалист</t>
        </is>
      </c>
      <c r="K1055" s="699" t="inlineStr">
        <is>
          <t>face milk</t>
        </is>
      </c>
      <c r="L1055" s="699" t="n"/>
      <c r="M1055" s="450" t="n"/>
      <c r="N1055" s="450" t="n"/>
      <c r="O1055" s="553" t="n"/>
      <c r="P1055" s="1626" t="n">
        <v>10</v>
      </c>
      <c r="Q1055" s="1628">
        <f>O1055*P1055</f>
        <v/>
      </c>
      <c r="R1055" s="443" t="n">
        <v>0</v>
      </c>
      <c r="S1055" s="1623">
        <f>O1055*R1055</f>
        <v/>
      </c>
      <c r="T1055" s="1623">
        <f>Q1055-S1055</f>
        <v/>
      </c>
      <c r="U1055" s="556">
        <f>T1055/Q1055</f>
        <v/>
      </c>
      <c r="V1055" s="444" t="n"/>
      <c r="W1055" s="444" t="n"/>
      <c r="X1055" s="444" t="n"/>
      <c r="Y1055" s="444" t="n"/>
      <c r="Z1055" s="444" t="n"/>
      <c r="AA1055" s="444" t="n"/>
      <c r="AB1055" s="1650" t="n">
        <v>0.002</v>
      </c>
      <c r="AC1055" s="1627">
        <f>ROUND(O1055*AB1055,3)</f>
        <v/>
      </c>
      <c r="AD1055" s="673">
        <f>AD180</f>
        <v/>
      </c>
      <c r="AE1055" s="663" t="inlineStr">
        <is>
          <t>ЕАЭС N RU Д-JP.РА01.В.71418/21 от 11.08.2021 действует до 10.08.2026</t>
        </is>
      </c>
      <c r="AF1055" s="663" t="inlineStr">
        <is>
          <t>C’BON</t>
        </is>
      </c>
      <c r="AG1055" s="663" t="inlineStr">
        <is>
          <t>C'BON COSMETICS Co.,Ltd</t>
        </is>
      </c>
    </row>
    <row r="1056" hidden="1" ht="20.1" customFormat="1" customHeight="1" s="437" thickBot="1">
      <c r="A1056" s="435" t="n"/>
      <c r="B1056" s="829" t="n"/>
      <c r="C1056" s="1625" t="inlineStr">
        <is>
          <t xml:space="preserve">4953035047655 </t>
        </is>
      </c>
      <c r="D1056" s="1625" t="inlineStr">
        <is>
          <t>A2200397</t>
        </is>
      </c>
      <c r="E1056" s="435" t="inlineStr">
        <is>
          <t>CBON SAMPLE</t>
        </is>
      </c>
      <c r="F1056" s="435" t="inlineStr">
        <is>
          <t>A0001106S</t>
        </is>
      </c>
      <c r="G1056" s="450" t="n"/>
      <c r="H1056" s="440" t="inlineStr">
        <is>
          <t>《CBON》 FACIALIST MOISTURE CREAM (mini sample) (N.C.V)</t>
        </is>
      </c>
      <c r="I1056" s="440" t="inlineStr">
        <is>
          <t>Facialist Moisture Cream</t>
        </is>
      </c>
      <c r="J1056" s="693" t="inlineStr">
        <is>
          <t>Крем увлажняющий Фэшиалист</t>
        </is>
      </c>
      <c r="K1056" s="699" t="inlineStr">
        <is>
          <t>face cream</t>
        </is>
      </c>
      <c r="L1056" s="699" t="n"/>
      <c r="M1056" s="450" t="n"/>
      <c r="N1056" s="450" t="n"/>
      <c r="O1056" s="553" t="n"/>
      <c r="P1056" s="1626" t="n">
        <v>10</v>
      </c>
      <c r="Q1056" s="1628">
        <f>O1056*P1056</f>
        <v/>
      </c>
      <c r="R1056" s="443" t="n">
        <v>0</v>
      </c>
      <c r="S1056" s="1623">
        <f>O1056*R1056</f>
        <v/>
      </c>
      <c r="T1056" s="1623">
        <f>Q1056-S1056</f>
        <v/>
      </c>
      <c r="U1056" s="556">
        <f>T1056/Q1056</f>
        <v/>
      </c>
      <c r="V1056" s="444" t="n"/>
      <c r="W1056" s="444" t="n"/>
      <c r="X1056" s="444" t="n"/>
      <c r="Y1056" s="444" t="n"/>
      <c r="Z1056" s="444" t="n"/>
      <c r="AA1056" s="444" t="n"/>
      <c r="AB1056" s="1650" t="n">
        <v>0.002</v>
      </c>
      <c r="AC1056" s="1627">
        <f>ROUND(O1056*AB1056,3)</f>
        <v/>
      </c>
      <c r="AD1056" s="673">
        <f>AD181</f>
        <v/>
      </c>
      <c r="AE1056" s="663" t="inlineStr">
        <is>
          <t>ЕАЭС N RU Д-JP.РА01.В.71418/21 от 11.08.2021 действует до 10.08.2026</t>
        </is>
      </c>
      <c r="AF1056" s="663" t="inlineStr">
        <is>
          <t>C’BON</t>
        </is>
      </c>
      <c r="AG1056" s="663" t="inlineStr">
        <is>
          <t>C'BON COSMETICS Co.,Ltd</t>
        </is>
      </c>
    </row>
    <row r="1057" hidden="1" ht="20.1" customFormat="1" customHeight="1" s="437" thickBot="1">
      <c r="A1057" s="435" t="n"/>
      <c r="B1057" s="829" t="n"/>
      <c r="C1057" s="1625" t="inlineStr">
        <is>
          <t>A2200314</t>
        </is>
      </c>
      <c r="D1057" s="1625" t="n"/>
      <c r="E1057" s="435" t="inlineStr">
        <is>
          <t>CBON　SAMPLE</t>
        </is>
      </c>
      <c r="F1057" s="435" t="inlineStr">
        <is>
          <t>A0001803S</t>
        </is>
      </c>
      <c r="G1057" s="450" t="n"/>
      <c r="H1057" s="440" t="inlineStr">
        <is>
          <t xml:space="preserve">《CBON》 ABILITY ESSENCE LOTION (mini sample) (N.C.V) </t>
        </is>
      </c>
      <c r="I1057" s="440" t="inlineStr">
        <is>
          <t>Ability Essence Lotion</t>
        </is>
      </c>
      <c r="J1057" s="693" t="inlineStr">
        <is>
          <t>Лосьон-эссенция Абилити</t>
        </is>
      </c>
      <c r="K1057" s="699" t="inlineStr">
        <is>
          <t>face lotion</t>
        </is>
      </c>
      <c r="L1057" s="699" t="n"/>
      <c r="M1057" s="450" t="n"/>
      <c r="N1057" s="450" t="n"/>
      <c r="O1057" s="553" t="n"/>
      <c r="P1057" s="1626" t="n">
        <v>10</v>
      </c>
      <c r="Q1057" s="1628">
        <f>O1057*P1057</f>
        <v/>
      </c>
      <c r="R1057" s="443" t="n">
        <v>0</v>
      </c>
      <c r="S1057" s="1623">
        <f>O1057*R1057</f>
        <v/>
      </c>
      <c r="T1057" s="1623">
        <f>Q1057-S1057</f>
        <v/>
      </c>
      <c r="U1057" s="556">
        <f>T1057/Q1057</f>
        <v/>
      </c>
      <c r="V1057" s="444" t="n"/>
      <c r="W1057" s="444" t="n"/>
      <c r="X1057" s="444" t="n"/>
      <c r="Y1057" s="444" t="n"/>
      <c r="Z1057" s="444" t="n"/>
      <c r="AA1057" s="444" t="n"/>
      <c r="AB1057" s="1650" t="n">
        <v>0.001</v>
      </c>
      <c r="AC1057" s="1627">
        <f>ROUND(O1057*AB1057,3)</f>
        <v/>
      </c>
      <c r="AD1057" s="673">
        <f>AD159</f>
        <v/>
      </c>
      <c r="AE1057" s="663" t="inlineStr">
        <is>
          <t>ЕАЭС N RU Д-JP.РА01.В.64697/21 от 09.08.2021 действует до 08.08.2026</t>
        </is>
      </c>
      <c r="AF1057" s="663" t="inlineStr">
        <is>
          <t>C’BON</t>
        </is>
      </c>
      <c r="AG1057" s="663" t="inlineStr">
        <is>
          <t>C'BON COSMETICS Co.,Ltd</t>
        </is>
      </c>
    </row>
    <row r="1058" hidden="1" ht="20.1" customFormat="1" customHeight="1" s="437" thickBot="1">
      <c r="A1058" s="435" t="n"/>
      <c r="B1058" s="829" t="n"/>
      <c r="C1058" s="1625" t="inlineStr">
        <is>
          <t>A2200315</t>
        </is>
      </c>
      <c r="D1058" s="1625" t="n"/>
      <c r="E1058" s="435" t="inlineStr">
        <is>
          <t>CBON　SAMPLE</t>
        </is>
      </c>
      <c r="F1058" s="435" t="inlineStr">
        <is>
          <t>A0001804S</t>
        </is>
      </c>
      <c r="G1058" s="450" t="n"/>
      <c r="H1058" s="440" t="inlineStr">
        <is>
          <t>《CBON》 ABILITY MOIST GEL (mini sample) (N.C.V)</t>
        </is>
      </c>
      <c r="I1058" s="440" t="inlineStr">
        <is>
          <t>C'BON Ability Moist Gel</t>
        </is>
      </c>
      <c r="J1058" s="693" t="inlineStr">
        <is>
          <t>Гель увлажняющий Абилити</t>
        </is>
      </c>
      <c r="K1058" s="699" t="inlineStr">
        <is>
          <t>face gel</t>
        </is>
      </c>
      <c r="L1058" s="699" t="n"/>
      <c r="M1058" s="450" t="n"/>
      <c r="N1058" s="450" t="n"/>
      <c r="O1058" s="553" t="n"/>
      <c r="P1058" s="1626" t="n">
        <v>10</v>
      </c>
      <c r="Q1058" s="1628">
        <f>O1058*P1058</f>
        <v/>
      </c>
      <c r="R1058" s="443" t="n">
        <v>0</v>
      </c>
      <c r="S1058" s="1623">
        <f>O1058*R1058</f>
        <v/>
      </c>
      <c r="T1058" s="1623">
        <f>Q1058-S1058</f>
        <v/>
      </c>
      <c r="U1058" s="556">
        <f>T1058/Q1058</f>
        <v/>
      </c>
      <c r="V1058" s="444" t="n"/>
      <c r="W1058" s="444" t="n"/>
      <c r="X1058" s="444" t="n"/>
      <c r="Y1058" s="444" t="n"/>
      <c r="Z1058" s="444" t="n"/>
      <c r="AA1058" s="444" t="n"/>
      <c r="AB1058" s="1650" t="n">
        <v>0.001</v>
      </c>
      <c r="AC1058" s="1627">
        <f>ROUND(O1058*AB1058,3)</f>
        <v/>
      </c>
      <c r="AD1058" s="673">
        <f>AD160</f>
        <v/>
      </c>
      <c r="AE1058" s="663" t="inlineStr">
        <is>
          <t>ЕАЭС N RU Д-JP.РА01.В.49606/21 от 02.08.2021 действует до 01.08.2026</t>
        </is>
      </c>
      <c r="AF1058" s="663" t="inlineStr">
        <is>
          <t>C’BON</t>
        </is>
      </c>
      <c r="AG1058" s="663" t="inlineStr">
        <is>
          <t>C'BON COSMETICS Co., Ltd</t>
        </is>
      </c>
    </row>
    <row r="1059" hidden="1" ht="20.1" customFormat="1" customHeight="1" s="437" thickBot="1">
      <c r="A1059" s="435" t="n"/>
      <c r="B1059" s="829" t="n"/>
      <c r="C1059" s="1625" t="n"/>
      <c r="D1059" s="1625" t="n"/>
      <c r="E1059" s="435" t="inlineStr">
        <is>
          <t>CBON　SAMPLE</t>
        </is>
      </c>
      <c r="F1059" s="435" t="inlineStr">
        <is>
          <t>A0001805S</t>
        </is>
      </c>
      <c r="G1059" s="450" t="n"/>
      <c r="H1059" s="440" t="inlineStr">
        <is>
          <t>《CBON》 ABILITY C LOTION (mini sample) (N.C.V)</t>
        </is>
      </c>
      <c r="I1059" s="440" t="inlineStr">
        <is>
          <t>Ability C Lotion</t>
        </is>
      </c>
      <c r="J1059" s="693" t="inlineStr">
        <is>
          <t>Лосьон с витамином С Абилити</t>
        </is>
      </c>
      <c r="K1059" s="699" t="inlineStr">
        <is>
          <t>face serum</t>
        </is>
      </c>
      <c r="L1059" s="699" t="n"/>
      <c r="M1059" s="450" t="n"/>
      <c r="N1059" s="450" t="n"/>
      <c r="O1059" s="553" t="n"/>
      <c r="P1059" s="1626" t="n">
        <v>10</v>
      </c>
      <c r="Q1059" s="1628">
        <f>O1059*P1059</f>
        <v/>
      </c>
      <c r="R1059" s="443" t="n">
        <v>0</v>
      </c>
      <c r="S1059" s="1623">
        <f>O1059*R1059</f>
        <v/>
      </c>
      <c r="T1059" s="1623">
        <f>Q1059-S1059</f>
        <v/>
      </c>
      <c r="U1059" s="556">
        <f>T1059/Q1059</f>
        <v/>
      </c>
      <c r="V1059" s="444" t="n"/>
      <c r="W1059" s="444" t="n"/>
      <c r="X1059" s="444" t="n"/>
      <c r="Y1059" s="444" t="n"/>
      <c r="Z1059" s="444" t="n"/>
      <c r="AA1059" s="444" t="n"/>
      <c r="AB1059" s="1650" t="n">
        <v>0.001</v>
      </c>
      <c r="AC1059" s="1627">
        <f>ROUND(O1059*AB1059,3)</f>
        <v/>
      </c>
      <c r="AD1059" s="673">
        <f>AD1029</f>
        <v/>
      </c>
      <c r="AE1059" s="663" t="inlineStr">
        <is>
          <t>ЕАЭС N RU Д-JP.РА01.В.64697/21 от 09.08.2021 действует до 08.08.2026</t>
        </is>
      </c>
      <c r="AF1059" s="663" t="inlineStr">
        <is>
          <t>C’BON</t>
        </is>
      </c>
      <c r="AG1059" s="663" t="inlineStr">
        <is>
          <t>C'BON COSMETICS Co.,Ltd</t>
        </is>
      </c>
    </row>
    <row r="1060" hidden="1" ht="20.1" customFormat="1" customHeight="1" s="437" thickBot="1">
      <c r="A1060" s="435" t="n"/>
      <c r="B1060" s="829" t="n"/>
      <c r="C1060" s="1625" t="n"/>
      <c r="D1060" s="1625" t="n"/>
      <c r="E1060" s="435" t="inlineStr">
        <is>
          <t>CBON　SAMPLE</t>
        </is>
      </c>
      <c r="F1060" s="435" t="inlineStr">
        <is>
          <t>A0001806S</t>
        </is>
      </c>
      <c r="G1060" s="450" t="n"/>
      <c r="H1060" s="440" t="inlineStr">
        <is>
          <t>《CBON》 ABILITY UV PROTECT BASE  (mini sample) (N.C.V)</t>
        </is>
      </c>
      <c r="I1060" s="440" t="inlineStr">
        <is>
          <t>C'BON Ability UV Protect Base</t>
        </is>
      </c>
      <c r="J1060" s="693" t="inlineStr">
        <is>
          <t>Солнцезащитная база Абилити</t>
        </is>
      </c>
      <c r="K1060" s="699" t="inlineStr">
        <is>
          <t>sunscreen</t>
        </is>
      </c>
      <c r="L1060" s="699" t="n"/>
      <c r="M1060" s="450" t="n"/>
      <c r="N1060" s="450" t="n"/>
      <c r="O1060" s="553" t="n"/>
      <c r="P1060" s="1626" t="n">
        <v>10</v>
      </c>
      <c r="Q1060" s="1628">
        <f>O1060*P1060</f>
        <v/>
      </c>
      <c r="R1060" s="443" t="n">
        <v>0</v>
      </c>
      <c r="S1060" s="1623">
        <f>O1060*R1060</f>
        <v/>
      </c>
      <c r="T1060" s="1623">
        <f>Q1060-S1060</f>
        <v/>
      </c>
      <c r="U1060" s="556">
        <f>T1060/Q1060</f>
        <v/>
      </c>
      <c r="V1060" s="444" t="n"/>
      <c r="W1060" s="444" t="n"/>
      <c r="X1060" s="444" t="n"/>
      <c r="Y1060" s="444" t="n"/>
      <c r="Z1060" s="444" t="n"/>
      <c r="AA1060" s="444" t="n"/>
      <c r="AB1060" s="1650" t="n">
        <v>0.001</v>
      </c>
      <c r="AC1060" s="1627">
        <f>ROUND(O1060*AB1060,3)</f>
        <v/>
      </c>
      <c r="AD1060" s="673">
        <f>AD162</f>
        <v/>
      </c>
      <c r="AE1060" s="663" t="inlineStr">
        <is>
          <t>ЕАЭС N RU Д-JP.ПФ02.В.08277/19 от 05.08.2019 действует до 18.12.2023</t>
        </is>
      </c>
      <c r="AF1060" s="663" t="inlineStr">
        <is>
          <t>С'BON</t>
        </is>
      </c>
      <c r="AG1060" s="663" t="inlineStr">
        <is>
          <t>C'BON COSMETICS Co.,Ltd</t>
        </is>
      </c>
    </row>
    <row r="1061" hidden="1" ht="20.1" customFormat="1" customHeight="1" s="437" thickBot="1">
      <c r="A1061" s="435" t="n"/>
      <c r="B1061" s="829" t="n"/>
      <c r="C1061" s="1625" t="n">
        <v>4953035045040</v>
      </c>
      <c r="D1061" s="1625" t="inlineStr">
        <is>
          <t>A2200378</t>
        </is>
      </c>
      <c r="E1061" s="435" t="inlineStr">
        <is>
          <t>CBON　SAMPLE</t>
        </is>
      </c>
      <c r="F1061" s="435" t="inlineStr">
        <is>
          <t>A0001509S</t>
        </is>
      </c>
      <c r="G1061" s="450" t="n"/>
      <c r="H1061" s="440" t="inlineStr">
        <is>
          <t>《CBON》 CONCENTRATE PLUS DEEP CLEAR FOAM (mini sample) (N.C.V)</t>
        </is>
      </c>
      <c r="I1061" s="440" t="inlineStr">
        <is>
          <t>Concentrate Plus Deep Clear Foam</t>
        </is>
      </c>
      <c r="J1061" s="693" t="inlineStr">
        <is>
          <t>Пенка для глубокого очищения кожи лица Концентрат Плюс</t>
        </is>
      </c>
      <c r="K1061" s="699" t="inlineStr">
        <is>
          <t>face wash</t>
        </is>
      </c>
      <c r="L1061" s="699" t="n"/>
      <c r="M1061" s="450" t="n"/>
      <c r="N1061" s="450" t="n"/>
      <c r="O1061" s="553" t="n"/>
      <c r="P1061" s="1626" t="n">
        <v>10</v>
      </c>
      <c r="Q1061" s="1628">
        <f>O1061*P1061</f>
        <v/>
      </c>
      <c r="R1061" s="443" t="n">
        <v>0</v>
      </c>
      <c r="S1061" s="1623">
        <f>O1061*R1061</f>
        <v/>
      </c>
      <c r="T1061" s="1623">
        <f>Q1061-S1061</f>
        <v/>
      </c>
      <c r="U1061" s="556">
        <f>T1061/Q1061</f>
        <v/>
      </c>
      <c r="V1061" s="444" t="n"/>
      <c r="W1061" s="444" t="n"/>
      <c r="X1061" s="444" t="n"/>
      <c r="Y1061" s="444" t="n"/>
      <c r="Z1061" s="444" t="n"/>
      <c r="AA1061" s="444" t="n"/>
      <c r="AB1061" s="1650" t="n">
        <v>0.0022</v>
      </c>
      <c r="AC1061" s="1627">
        <f>ROUND(O1061*AB1061,3)</f>
        <v/>
      </c>
      <c r="AD1061" s="673">
        <f>AD184</f>
        <v/>
      </c>
      <c r="AE1061" s="747" t="inlineStr">
        <is>
          <t>ЕАЭС N RU Д-JP.РА01.В.64334/21 от 09.08.2021 действует до 08.08.2026</t>
        </is>
      </c>
      <c r="AF1061" s="663" t="inlineStr">
        <is>
          <t>C’BON</t>
        </is>
      </c>
      <c r="AG1061" s="672" t="inlineStr">
        <is>
          <t>C'BON COSMETICS Co.,Ltd</t>
        </is>
      </c>
    </row>
    <row r="1062" hidden="1" ht="20.1" customFormat="1" customHeight="1" s="437" thickBot="1">
      <c r="A1062" s="435" t="n"/>
      <c r="B1062" s="829" t="n"/>
      <c r="C1062" s="1625" t="inlineStr">
        <is>
          <t>A2200374</t>
        </is>
      </c>
      <c r="D1062" s="1625" t="n"/>
      <c r="E1062" s="435" t="inlineStr">
        <is>
          <t>CBON　SAMPLE</t>
        </is>
      </c>
      <c r="F1062" s="435" t="inlineStr">
        <is>
          <t>A0001506S</t>
        </is>
      </c>
      <c r="G1062" s="450" t="n"/>
      <c r="H1062" s="440" t="inlineStr">
        <is>
          <t>《CBON》 CONCENTRATE PLUS EYE TREATMENT (mini sample) (N.C.V)</t>
        </is>
      </c>
      <c r="I1062" s="440" t="inlineStr">
        <is>
          <t>CONCENTRATE EYE TREATMENT</t>
        </is>
      </c>
      <c r="J1062" s="693" t="inlineStr">
        <is>
          <t>Крем для глаз Концентрат</t>
        </is>
      </c>
      <c r="K1062" s="699" t="inlineStr">
        <is>
          <t>eye treatmrnt</t>
        </is>
      </c>
      <c r="L1062" s="699" t="n"/>
      <c r="M1062" s="450" t="n"/>
      <c r="N1062" s="450" t="n"/>
      <c r="O1062" s="553" t="n"/>
      <c r="P1062" s="1626" t="n">
        <v>10</v>
      </c>
      <c r="Q1062" s="1628">
        <f>O1062*P1062</f>
        <v/>
      </c>
      <c r="R1062" s="443" t="n">
        <v>0</v>
      </c>
      <c r="S1062" s="1623">
        <f>O1062*R1062</f>
        <v/>
      </c>
      <c r="T1062" s="1623">
        <f>Q1062-S1062</f>
        <v/>
      </c>
      <c r="U1062" s="556">
        <f>T1062/Q1062</f>
        <v/>
      </c>
      <c r="V1062" s="444" t="n"/>
      <c r="W1062" s="444" t="n"/>
      <c r="X1062" s="444" t="n"/>
      <c r="Y1062" s="444" t="n"/>
      <c r="Z1062" s="444" t="n"/>
      <c r="AA1062" s="444" t="n"/>
      <c r="AB1062" s="1678" t="n">
        <v>0.0022</v>
      </c>
      <c r="AC1062" s="1624">
        <f>ROUND(O1062*AB1062,3)</f>
        <v/>
      </c>
      <c r="AD1062" s="673">
        <f>AD186</f>
        <v/>
      </c>
      <c r="AE1062" s="747" t="inlineStr">
        <is>
          <t>ЕАЭС N RU Д-JP.РА01.В.66878/21 от 09.08.2021 действует до 08.08.2026</t>
        </is>
      </c>
      <c r="AF1062" s="663" t="inlineStr">
        <is>
          <t>C’BON</t>
        </is>
      </c>
      <c r="AG1062" s="672" t="inlineStr">
        <is>
          <t>C'BON COSMETICS Co., Ltd</t>
        </is>
      </c>
    </row>
    <row r="1063" hidden="1" ht="19.5" customFormat="1" customHeight="1" s="437" thickBot="1">
      <c r="A1063" s="435" t="n"/>
      <c r="B1063" s="829" t="n"/>
      <c r="C1063" s="1625">
        <f>C206</f>
        <v/>
      </c>
      <c r="D1063" s="1625" t="n"/>
      <c r="E1063" s="435" t="inlineStr">
        <is>
          <t>CBON TESTER</t>
        </is>
      </c>
      <c r="F1063" s="1780" t="inlineStr">
        <is>
          <t>A0002301T</t>
        </is>
      </c>
      <c r="G1063" s="450" t="n"/>
      <c r="H1063" s="404" t="inlineStr">
        <is>
          <t>《CBON》 ETOWAL CLARITY UV ESSENCE SPF35/PA+++ 35ml</t>
        </is>
      </c>
      <c r="I1063" s="404" t="inlineStr">
        <is>
          <t>C'BON ETOWAL CLARITY UV ESSENCE SPF 35/PA+++</t>
        </is>
      </c>
      <c r="J1063" s="404" t="inlineStr">
        <is>
          <t>Эссенция-база под макияж с солнцезащитным эффектом SPF 35/PA +++ Этуаль</t>
        </is>
      </c>
      <c r="K1063" s="404" t="inlineStr">
        <is>
          <t>sunscreen</t>
        </is>
      </c>
      <c r="L1063" s="699" t="n"/>
      <c r="M1063" s="450" t="n"/>
      <c r="N1063" s="450" t="n"/>
      <c r="O1063" s="553" t="n"/>
      <c r="P1063" s="1626">
        <f>P206</f>
        <v/>
      </c>
      <c r="Q1063" s="1628">
        <f>O1063*P1063</f>
        <v/>
      </c>
      <c r="R1063" s="443" t="n">
        <v>0</v>
      </c>
      <c r="S1063" s="1623">
        <f>O1063*R1063</f>
        <v/>
      </c>
      <c r="T1063" s="1623">
        <f>Q1063-S1063</f>
        <v/>
      </c>
      <c r="U1063" s="556">
        <f>T1063/Q1063</f>
        <v/>
      </c>
      <c r="V1063" s="444" t="n"/>
      <c r="W1063" s="444" t="n"/>
      <c r="X1063" s="444" t="n"/>
      <c r="Y1063" s="444" t="n"/>
      <c r="Z1063" s="444" t="n"/>
      <c r="AA1063" s="444" t="n"/>
      <c r="AB1063" s="1678">
        <f>AB206</f>
        <v/>
      </c>
      <c r="AC1063" s="1624">
        <f>ROUND(O1063*AB1063,3)</f>
        <v/>
      </c>
      <c r="AD1063" s="673">
        <f>AD206</f>
        <v/>
      </c>
      <c r="AE1063" s="1198" t="inlineStr">
        <is>
          <t>письмо № 531/25 от 25.07.2025 г</t>
        </is>
      </c>
      <c r="AF1063" s="1222" t="inlineStr">
        <is>
          <t>C’BON Cosmetics</t>
        </is>
      </c>
      <c r="AG1063" s="1223" t="inlineStr">
        <is>
          <t>C'BON Co., Ltd.</t>
        </is>
      </c>
    </row>
    <row r="1064" hidden="1" ht="20.1" customFormat="1" customHeight="1" s="437" thickBot="1">
      <c r="A1064" s="435" t="n"/>
      <c r="B1064" s="829" t="n"/>
      <c r="C1064" s="1625">
        <f>C207</f>
        <v/>
      </c>
      <c r="D1064" s="1625" t="n"/>
      <c r="E1064" s="435" t="inlineStr">
        <is>
          <t>CBON TESTER</t>
        </is>
      </c>
      <c r="F1064" s="1780" t="inlineStr">
        <is>
          <t>A0002303T</t>
        </is>
      </c>
      <c r="G1064" s="450" t="n"/>
      <c r="H1064" s="404" t="inlineStr">
        <is>
          <t>《CBON》 ETOWAL SEAMLESS GLOW BB SPF45/PA+++ 35g（Ochre）</t>
        </is>
      </c>
      <c r="I1064" s="404" t="inlineStr">
        <is>
          <t>C'BON ETOWAL SEAMLESS GLOW BB SPF45/PA+++（Ochre</t>
        </is>
      </c>
      <c r="J1064" s="404" t="inlineStr">
        <is>
          <t>Тональныый-крем Этуаль с солнцезащитным эффектом SPF 45/PA +++ Этуаль тон: Охра</t>
        </is>
      </c>
      <c r="K1064" s="404" t="inlineStr">
        <is>
          <t>treatment foundation</t>
        </is>
      </c>
      <c r="L1064" s="699" t="n"/>
      <c r="M1064" s="450" t="n"/>
      <c r="N1064" s="450" t="n"/>
      <c r="O1064" s="553" t="n"/>
      <c r="P1064" s="1626">
        <f>P207</f>
        <v/>
      </c>
      <c r="Q1064" s="1628">
        <f>O1064*P1064</f>
        <v/>
      </c>
      <c r="R1064" s="443" t="n">
        <v>0</v>
      </c>
      <c r="S1064" s="1623">
        <f>O1064*R1064</f>
        <v/>
      </c>
      <c r="T1064" s="1623">
        <f>Q1064-S1064</f>
        <v/>
      </c>
      <c r="U1064" s="556">
        <f>T1064/Q1064</f>
        <v/>
      </c>
      <c r="V1064" s="444" t="n"/>
      <c r="W1064" s="444" t="n"/>
      <c r="X1064" s="444" t="n"/>
      <c r="Y1064" s="444" t="n"/>
      <c r="Z1064" s="444" t="n"/>
      <c r="AA1064" s="444" t="n"/>
      <c r="AB1064" s="1678">
        <f>AB207</f>
        <v/>
      </c>
      <c r="AC1064" s="1624">
        <f>ROUND(O1064*AB1064,3)</f>
        <v/>
      </c>
      <c r="AD1064" s="673">
        <f>AD207</f>
        <v/>
      </c>
      <c r="AE1064" s="1198" t="inlineStr">
        <is>
          <t>письмо № 531/25 от 25.07.2025 г</t>
        </is>
      </c>
      <c r="AF1064" s="1222" t="inlineStr">
        <is>
          <t>C’BON Cosmetics</t>
        </is>
      </c>
      <c r="AG1064" s="1223" t="inlineStr">
        <is>
          <t>C'BON Co., Ltd.</t>
        </is>
      </c>
    </row>
    <row r="1065" hidden="1" ht="20.1" customFormat="1" customHeight="1" s="437" thickBot="1">
      <c r="A1065" s="435" t="n"/>
      <c r="B1065" s="829" t="n"/>
      <c r="C1065" s="1625">
        <f>C208</f>
        <v/>
      </c>
      <c r="D1065" s="1625" t="n"/>
      <c r="E1065" s="435" t="inlineStr">
        <is>
          <t>CBON TESTER</t>
        </is>
      </c>
      <c r="F1065" s="1780" t="inlineStr">
        <is>
          <t>A0002302T</t>
        </is>
      </c>
      <c r="G1065" s="450" t="n"/>
      <c r="H1065" s="404" t="inlineStr">
        <is>
          <t>《CBON》 ETOWAL SEAMLESS GLOW BB SPF45/PA+++ 35g（Light Ochre）</t>
        </is>
      </c>
      <c r="I1065" s="404" t="inlineStr">
        <is>
          <t>C'BON ETOWAL SEAMLESS GLOW BB SPF45/PA+++（Light Ochre）</t>
        </is>
      </c>
      <c r="J1065" s="404" t="inlineStr">
        <is>
          <t>Тональный-крем Этуаль с солнцезащитным эффектом SPF 45/PA +++ Этуаль тон: Светлая Охра</t>
        </is>
      </c>
      <c r="K1065" s="404" t="inlineStr">
        <is>
          <t>treatment foundation</t>
        </is>
      </c>
      <c r="L1065" s="699" t="n"/>
      <c r="M1065" s="450" t="n"/>
      <c r="N1065" s="450" t="n"/>
      <c r="O1065" s="553" t="n"/>
      <c r="P1065" s="1626">
        <f>P208</f>
        <v/>
      </c>
      <c r="Q1065" s="1628">
        <f>O1065*P1065</f>
        <v/>
      </c>
      <c r="R1065" s="443" t="n">
        <v>0</v>
      </c>
      <c r="S1065" s="1623">
        <f>O1065*R1065</f>
        <v/>
      </c>
      <c r="T1065" s="1623">
        <f>Q1065-S1065</f>
        <v/>
      </c>
      <c r="U1065" s="556">
        <f>T1065/Q1065</f>
        <v/>
      </c>
      <c r="V1065" s="444" t="n"/>
      <c r="W1065" s="444" t="n"/>
      <c r="X1065" s="444" t="n"/>
      <c r="Y1065" s="444" t="n"/>
      <c r="Z1065" s="444" t="n"/>
      <c r="AA1065" s="444" t="n"/>
      <c r="AB1065" s="1678">
        <f>AB208</f>
        <v/>
      </c>
      <c r="AC1065" s="1624">
        <f>ROUND(O1065*AB1065,3)</f>
        <v/>
      </c>
      <c r="AD1065" s="673">
        <f>AD208</f>
        <v/>
      </c>
      <c r="AE1065" s="1198" t="inlineStr">
        <is>
          <t>письмо № 531/25 от 25.07.2025 г</t>
        </is>
      </c>
      <c r="AF1065" s="1222" t="inlineStr">
        <is>
          <t>C’BON Cosmetics</t>
        </is>
      </c>
      <c r="AG1065" s="1223" t="inlineStr">
        <is>
          <t>C'BON Co., Ltd.</t>
        </is>
      </c>
    </row>
    <row r="1066" hidden="1" ht="20.1" customFormat="1" customHeight="1" s="437" thickBot="1">
      <c r="A1066" s="435" t="n"/>
      <c r="B1066" s="829" t="n"/>
      <c r="C1066" s="1625">
        <f>C209</f>
        <v/>
      </c>
      <c r="D1066" s="1625" t="n"/>
      <c r="E1066" s="435" t="inlineStr">
        <is>
          <t>CBON TESTER</t>
        </is>
      </c>
      <c r="F1066" s="1780" t="inlineStr">
        <is>
          <t>A0002304T</t>
        </is>
      </c>
      <c r="G1066" s="450" t="n"/>
      <c r="H1066" s="404" t="inlineStr">
        <is>
          <t>《CBON》 ETOWAL SILKY LUCENT POWDER 35g</t>
        </is>
      </c>
      <c r="I1066" s="404" t="inlineStr">
        <is>
          <t>C'BON ETOWAL SILKY LUCENT POWDER</t>
        </is>
      </c>
      <c r="J1066" s="404" t="inlineStr">
        <is>
          <t>Рассыпчатая пудра с эффектом Сияния, без запаха</t>
        </is>
      </c>
      <c r="K1066" s="404" t="inlineStr">
        <is>
          <t>face powder</t>
        </is>
      </c>
      <c r="L1066" s="699" t="n"/>
      <c r="M1066" s="450" t="n"/>
      <c r="N1066" s="450" t="n"/>
      <c r="O1066" s="553" t="n"/>
      <c r="P1066" s="1626">
        <f>P209</f>
        <v/>
      </c>
      <c r="Q1066" s="1628">
        <f>O1066*P1066</f>
        <v/>
      </c>
      <c r="R1066" s="443" t="n">
        <v>0</v>
      </c>
      <c r="S1066" s="1623">
        <f>O1066*R1066</f>
        <v/>
      </c>
      <c r="T1066" s="1623">
        <f>Q1066-S1066</f>
        <v/>
      </c>
      <c r="U1066" s="556">
        <f>T1066/Q1066</f>
        <v/>
      </c>
      <c r="V1066" s="444" t="n"/>
      <c r="W1066" s="444" t="n"/>
      <c r="X1066" s="444" t="n"/>
      <c r="Y1066" s="444" t="n"/>
      <c r="Z1066" s="444" t="n"/>
      <c r="AA1066" s="444" t="n"/>
      <c r="AB1066" s="1678">
        <f>AB209</f>
        <v/>
      </c>
      <c r="AC1066" s="1624">
        <f>ROUND(O1066*AB1066,3)</f>
        <v/>
      </c>
      <c r="AD1066" s="673">
        <f>AD209</f>
        <v/>
      </c>
      <c r="AE1066" s="1198" t="inlineStr">
        <is>
          <t>письмо № 531/25 от 25.07.2025 г</t>
        </is>
      </c>
      <c r="AF1066" s="1222" t="inlineStr">
        <is>
          <t>C’BON Cosmetics</t>
        </is>
      </c>
      <c r="AG1066" s="1223" t="inlineStr">
        <is>
          <t>C'BON Co., Ltd.</t>
        </is>
      </c>
    </row>
    <row r="1067" hidden="1" ht="20.1" customFormat="1" customHeight="1" s="437" thickBot="1">
      <c r="A1067" s="435" t="n"/>
      <c r="B1067" s="829" t="n"/>
      <c r="C1067" s="1625">
        <f>C210</f>
        <v/>
      </c>
      <c r="D1067" s="1625" t="n"/>
      <c r="E1067" s="435" t="inlineStr">
        <is>
          <t>CBON TESTER</t>
        </is>
      </c>
      <c r="F1067" s="435" t="n">
        <v>1708</v>
      </c>
      <c r="G1067" s="450" t="n"/>
      <c r="H1067" s="404" t="inlineStr">
        <is>
          <t>《CBON》 AC4 KODOU　ESSENCE LOTION 90ml</t>
        </is>
      </c>
      <c r="I1067" s="404" t="inlineStr">
        <is>
          <t>НЕ ОТПРАВЛЯЛИ ТЕСТЕРЫ</t>
        </is>
      </c>
      <c r="J1067" s="404" t="inlineStr">
        <is>
          <t>НЕ ОТПРАВЛЯЛИ ТЕСТЕРЫ</t>
        </is>
      </c>
      <c r="K1067" s="404" t="inlineStr">
        <is>
          <t>face lotion</t>
        </is>
      </c>
      <c r="L1067" s="699" t="n"/>
      <c r="M1067" s="450" t="n"/>
      <c r="N1067" s="450" t="n"/>
      <c r="O1067" s="553" t="n"/>
      <c r="P1067" s="1626">
        <f>P210</f>
        <v/>
      </c>
      <c r="Q1067" s="1628">
        <f>O1067*P1067</f>
        <v/>
      </c>
      <c r="R1067" s="443" t="n">
        <v>0</v>
      </c>
      <c r="S1067" s="1623">
        <f>O1067*R1067</f>
        <v/>
      </c>
      <c r="T1067" s="1623">
        <f>Q1067-S1067</f>
        <v/>
      </c>
      <c r="U1067" s="556">
        <f>T1067/Q1067</f>
        <v/>
      </c>
      <c r="V1067" s="444" t="n"/>
      <c r="W1067" s="444" t="n"/>
      <c r="X1067" s="444" t="n"/>
      <c r="Y1067" s="444" t="n"/>
      <c r="Z1067" s="444" t="n"/>
      <c r="AA1067" s="444" t="n"/>
      <c r="AB1067" s="1678">
        <f>AB210</f>
        <v/>
      </c>
      <c r="AC1067" s="1624">
        <f>ROUND(O1067*AB1067,3)</f>
        <v/>
      </c>
      <c r="AD1067" s="673">
        <f>AD210</f>
        <v/>
      </c>
      <c r="AE1067" s="747">
        <f>AE210</f>
        <v/>
      </c>
      <c r="AF1067" s="663">
        <f>AF210</f>
        <v/>
      </c>
      <c r="AG1067" s="672">
        <f>AG210</f>
        <v/>
      </c>
    </row>
    <row r="1068" hidden="1" ht="20.1" customFormat="1" customHeight="1" s="437" thickBot="1">
      <c r="A1068" s="435" t="n"/>
      <c r="B1068" s="829" t="n"/>
      <c r="C1068" s="1625">
        <f>C211</f>
        <v/>
      </c>
      <c r="D1068" s="1625" t="n"/>
      <c r="E1068" s="435" t="inlineStr">
        <is>
          <t>CBON TESTER</t>
        </is>
      </c>
      <c r="F1068" s="435" t="n">
        <v>1709</v>
      </c>
      <c r="G1068" s="450" t="n"/>
      <c r="H1068" s="404" t="inlineStr">
        <is>
          <t>《CBON》 AC4 KODOU　VITAL SERUM 35ml</t>
        </is>
      </c>
      <c r="I1068" s="404" t="inlineStr">
        <is>
          <t>НЕ ОТПРАВЛЯЛИ ТЕСТЕРЫ</t>
        </is>
      </c>
      <c r="J1068" s="404" t="inlineStr">
        <is>
          <t>НЕ ОТПРАВЛЯЛИ ТЕСТЕРЫ</t>
        </is>
      </c>
      <c r="K1068" s="404" t="inlineStr">
        <is>
          <t>face serum</t>
        </is>
      </c>
      <c r="L1068" s="699" t="n"/>
      <c r="M1068" s="450" t="n"/>
      <c r="N1068" s="450" t="n"/>
      <c r="O1068" s="553" t="n"/>
      <c r="P1068" s="1626">
        <f>P211</f>
        <v/>
      </c>
      <c r="Q1068" s="1628">
        <f>O1068*P1068</f>
        <v/>
      </c>
      <c r="R1068" s="443" t="n">
        <v>0</v>
      </c>
      <c r="S1068" s="1623">
        <f>O1068*R1068</f>
        <v/>
      </c>
      <c r="T1068" s="1623">
        <f>Q1068-S1068</f>
        <v/>
      </c>
      <c r="U1068" s="556">
        <f>T1068/Q1068</f>
        <v/>
      </c>
      <c r="V1068" s="444" t="n"/>
      <c r="W1068" s="444" t="n"/>
      <c r="X1068" s="444" t="n"/>
      <c r="Y1068" s="444" t="n"/>
      <c r="Z1068" s="444" t="n"/>
      <c r="AA1068" s="444" t="n"/>
      <c r="AB1068" s="1678">
        <f>AB211</f>
        <v/>
      </c>
      <c r="AC1068" s="1624">
        <f>ROUND(O1068*AB1068,3)</f>
        <v/>
      </c>
      <c r="AD1068" s="673">
        <f>AD211</f>
        <v/>
      </c>
      <c r="AE1068" s="747">
        <f>AE211</f>
        <v/>
      </c>
      <c r="AF1068" s="663">
        <f>AF211</f>
        <v/>
      </c>
      <c r="AG1068" s="672">
        <f>AG211</f>
        <v/>
      </c>
    </row>
    <row r="1069" hidden="1" ht="20.1" customFormat="1" customHeight="1" s="437" thickBot="1">
      <c r="A1069" s="435" t="n"/>
      <c r="B1069" s="829" t="n"/>
      <c r="C1069" s="1625">
        <f>C212</f>
        <v/>
      </c>
      <c r="D1069" s="1625" t="n"/>
      <c r="E1069" s="435" t="inlineStr">
        <is>
          <t>CBON TESTER</t>
        </is>
      </c>
      <c r="F1069" s="435" t="n">
        <v>1710</v>
      </c>
      <c r="G1069" s="450" t="n"/>
      <c r="H1069" s="404" t="inlineStr">
        <is>
          <t>《CBON》 AC4 KODOU　MOISTURE CREAM 30g</t>
        </is>
      </c>
      <c r="I1069" s="404" t="inlineStr">
        <is>
          <t>НЕ ОТПРАВЛЯЛИ ТЕСТЕРЫ</t>
        </is>
      </c>
      <c r="J1069" s="404" t="inlineStr">
        <is>
          <t>НЕ ОТПРАВЛЯЛИ ТЕСТЕРЫ</t>
        </is>
      </c>
      <c r="K1069" s="404" t="inlineStr">
        <is>
          <t>face cream</t>
        </is>
      </c>
      <c r="L1069" s="699" t="n"/>
      <c r="M1069" s="450" t="n"/>
      <c r="N1069" s="450" t="n"/>
      <c r="O1069" s="553" t="n"/>
      <c r="P1069" s="1626">
        <f>P212</f>
        <v/>
      </c>
      <c r="Q1069" s="1628">
        <f>O1069*P1069</f>
        <v/>
      </c>
      <c r="R1069" s="443" t="n">
        <v>0</v>
      </c>
      <c r="S1069" s="1623">
        <f>O1069*R1069</f>
        <v/>
      </c>
      <c r="T1069" s="1623">
        <f>Q1069-S1069</f>
        <v/>
      </c>
      <c r="U1069" s="556">
        <f>T1069/Q1069</f>
        <v/>
      </c>
      <c r="V1069" s="444" t="n"/>
      <c r="W1069" s="444" t="n"/>
      <c r="X1069" s="444" t="n"/>
      <c r="Y1069" s="444" t="n"/>
      <c r="Z1069" s="444" t="n"/>
      <c r="AA1069" s="444" t="n"/>
      <c r="AB1069" s="1678">
        <f>AB212</f>
        <v/>
      </c>
      <c r="AC1069" s="1624">
        <f>ROUND(O1069*AB1069,3)</f>
        <v/>
      </c>
      <c r="AD1069" s="673">
        <f>AD212</f>
        <v/>
      </c>
      <c r="AE1069" s="663">
        <f>AE212</f>
        <v/>
      </c>
      <c r="AF1069" s="663">
        <f>AF212</f>
        <v/>
      </c>
      <c r="AG1069" s="663">
        <f>AG212</f>
        <v/>
      </c>
    </row>
    <row r="1070" hidden="1" ht="20.1" customFormat="1" customHeight="1" s="437" thickBot="1">
      <c r="A1070" s="435" t="n"/>
      <c r="B1070" s="829" t="n"/>
      <c r="C1070" s="1625">
        <f>C213</f>
        <v/>
      </c>
      <c r="D1070" s="1625" t="n"/>
      <c r="E1070" s="435" t="inlineStr">
        <is>
          <t>CBON TESTER</t>
        </is>
      </c>
      <c r="F1070" s="435" t="n">
        <v>1354</v>
      </c>
      <c r="G1070" s="450" t="n"/>
      <c r="H1070" s="404" t="inlineStr">
        <is>
          <t>《CBON》 FOCUS MASQUERADE EFFECTOR 15g</t>
        </is>
      </c>
      <c r="I1070" s="404" t="inlineStr">
        <is>
          <t>НЕ ОТПРАВЛЯЛИ ТЕСТЕРЫ</t>
        </is>
      </c>
      <c r="J1070" s="404" t="inlineStr">
        <is>
          <t>НЕ ОТПРАВЛЯЛИ ТЕСТЕРЫ</t>
        </is>
      </c>
      <c r="K1070" s="404" t="inlineStr">
        <is>
          <t>eye cream</t>
        </is>
      </c>
      <c r="L1070" s="699" t="n"/>
      <c r="M1070" s="450" t="n"/>
      <c r="N1070" s="450" t="n"/>
      <c r="O1070" s="553" t="n"/>
      <c r="P1070" s="1626">
        <f>P213</f>
        <v/>
      </c>
      <c r="Q1070" s="1628">
        <f>O1070*P1070</f>
        <v/>
      </c>
      <c r="R1070" s="443" t="n">
        <v>0</v>
      </c>
      <c r="S1070" s="1623">
        <f>O1070*R1070</f>
        <v/>
      </c>
      <c r="T1070" s="1623">
        <f>Q1070-S1070</f>
        <v/>
      </c>
      <c r="U1070" s="556">
        <f>T1070/Q1070</f>
        <v/>
      </c>
      <c r="V1070" s="444" t="n"/>
      <c r="W1070" s="444" t="n"/>
      <c r="X1070" s="444" t="n"/>
      <c r="Y1070" s="444" t="n"/>
      <c r="Z1070" s="444" t="n"/>
      <c r="AA1070" s="444" t="n"/>
      <c r="AB1070" s="1678">
        <f>AB213</f>
        <v/>
      </c>
      <c r="AC1070" s="1624">
        <f>ROUND(O1070*AB1070,3)</f>
        <v/>
      </c>
      <c r="AD1070" s="673">
        <f>AD213</f>
        <v/>
      </c>
      <c r="AE1070" s="663">
        <f>AE213</f>
        <v/>
      </c>
      <c r="AF1070" s="663">
        <f>AF213</f>
        <v/>
      </c>
      <c r="AG1070" s="663">
        <f>AG213</f>
        <v/>
      </c>
    </row>
    <row r="1071" hidden="1" ht="20.1" customFormat="1" customHeight="1" s="437" thickBot="1">
      <c r="A1071" s="435" t="n"/>
      <c r="B1071" s="829" t="n"/>
      <c r="C1071" s="1625">
        <f>C214</f>
        <v/>
      </c>
      <c r="D1071" s="1625" t="n"/>
      <c r="E1071" s="435" t="inlineStr">
        <is>
          <t>CBON TESTER</t>
        </is>
      </c>
      <c r="F1071" s="435" t="n">
        <v>1355</v>
      </c>
      <c r="G1071" s="450" t="n"/>
      <c r="H1071" s="404" t="inlineStr">
        <is>
          <t>《CBON》 FOCUS ALL DAY PERFECT VEIL 35g</t>
        </is>
      </c>
      <c r="I1071" s="404" t="inlineStr">
        <is>
          <t>НЕ ОТПРАВЛЯЛИ ТЕСТЕРЫ</t>
        </is>
      </c>
      <c r="J1071" s="404" t="inlineStr">
        <is>
          <t>НЕ ОТПРАВЛЯЛИ ТЕСТЕРЫ</t>
        </is>
      </c>
      <c r="K1071" s="404" t="inlineStr">
        <is>
          <t>face serum</t>
        </is>
      </c>
      <c r="L1071" s="699" t="n"/>
      <c r="M1071" s="450" t="n"/>
      <c r="N1071" s="450" t="n"/>
      <c r="O1071" s="553" t="n"/>
      <c r="P1071" s="1626">
        <f>P214</f>
        <v/>
      </c>
      <c r="Q1071" s="1628">
        <f>O1071*P1071</f>
        <v/>
      </c>
      <c r="R1071" s="443" t="n">
        <v>0</v>
      </c>
      <c r="S1071" s="1623">
        <f>O1071*R1071</f>
        <v/>
      </c>
      <c r="T1071" s="1623">
        <f>Q1071-S1071</f>
        <v/>
      </c>
      <c r="U1071" s="556">
        <f>T1071/Q1071</f>
        <v/>
      </c>
      <c r="V1071" s="444" t="n"/>
      <c r="W1071" s="444" t="n"/>
      <c r="X1071" s="444" t="n"/>
      <c r="Y1071" s="444" t="n"/>
      <c r="Z1071" s="444" t="n"/>
      <c r="AA1071" s="444" t="n"/>
      <c r="AB1071" s="1678">
        <f>AB214</f>
        <v/>
      </c>
      <c r="AC1071" s="1624">
        <f>ROUND(O1071*AB1071,3)</f>
        <v/>
      </c>
      <c r="AD1071" s="673">
        <f>AD214</f>
        <v/>
      </c>
      <c r="AE1071" s="663">
        <f>AE214</f>
        <v/>
      </c>
      <c r="AF1071" s="663">
        <f>AF214</f>
        <v/>
      </c>
      <c r="AG1071" s="663">
        <f>AG214</f>
        <v/>
      </c>
    </row>
    <row r="1072" hidden="1" ht="20.1" customFormat="1" customHeight="1" s="437" thickBot="1">
      <c r="A1072" s="435" t="n"/>
      <c r="B1072" s="829" t="n"/>
      <c r="C1072" s="1625">
        <f>C233</f>
        <v/>
      </c>
      <c r="D1072" s="1625" t="n"/>
      <c r="E1072" s="435" t="inlineStr">
        <is>
          <t>Quality 1st SAMPLE</t>
        </is>
      </c>
      <c r="F1072" s="435" t="inlineStr">
        <is>
          <t>QF0032S</t>
        </is>
      </c>
      <c r="G1072" s="450" t="n"/>
      <c r="H1072" s="804" t="inlineStr">
        <is>
          <t>《Quality 1st》ALL　IN　ONE　SHEET　MASK　THE　BEST  EX TESTER(N.C.V)</t>
        </is>
      </c>
      <c r="I1072" s="804" t="inlineStr">
        <is>
          <t>All in one sheet mask The Best</t>
        </is>
      </c>
      <c r="J1072" s="805" t="inlineStr">
        <is>
          <t>Антивозрастная ультрапитательная маска «Всё в одном» The Best</t>
        </is>
      </c>
      <c r="K1072" s="699" t="inlineStr">
        <is>
          <t>face pack</t>
        </is>
      </c>
      <c r="L1072" s="699" t="n"/>
      <c r="M1072" s="1442" t="n">
        <v>144</v>
      </c>
      <c r="N1072" s="1442" t="n">
        <v>144</v>
      </c>
      <c r="O1072" s="553" t="n"/>
      <c r="P1072" s="1626" t="n">
        <v>1350</v>
      </c>
      <c r="Q1072" s="1628">
        <f>O1072*P1072</f>
        <v/>
      </c>
      <c r="R1072" s="443" t="n">
        <v>0</v>
      </c>
      <c r="S1072" s="1623">
        <f>O1072*R1072</f>
        <v/>
      </c>
      <c r="T1072" s="1623">
        <f>Q1072-S1072</f>
        <v/>
      </c>
      <c r="U1072" s="556">
        <f>T1072/Q1072</f>
        <v/>
      </c>
      <c r="V1072" s="444" t="n">
        <v>0.046</v>
      </c>
      <c r="W1072" s="444" t="n">
        <v>15.024</v>
      </c>
      <c r="X1072" s="444">
        <f>O1072/M1072</f>
        <v/>
      </c>
      <c r="Y1072" s="444">
        <f>V1072*X1072</f>
        <v/>
      </c>
      <c r="Z1072" s="444">
        <f>W1072*X1072</f>
        <v/>
      </c>
      <c r="AA1072" s="444" t="n"/>
      <c r="AB1072" s="1678">
        <f>AB233</f>
        <v/>
      </c>
      <c r="AC1072" s="1624">
        <f>ROUND(O1072*AB1072,3)</f>
        <v/>
      </c>
      <c r="AD1072" s="673" t="inlineStr">
        <is>
          <t>オウバクエキス 	加水分解酵母	加水分解酵母エキス	"クレマティス葉エキス  
"	スギナエキス	ヒバマタエキス	"セイヨウキズタ葉／茎エキス  
"	"セイヨウナツユキソウ花エキス 
"	水添レシチン	ダイズステロール	セラミド3	ローマカミツレ花エキス	トウキンセンカ花エキス	ヤグルマギク花エキス	セイヨウオトギリソウ花／葉／茎エキス	フユボダイジュ花エキス	ビルベリー果実エキス	サトウキビエキス	サトウカエデエキス	オレンジ果実エキス	レモン果実エキス	水溶性コラーゲン	アロエベラ葉エキス	クロレラエキス	カッコンエキス	ヒトオリゴペプチド－１	ポリソルベート８０	ＰＥＧ－６０水添ヒマシ油	キサンタンガム	アルニカ花エキス	キュウリ果実エキス	ゼニアオイ花エキス	パリエタリアエキス	セイヨウニワトコ花エキス	ニンニクエキス	ゴボウ根エキス	オドリコソウ花／葉／茎エキス	オランダガラシ葉／茎エキス	セイヨウアカマツ球果エキス	マンニトール	ダマスクバラ花油	ニオイテンジクアオイ油	パルマローザ油	ラベンダー油	グレープフルーツ果皮油	ローズマリー油</t>
        </is>
      </c>
      <c r="AE1072" s="663" t="inlineStr">
        <is>
          <t>ЕАЭС N RU Д-JP.РА01.В.66259/22 от 08.02.2022 действует до 06.02.2027</t>
        </is>
      </c>
      <c r="AF1072" s="663" t="inlineStr">
        <is>
          <t>Quality First</t>
        </is>
      </c>
      <c r="AG1072" s="663" t="inlineStr">
        <is>
          <t>Quality First Co., Ltd</t>
        </is>
      </c>
    </row>
    <row r="1073" hidden="1" ht="20.1" customFormat="1" customHeight="1" s="437" thickBot="1">
      <c r="A1073" s="435" t="n"/>
      <c r="B1073" s="829" t="n"/>
      <c r="C1073" s="1625" t="n"/>
      <c r="D1073" s="1625" t="n"/>
      <c r="E1073" s="435" t="inlineStr">
        <is>
          <t>Quality 1st SAMPLE</t>
        </is>
      </c>
      <c r="F1073" s="435" t="inlineStr">
        <is>
          <t>QF0102S</t>
        </is>
      </c>
      <c r="G1073" s="450" t="n"/>
      <c r="H1073" s="804" t="inlineStr">
        <is>
          <t>《Quality 1st》QUEEN'S PREMIUM MASK WHITE  TESTER(N.C.V)</t>
        </is>
      </c>
      <c r="I1073" s="804" t="inlineStr">
        <is>
          <t>Queen’s Premium Mask WHITE</t>
        </is>
      </c>
      <c r="J1073" s="805" t="inlineStr">
        <is>
          <t>Выравнивающая цвет кожи лица плацентарная маска «Королева Вайт»</t>
        </is>
      </c>
      <c r="K1073" s="699" t="inlineStr">
        <is>
          <t>face pack</t>
        </is>
      </c>
      <c r="L1073" s="699" t="n"/>
      <c r="M1073" s="1442" t="n">
        <v>48</v>
      </c>
      <c r="N1073" s="1442" t="n">
        <v>48</v>
      </c>
      <c r="O1073" s="553" t="n"/>
      <c r="P1073" s="1626" t="n">
        <v>400</v>
      </c>
      <c r="Q1073" s="1628">
        <f>O1073*P1073</f>
        <v/>
      </c>
      <c r="R1073" s="443" t="n">
        <v>0</v>
      </c>
      <c r="S1073" s="1623">
        <f>O1073*R1073</f>
        <v/>
      </c>
      <c r="T1073" s="1623">
        <f>Q1073-S1073</f>
        <v/>
      </c>
      <c r="U1073" s="556">
        <f>T1073/Q1073</f>
        <v/>
      </c>
      <c r="V1073" s="444" t="n">
        <v>0.041</v>
      </c>
      <c r="W1073" s="444" t="n">
        <v>10.8</v>
      </c>
      <c r="X1073" s="444">
        <f>O1073/M1073</f>
        <v/>
      </c>
      <c r="Y1073" s="444">
        <f>V1073*X1073</f>
        <v/>
      </c>
      <c r="Z1073" s="444">
        <f>W1073*X1073</f>
        <v/>
      </c>
      <c r="AA1073" s="444" t="n"/>
      <c r="AB1073" s="1678" t="n">
        <v>0.203</v>
      </c>
      <c r="AC1073" s="1624">
        <f>ROUND(O1073*AB1073,3)</f>
        <v/>
      </c>
      <c r="AD1073" s="673">
        <f>AD242</f>
        <v/>
      </c>
      <c r="AE1073" s="663" t="inlineStr">
        <is>
          <t>ЕАЭС N RU Д-JP.РА01.В.66259/22 от 08.02.2022 действует до 06.02.2027</t>
        </is>
      </c>
      <c r="AF1073" s="663" t="inlineStr">
        <is>
          <t>Quality First</t>
        </is>
      </c>
      <c r="AG1073" s="663" t="inlineStr">
        <is>
          <t>Quality First Co., Ltd</t>
        </is>
      </c>
    </row>
    <row r="1074" hidden="1" ht="20.1" customFormat="1" customHeight="1" s="437" thickBot="1">
      <c r="A1074" s="435" t="n"/>
      <c r="B1074" s="829" t="n"/>
      <c r="C1074" s="1625" t="n"/>
      <c r="D1074" s="1625" t="n"/>
      <c r="E1074" s="435" t="inlineStr">
        <is>
          <t>Quality 1st SAMPLE</t>
        </is>
      </c>
      <c r="F1074" s="435" t="inlineStr">
        <is>
          <t>QF0101S</t>
        </is>
      </c>
      <c r="G1074" s="450" t="n"/>
      <c r="H1074" s="804" t="inlineStr">
        <is>
          <t>《Quality 1st》QUEEN'S PREMIUM MASK RED TESTER(N.C.V)</t>
        </is>
      </c>
      <c r="I1074" s="804" t="inlineStr">
        <is>
          <t>Queen’s Premium Mask RED</t>
        </is>
      </c>
      <c r="J1074" s="805" t="inlineStr">
        <is>
          <t>Ультраувлажняющая антивозрастная премиальная маска «Королева Рэд»</t>
        </is>
      </c>
      <c r="K1074" s="699" t="inlineStr">
        <is>
          <t>face pack</t>
        </is>
      </c>
      <c r="L1074" s="699" t="n"/>
      <c r="M1074" s="1442" t="n">
        <v>48</v>
      </c>
      <c r="N1074" s="1442" t="n">
        <v>48</v>
      </c>
      <c r="O1074" s="553" t="n"/>
      <c r="P1074" s="1626">
        <f>P241</f>
        <v/>
      </c>
      <c r="Q1074" s="1628">
        <f>O1074*P1074</f>
        <v/>
      </c>
      <c r="R1074" s="443" t="n">
        <v>0</v>
      </c>
      <c r="S1074" s="1623">
        <f>O1074*R1074</f>
        <v/>
      </c>
      <c r="T1074" s="1623">
        <f>Q1074-S1074</f>
        <v/>
      </c>
      <c r="U1074" s="556">
        <f>T1074/Q1074</f>
        <v/>
      </c>
      <c r="V1074" s="444" t="n">
        <v>0.041</v>
      </c>
      <c r="W1074" s="444" t="n">
        <v>10.8</v>
      </c>
      <c r="X1074" s="444">
        <f>O1074/M1074</f>
        <v/>
      </c>
      <c r="Y1074" s="444">
        <f>V1074*X1074</f>
        <v/>
      </c>
      <c r="Z1074" s="444">
        <f>W1074*X1074</f>
        <v/>
      </c>
      <c r="AA1074" s="444" t="n"/>
      <c r="AB1074" s="1678" t="n">
        <v>0.203</v>
      </c>
      <c r="AC1074" s="1624">
        <f>ROUND(O1074*AB1074,3)</f>
        <v/>
      </c>
      <c r="AD1074" s="673" t="inlineStr">
        <is>
          <t>水	ＤＰＧ	グリセリン	ジグリセリン	ＢＧ	加水分解シルク	スクワラン	ホホバ種子油	ソルビトール	ベタイン	加水分解コラーゲン	ヒアルロン酸Na	アセチルヒアルロン酸Ｎａ	加水分解ヒアルロン酸	ヒアルロン酸クロスポリマーＮａ	ペンチレングリコール	ヒアルロン酸ヒドロキシプロピルトリモニウム	水添レシチン	コレステロール	セラミド３	加水分解酵母エキス	水溶性プロテオグリカン	ローヤルゼリーエキス	水溶性コラーゲン	温泉水	ＰＥＧ－６０水添ヒマシ油	イソステアリン酸ポリグリセリル－６	キサンタンガム	アニス酸	クエン酸	クエン酸Ｎａ	ダマスクバラ花油	ニオイテンジクアオイ油	パルマローザ油	ラベンダー油	グレープフルーツ果皮油	ローズマリー油</t>
        </is>
      </c>
      <c r="AE1074" s="663" t="inlineStr">
        <is>
          <t>ЕАЭС N RU Д-JP.РА01.В.66259/22 от 08.02.2022 действует до 06.02.2027</t>
        </is>
      </c>
      <c r="AF1074" s="663" t="inlineStr">
        <is>
          <t>Quality First</t>
        </is>
      </c>
      <c r="AG1074" s="663" t="inlineStr">
        <is>
          <t>Quality First Co., Ltd</t>
        </is>
      </c>
    </row>
    <row r="1075" hidden="1" ht="48" customFormat="1" customHeight="1" s="437" thickBot="1">
      <c r="A1075" s="435" t="n"/>
      <c r="B1075" s="829" t="n"/>
      <c r="C1075" s="1625" t="n"/>
      <c r="D1075" s="1625" t="n"/>
      <c r="E1075" s="435" t="inlineStr">
        <is>
          <t>Quality 1st SAMPLE</t>
        </is>
      </c>
      <c r="F1075" s="435" t="inlineStr">
        <is>
          <t>LE01</t>
        </is>
      </c>
      <c r="G1075" s="450" t="n"/>
      <c r="H1075" s="804" t="inlineStr">
        <is>
          <t>LON-EX eyelush serum TESTER(N.C.V)</t>
        </is>
      </c>
      <c r="I1075" s="804" t="inlineStr">
        <is>
          <t>LON-EX eyelush serum</t>
        </is>
      </c>
      <c r="J1075" s="805" t="inlineStr">
        <is>
          <t>Серум для роста ресниц</t>
        </is>
      </c>
      <c r="K1075" s="811" t="inlineStr">
        <is>
          <t>eyelush serum</t>
        </is>
      </c>
      <c r="L1075" s="699" t="n"/>
      <c r="M1075" s="450" t="n"/>
      <c r="N1075" s="450" t="n"/>
      <c r="O1075" s="553" t="n"/>
      <c r="P1075" s="1626" t="n">
        <v>3700</v>
      </c>
      <c r="Q1075" s="1628">
        <f>O1075*P1075</f>
        <v/>
      </c>
      <c r="R1075" s="443" t="n">
        <v>0</v>
      </c>
      <c r="S1075" s="1623">
        <f>O1075*R1075</f>
        <v/>
      </c>
      <c r="T1075" s="1623">
        <f>Q1075-S1075</f>
        <v/>
      </c>
      <c r="U1075" s="556">
        <f>T1075/Q1075</f>
        <v/>
      </c>
      <c r="V1075" s="444" t="n"/>
      <c r="W1075" s="444" t="n"/>
      <c r="X1075" s="444" t="n"/>
      <c r="Y1075" s="444" t="n"/>
      <c r="Z1075" s="444" t="n"/>
      <c r="AA1075" s="444" t="n"/>
      <c r="AB1075" s="1678" t="n">
        <v>0.013</v>
      </c>
      <c r="AC1075" s="1624">
        <f>ROUND(O1075*AB1075,3)</f>
        <v/>
      </c>
      <c r="AD1075" s="673" t="inlineStr">
        <is>
          <t xml:space="preserve">水、ＢＧ、グリセリン、アセチルテトラペプチド－３、パルミトイルペンタペプチド－４、オリゴペプチド－４１、ヘキサペプチド－２、ビオチノイルトリペプチド－１、パンテノール、ヒアルロン酸Ｎａ、ムコ多糖、アカツメクサ花エキス、トウキンセンカ花エキス、オタネニンジン根エキス、センブリエキス、コメヌカエキス、カルボマー、デキストラン、ポリソルベート２０、フェノキシエタノール、メチルパラベン
</t>
        </is>
      </c>
      <c r="AE1075" s="663" t="inlineStr">
        <is>
          <t>ЕАЭС N RU Д-JP.РА02.В.76839/23 от 27.03.2023 действует до 26.03.2028</t>
        </is>
      </c>
      <c r="AF1075" s="663" t="n"/>
      <c r="AG1075" s="663" t="inlineStr">
        <is>
          <t>FINE CHEMETICS CO., LTD</t>
        </is>
      </c>
    </row>
    <row r="1076" hidden="1" ht="70.5" customFormat="1" customHeight="1" s="437" thickBot="1">
      <c r="A1076" s="435" t="n"/>
      <c r="B1076" s="829" t="n"/>
      <c r="C1076" s="1625" t="n">
        <v>4560401461573</v>
      </c>
      <c r="D1076" s="1625" t="n"/>
      <c r="E1076" s="435" t="inlineStr">
        <is>
          <t>Quality 1st TESTER</t>
        </is>
      </c>
      <c r="F1076" s="435" t="n"/>
      <c r="G1076" s="450" t="n"/>
      <c r="H1076" s="804" t="inlineStr">
        <is>
          <t>QUALITY 1st THE DERMA MASK 30</t>
        </is>
      </c>
      <c r="I1076" s="804" t="inlineStr">
        <is>
          <t xml:space="preserve">QUALITY 1st THE DERMA MASK. </t>
        </is>
      </c>
      <c r="J1076" s="805" t="inlineStr">
        <is>
          <t xml:space="preserve">Маска для дермы Quality 1st. 30 шт. </t>
        </is>
      </c>
      <c r="K1076" s="811" t="inlineStr">
        <is>
          <t>face mask</t>
        </is>
      </c>
      <c r="L1076" s="699" t="n"/>
      <c r="M1076" s="450" t="n"/>
      <c r="N1076" s="450" t="n"/>
      <c r="O1076" s="553" t="n"/>
      <c r="P1076" s="1626">
        <f>P250</f>
        <v/>
      </c>
      <c r="Q1076" s="1628">
        <f>O1076*P1076</f>
        <v/>
      </c>
      <c r="R1076" s="443" t="n">
        <v>0</v>
      </c>
      <c r="S1076" s="1623">
        <f>O1076*R1076</f>
        <v/>
      </c>
      <c r="T1076" s="1623">
        <f>Q1076-S1076</f>
        <v/>
      </c>
      <c r="U1076" s="556">
        <f>T1076/Q1076</f>
        <v/>
      </c>
      <c r="V1076" s="444" t="n"/>
      <c r="W1076" s="444" t="n"/>
      <c r="X1076" s="444" t="n"/>
      <c r="Y1076" s="444" t="n"/>
      <c r="Z1076" s="444" t="n"/>
      <c r="AA1076" s="444" t="n"/>
      <c r="AB1076" s="1678">
        <f>AB250</f>
        <v/>
      </c>
      <c r="AC1076" s="1624">
        <f>ROUND(O1076*AB1076,3)</f>
        <v/>
      </c>
      <c r="AD1076" s="673">
        <f>AD250</f>
        <v/>
      </c>
      <c r="AE1076" s="663" t="n"/>
      <c r="AF1076" s="663" t="n"/>
      <c r="AG1076" s="663" t="n"/>
    </row>
    <row r="1077" hidden="1" ht="38.25" customFormat="1" customHeight="1" s="437" thickBot="1">
      <c r="A1077" s="435" t="n"/>
      <c r="B1077" s="829" t="n"/>
      <c r="C1077" s="1625" t="n">
        <v>4560401461627</v>
      </c>
      <c r="D1077" s="1625" t="n"/>
      <c r="E1077" s="435" t="inlineStr">
        <is>
          <t>Quality 1st TESTER</t>
        </is>
      </c>
      <c r="F1077" s="435" t="n"/>
      <c r="G1077" s="450" t="n"/>
      <c r="H1077" s="804" t="inlineStr">
        <is>
          <t>QUALITY 1st THE DERMA MASK 7</t>
        </is>
      </c>
      <c r="I1077" s="804" t="inlineStr">
        <is>
          <t xml:space="preserve">QUALITY 1st THE DERMA MASK. </t>
        </is>
      </c>
      <c r="J1077" s="805" t="inlineStr">
        <is>
          <t>Маска для дермы Quality 1st. 7 шт.</t>
        </is>
      </c>
      <c r="K1077" s="811" t="inlineStr">
        <is>
          <t>face mask</t>
        </is>
      </c>
      <c r="L1077" s="699" t="n"/>
      <c r="M1077" s="450" t="n"/>
      <c r="N1077" s="450" t="n"/>
      <c r="O1077" s="872" t="n"/>
      <c r="P1077" s="1626">
        <f>P251</f>
        <v/>
      </c>
      <c r="Q1077" s="1628">
        <f>O1077*P1077</f>
        <v/>
      </c>
      <c r="R1077" s="443" t="n">
        <v>0</v>
      </c>
      <c r="S1077" s="1623">
        <f>O1077*R1077</f>
        <v/>
      </c>
      <c r="T1077" s="1623">
        <f>Q1077-S1077</f>
        <v/>
      </c>
      <c r="U1077" s="556">
        <f>T1077/Q1077</f>
        <v/>
      </c>
      <c r="V1077" s="444" t="n"/>
      <c r="W1077" s="444" t="n"/>
      <c r="X1077" s="444" t="n"/>
      <c r="Y1077" s="444" t="n"/>
      <c r="Z1077" s="444" t="n"/>
      <c r="AA1077" s="444" t="n"/>
      <c r="AB1077" s="1650">
        <f>AB251</f>
        <v/>
      </c>
      <c r="AC1077" s="1624">
        <f>ROUND(O1077*AB1077,3)</f>
        <v/>
      </c>
      <c r="AD1077" s="673">
        <f>AD251</f>
        <v/>
      </c>
      <c r="AE1077" s="663" t="n"/>
      <c r="AF1077" s="663" t="inlineStr">
        <is>
          <t>Quality First</t>
        </is>
      </c>
      <c r="AG1077" s="663" t="inlineStr">
        <is>
          <t xml:space="preserve">Kowa Co., Ltd. </t>
        </is>
      </c>
    </row>
    <row r="1078" hidden="1" ht="46.5" customFormat="1" customHeight="1" s="437" thickBot="1">
      <c r="A1078" s="435" t="n"/>
      <c r="B1078" s="829" t="n"/>
      <c r="C1078" s="1625" t="n">
        <v>4560401461610</v>
      </c>
      <c r="D1078" s="1625" t="n"/>
      <c r="E1078" s="435" t="inlineStr">
        <is>
          <t>Quality 1st TESTER</t>
        </is>
      </c>
      <c r="F1078" s="435" t="n"/>
      <c r="G1078" s="450" t="n"/>
      <c r="H1078" s="804" t="inlineStr">
        <is>
          <t>QUALITY 1st THE DERMA BEST VC100 +RETINOL 20</t>
        </is>
      </c>
      <c r="I1078" s="804" t="inlineStr">
        <is>
          <t xml:space="preserve">QUALITY 1st THE DERMA BEST.   VC100+RETINOL. </t>
        </is>
      </c>
      <c r="J1078" s="805" t="inlineStr">
        <is>
          <t>Омолаживающая маска БЭСТ для дермы с витамином С 100 + Ретинол. Quality 1st. 20 шт.</t>
        </is>
      </c>
      <c r="K1078" s="811" t="inlineStr">
        <is>
          <t>face mask</t>
        </is>
      </c>
      <c r="L1078" s="699" t="n"/>
      <c r="M1078" s="450" t="n"/>
      <c r="N1078" s="450" t="n"/>
      <c r="O1078" s="553" t="n"/>
      <c r="P1078" s="1626">
        <f>P252</f>
        <v/>
      </c>
      <c r="Q1078" s="1628">
        <f>O1078*P1078</f>
        <v/>
      </c>
      <c r="R1078" s="443" t="n">
        <v>0</v>
      </c>
      <c r="S1078" s="1623">
        <f>O1078*R1078</f>
        <v/>
      </c>
      <c r="T1078" s="1623">
        <f>Q1078-S1078</f>
        <v/>
      </c>
      <c r="U1078" s="556">
        <f>T1078/Q1078</f>
        <v/>
      </c>
      <c r="V1078" s="444" t="n"/>
      <c r="W1078" s="444" t="n"/>
      <c r="X1078" s="444" t="n"/>
      <c r="Y1078" s="444" t="n"/>
      <c r="Z1078" s="444" t="n"/>
      <c r="AA1078" s="444" t="n"/>
      <c r="AB1078" s="1678">
        <f>AB252</f>
        <v/>
      </c>
      <c r="AC1078" s="1624">
        <f>ROUND(O1078*AB1078,3)</f>
        <v/>
      </c>
      <c r="AD1078" s="673">
        <f>AD252</f>
        <v/>
      </c>
      <c r="AE1078" s="663" t="n"/>
      <c r="AF1078" s="663" t="n"/>
      <c r="AG1078" s="663" t="n"/>
    </row>
    <row r="1079" hidden="1" ht="19.5" customFormat="1" customHeight="1" s="437" thickBot="1">
      <c r="A1079" s="435" t="n"/>
      <c r="B1079" s="829" t="n"/>
      <c r="C1079" s="1625" t="n">
        <v>4560401461665</v>
      </c>
      <c r="D1079" s="1625" t="n"/>
      <c r="E1079" s="435" t="inlineStr">
        <is>
          <t>Quality 1st TESTER</t>
        </is>
      </c>
      <c r="F1079" s="435" t="n"/>
      <c r="G1079" s="450" t="n"/>
      <c r="H1079" s="804" t="inlineStr">
        <is>
          <t>QUALITY 1st THE DERMA BEST VC100 +RETINOL 5</t>
        </is>
      </c>
      <c r="I1079" s="804" t="inlineStr">
        <is>
          <t xml:space="preserve">QUALITY 1st THE DERMA BEST VC100 +RETINOL 5. </t>
        </is>
      </c>
      <c r="J1079" s="805" t="inlineStr">
        <is>
          <t xml:space="preserve">Омолаживающая маска БЭСТ для дермы с витамином С 100 + Ретинол QUALITY 1st. 5 шт. </t>
        </is>
      </c>
      <c r="K1079" s="811" t="inlineStr">
        <is>
          <t>face mask</t>
        </is>
      </c>
      <c r="L1079" s="699" t="n"/>
      <c r="M1079" s="450" t="n"/>
      <c r="N1079" s="450" t="n"/>
      <c r="O1079" s="872" t="n"/>
      <c r="P1079" s="1626">
        <f>P253</f>
        <v/>
      </c>
      <c r="Q1079" s="1628">
        <f>O1079*P1079</f>
        <v/>
      </c>
      <c r="R1079" s="443" t="n">
        <v>0</v>
      </c>
      <c r="S1079" s="1623">
        <f>O1079*R1079</f>
        <v/>
      </c>
      <c r="T1079" s="1623">
        <f>Q1079-S1079</f>
        <v/>
      </c>
      <c r="U1079" s="556">
        <f>T1079/Q1079</f>
        <v/>
      </c>
      <c r="V1079" s="444" t="n"/>
      <c r="W1079" s="444" t="n"/>
      <c r="X1079" s="444" t="n"/>
      <c r="Y1079" s="444" t="n"/>
      <c r="Z1079" s="444" t="n"/>
      <c r="AA1079" s="444" t="n"/>
      <c r="AB1079" s="1650">
        <f>AB253</f>
        <v/>
      </c>
      <c r="AC1079" s="1624">
        <f>ROUND(O1079*AB1079,3)</f>
        <v/>
      </c>
      <c r="AD1079" s="673">
        <f>AD253</f>
        <v/>
      </c>
      <c r="AE1079" s="663" t="n"/>
      <c r="AF1079" s="663" t="inlineStr">
        <is>
          <t>Quality First</t>
        </is>
      </c>
      <c r="AG1079" s="663" t="inlineStr">
        <is>
          <t xml:space="preserve">Kowa Co., Ltd. </t>
        </is>
      </c>
    </row>
    <row r="1080" hidden="1" ht="25.5" customFormat="1" customHeight="1" s="437" thickBot="1">
      <c r="A1080" s="435" t="n"/>
      <c r="B1080" s="829" t="n"/>
      <c r="C1080" s="1625" t="n">
        <v>4560401461580</v>
      </c>
      <c r="D1080" s="1625" t="n"/>
      <c r="E1080" s="435" t="inlineStr">
        <is>
          <t>Quality 1st TESTER</t>
        </is>
      </c>
      <c r="F1080" s="435" t="n"/>
      <c r="G1080" s="450" t="n"/>
      <c r="H1080" s="804" t="inlineStr">
        <is>
          <t>QUALITY 1st THE DERMA SENSITIVE 30</t>
        </is>
      </c>
      <c r="I1080" s="804" t="inlineStr">
        <is>
          <t xml:space="preserve">QUALITY 1st THE DERMA SENSITIVE. </t>
        </is>
      </c>
      <c r="J1080" s="805" t="inlineStr">
        <is>
          <t xml:space="preserve">Маска для чувствительной дермы Quality 1 st. 30 шт. </t>
        </is>
      </c>
      <c r="K1080" s="811" t="inlineStr">
        <is>
          <t>face mask</t>
        </is>
      </c>
      <c r="L1080" s="699" t="n"/>
      <c r="M1080" s="450" t="n"/>
      <c r="N1080" s="450" t="n"/>
      <c r="O1080" s="553" t="n"/>
      <c r="P1080" s="1626">
        <f>P254</f>
        <v/>
      </c>
      <c r="Q1080" s="1628">
        <f>O1080*P1080</f>
        <v/>
      </c>
      <c r="R1080" s="443" t="n">
        <v>0</v>
      </c>
      <c r="S1080" s="1623">
        <f>O1080*R1080</f>
        <v/>
      </c>
      <c r="T1080" s="1623">
        <f>Q1080-S1080</f>
        <v/>
      </c>
      <c r="U1080" s="556">
        <f>T1080/Q1080</f>
        <v/>
      </c>
      <c r="V1080" s="444" t="n"/>
      <c r="W1080" s="444" t="n"/>
      <c r="X1080" s="444" t="n"/>
      <c r="Y1080" s="444" t="n"/>
      <c r="Z1080" s="444" t="n"/>
      <c r="AA1080" s="444" t="n"/>
      <c r="AB1080" s="1678">
        <f>AB254</f>
        <v/>
      </c>
      <c r="AC1080" s="1624">
        <f>ROUND(O1080*AB1080,3)</f>
        <v/>
      </c>
      <c r="AD1080" s="673">
        <f>AD254</f>
        <v/>
      </c>
      <c r="AE1080" s="663" t="n"/>
      <c r="AF1080" s="663" t="n"/>
      <c r="AG1080" s="663" t="n"/>
    </row>
    <row r="1081" hidden="1" ht="19.5" customFormat="1" customHeight="1" s="437" thickBot="1">
      <c r="A1081" s="435" t="n"/>
      <c r="B1081" s="829" t="n"/>
      <c r="C1081" s="1625" t="n">
        <v>4560401461634</v>
      </c>
      <c r="D1081" s="1625" t="n"/>
      <c r="E1081" s="435" t="inlineStr">
        <is>
          <t>Quality 1st TESTER</t>
        </is>
      </c>
      <c r="F1081" s="435" t="n"/>
      <c r="G1081" s="450" t="n"/>
      <c r="H1081" s="804" t="inlineStr">
        <is>
          <t>QUALITY 1st THE DERMA SENSITIVE 7</t>
        </is>
      </c>
      <c r="I1081" s="804" t="inlineStr">
        <is>
          <t xml:space="preserve">QUALITY 1st THE DERMA SENSITIVE. </t>
        </is>
      </c>
      <c r="J1081" s="805" t="inlineStr">
        <is>
          <t xml:space="preserve">Маска для чувствительной дермы Quality 1 st. 7 шт. </t>
        </is>
      </c>
      <c r="K1081" s="811" t="inlineStr">
        <is>
          <t>face mask</t>
        </is>
      </c>
      <c r="L1081" s="699" t="n"/>
      <c r="M1081" s="450" t="n"/>
      <c r="N1081" s="450" t="n"/>
      <c r="O1081" s="872" t="n"/>
      <c r="P1081" s="1626">
        <f>P255</f>
        <v/>
      </c>
      <c r="Q1081" s="1628">
        <f>O1081*P1081</f>
        <v/>
      </c>
      <c r="R1081" s="443" t="n">
        <v>0</v>
      </c>
      <c r="S1081" s="1623">
        <f>O1081*R1081</f>
        <v/>
      </c>
      <c r="T1081" s="1623">
        <f>Q1081-S1081</f>
        <v/>
      </c>
      <c r="U1081" s="556">
        <f>T1081/Q1081</f>
        <v/>
      </c>
      <c r="V1081" s="444" t="n"/>
      <c r="W1081" s="444" t="n"/>
      <c r="X1081" s="444" t="n"/>
      <c r="Y1081" s="444" t="n"/>
      <c r="Z1081" s="444" t="n"/>
      <c r="AA1081" s="444" t="n"/>
      <c r="AB1081" s="1650">
        <f>AB255</f>
        <v/>
      </c>
      <c r="AC1081" s="1624">
        <f>ROUND(O1081*AB1081,3)</f>
        <v/>
      </c>
      <c r="AD1081" s="673">
        <f>AD255</f>
        <v/>
      </c>
      <c r="AE1081" s="663" t="n"/>
      <c r="AF1081" s="663" t="inlineStr">
        <is>
          <t>Quality First</t>
        </is>
      </c>
      <c r="AG1081" s="663" t="inlineStr">
        <is>
          <t xml:space="preserve">Kowa Co., Ltd. </t>
        </is>
      </c>
    </row>
    <row r="1082" hidden="1" ht="26.25" customFormat="1" customHeight="1" s="437" thickBot="1">
      <c r="A1082" s="435" t="n"/>
      <c r="B1082" s="829" t="n"/>
      <c r="C1082" s="1625" t="n">
        <v>4560401461603</v>
      </c>
      <c r="D1082" s="1625" t="n"/>
      <c r="E1082" s="435" t="inlineStr">
        <is>
          <t>Quality 1st TESTER</t>
        </is>
      </c>
      <c r="F1082" s="435" t="n"/>
      <c r="G1082" s="450" t="n"/>
      <c r="H1082" s="804" t="inlineStr">
        <is>
          <t>QUALITY 1st THE DERMA GALACTOMYCES 30</t>
        </is>
      </c>
      <c r="I1082" s="804" t="inlineStr">
        <is>
          <t xml:space="preserve">QUALITY 1st THE DERMA GALACTOMYCES. </t>
        </is>
      </c>
      <c r="J1082" s="805" t="inlineStr">
        <is>
          <t>Маска с галактомисисом для дермы Quality 1st. 30 шт.</t>
        </is>
      </c>
      <c r="K1082" s="811" t="inlineStr">
        <is>
          <t>face mask</t>
        </is>
      </c>
      <c r="L1082" s="699" t="n"/>
      <c r="M1082" s="450" t="n"/>
      <c r="N1082" s="450" t="n"/>
      <c r="O1082" s="553" t="n"/>
      <c r="P1082" s="1626">
        <f>P256</f>
        <v/>
      </c>
      <c r="Q1082" s="1628">
        <f>O1082*P1082</f>
        <v/>
      </c>
      <c r="R1082" s="443" t="n">
        <v>0</v>
      </c>
      <c r="S1082" s="1623">
        <f>O1082*R1082</f>
        <v/>
      </c>
      <c r="T1082" s="1623">
        <f>Q1082-S1082</f>
        <v/>
      </c>
      <c r="U1082" s="556">
        <f>T1082/Q1082</f>
        <v/>
      </c>
      <c r="V1082" s="444" t="n"/>
      <c r="W1082" s="444" t="n"/>
      <c r="X1082" s="444" t="n"/>
      <c r="Y1082" s="444" t="n"/>
      <c r="Z1082" s="444" t="n"/>
      <c r="AA1082" s="444" t="n"/>
      <c r="AB1082" s="1678">
        <f>AB256</f>
        <v/>
      </c>
      <c r="AC1082" s="1624">
        <f>ROUND(O1082*AB1082,3)</f>
        <v/>
      </c>
      <c r="AD1082" s="673">
        <f>AD256</f>
        <v/>
      </c>
      <c r="AE1082" s="663" t="n"/>
      <c r="AF1082" s="663" t="n"/>
      <c r="AG1082" s="663" t="n"/>
    </row>
    <row r="1083" hidden="1" ht="19.5" customFormat="1" customHeight="1" s="437" thickBot="1">
      <c r="A1083" s="435" t="n"/>
      <c r="B1083" s="829" t="n"/>
      <c r="C1083" s="1625" t="n">
        <v>4560401461658</v>
      </c>
      <c r="D1083" s="1625" t="n"/>
      <c r="E1083" s="435" t="inlineStr">
        <is>
          <t>Quality 1st TESTER</t>
        </is>
      </c>
      <c r="F1083" s="435" t="n"/>
      <c r="G1083" s="450" t="n"/>
      <c r="H1083" s="804" t="inlineStr">
        <is>
          <t>QUALITY 1st THE DERMA GALACTOMYCES 7</t>
        </is>
      </c>
      <c r="I1083" s="804" t="inlineStr">
        <is>
          <t xml:space="preserve">QUALITY 1st THE DERMA GALACTOMYCES. </t>
        </is>
      </c>
      <c r="J1083" s="805" t="inlineStr">
        <is>
          <t>Маска с галактомисисом для дермы Quality 1st. 7 шт.</t>
        </is>
      </c>
      <c r="K1083" s="811" t="inlineStr">
        <is>
          <t>face mask</t>
        </is>
      </c>
      <c r="L1083" s="699" t="n"/>
      <c r="M1083" s="450" t="n"/>
      <c r="N1083" s="450" t="n"/>
      <c r="O1083" s="872" t="n"/>
      <c r="P1083" s="1626">
        <f>P257</f>
        <v/>
      </c>
      <c r="Q1083" s="1628">
        <f>O1083*P1083</f>
        <v/>
      </c>
      <c r="R1083" s="443" t="n">
        <v>0</v>
      </c>
      <c r="S1083" s="1623">
        <f>O1083*R1083</f>
        <v/>
      </c>
      <c r="T1083" s="1623">
        <f>Q1083-S1083</f>
        <v/>
      </c>
      <c r="U1083" s="556">
        <f>T1083/Q1083</f>
        <v/>
      </c>
      <c r="V1083" s="444" t="n"/>
      <c r="W1083" s="444" t="n"/>
      <c r="X1083" s="444" t="n"/>
      <c r="Y1083" s="444" t="n"/>
      <c r="Z1083" s="444" t="n"/>
      <c r="AA1083" s="444" t="n"/>
      <c r="AB1083" s="1650">
        <f>AB257</f>
        <v/>
      </c>
      <c r="AC1083" s="1624">
        <f>ROUND(O1083*AB1083,3)</f>
        <v/>
      </c>
      <c r="AD1083" s="673">
        <f>AD257</f>
        <v/>
      </c>
      <c r="AE1083" s="663" t="n"/>
      <c r="AF1083" s="663" t="inlineStr">
        <is>
          <t>Quality First</t>
        </is>
      </c>
      <c r="AG1083" s="663" t="inlineStr">
        <is>
          <t xml:space="preserve">Kowa Co., Ltd. </t>
        </is>
      </c>
    </row>
    <row r="1084" hidden="1" ht="46.5" customFormat="1" customHeight="1" s="437" thickBot="1">
      <c r="A1084" s="435" t="n"/>
      <c r="B1084" s="829" t="n"/>
      <c r="C1084" s="1625" t="n">
        <v>4560401461597</v>
      </c>
      <c r="D1084" s="1625" t="n"/>
      <c r="E1084" s="435" t="inlineStr">
        <is>
          <t>Quality 1st TESTER</t>
        </is>
      </c>
      <c r="F1084" s="435" t="n"/>
      <c r="G1084" s="450" t="n"/>
      <c r="H1084" s="804" t="inlineStr">
        <is>
          <t>QUALITY 1st THE DERMA VC100　30</t>
        </is>
      </c>
      <c r="I1084" s="804" t="inlineStr">
        <is>
          <t xml:space="preserve">QUALITY 1st THE DERMA VC100. </t>
        </is>
      </c>
      <c r="J1084" s="805" t="inlineStr">
        <is>
          <t xml:space="preserve">Маска витамином С для дермы VC100 Quality 1st. 30 шт. </t>
        </is>
      </c>
      <c r="K1084" s="811" t="inlineStr">
        <is>
          <t>face mask</t>
        </is>
      </c>
      <c r="L1084" s="699" t="n"/>
      <c r="M1084" s="450" t="n"/>
      <c r="N1084" s="450" t="n"/>
      <c r="O1084" s="553" t="n"/>
      <c r="P1084" s="1626">
        <f>P258</f>
        <v/>
      </c>
      <c r="Q1084" s="1628">
        <f>O1084*P1084</f>
        <v/>
      </c>
      <c r="R1084" s="443" t="n">
        <v>0</v>
      </c>
      <c r="S1084" s="1623">
        <f>O1084*R1084</f>
        <v/>
      </c>
      <c r="T1084" s="1623">
        <f>Q1084-S1084</f>
        <v/>
      </c>
      <c r="U1084" s="556">
        <f>T1084/Q1084</f>
        <v/>
      </c>
      <c r="V1084" s="444" t="n"/>
      <c r="W1084" s="444" t="n"/>
      <c r="X1084" s="444" t="n"/>
      <c r="Y1084" s="444" t="n"/>
      <c r="Z1084" s="444" t="n"/>
      <c r="AA1084" s="444" t="n"/>
      <c r="AB1084" s="1678">
        <f>AB258</f>
        <v/>
      </c>
      <c r="AC1084" s="1624">
        <f>ROUND(O1084*AB1084,3)</f>
        <v/>
      </c>
      <c r="AD1084" s="673">
        <f>AD258</f>
        <v/>
      </c>
      <c r="AE1084" s="663" t="n"/>
      <c r="AF1084" s="663" t="n"/>
      <c r="AG1084" s="663" t="n"/>
    </row>
    <row r="1085" hidden="1" ht="20.1" customFormat="1" customHeight="1" s="437" thickBot="1">
      <c r="A1085" s="435" t="n"/>
      <c r="B1085" s="829" t="n"/>
      <c r="C1085" s="1625" t="n">
        <v>4560401461641</v>
      </c>
      <c r="D1085" s="1625" t="n"/>
      <c r="E1085" s="435" t="inlineStr">
        <is>
          <t>Quality 1st TESTER</t>
        </is>
      </c>
      <c r="F1085" s="435" t="n"/>
      <c r="G1085" s="450" t="n"/>
      <c r="H1085" s="804" t="inlineStr">
        <is>
          <t>QUALITY 1st THE DERMA VC100　7</t>
        </is>
      </c>
      <c r="I1085" s="804" t="inlineStr">
        <is>
          <t xml:space="preserve">QUALITY 1st THE DERMA VC100. </t>
        </is>
      </c>
      <c r="J1085" s="805" t="inlineStr">
        <is>
          <t xml:space="preserve">Маска витамином С для дермы VC100 Quality 1st. 7 шт. </t>
        </is>
      </c>
      <c r="K1085" s="811" t="inlineStr">
        <is>
          <t>face mask</t>
        </is>
      </c>
      <c r="L1085" s="699" t="n"/>
      <c r="M1085" s="450" t="n"/>
      <c r="N1085" s="450" t="n"/>
      <c r="O1085" s="872" t="n"/>
      <c r="P1085" s="1626">
        <f>P259</f>
        <v/>
      </c>
      <c r="Q1085" s="1628">
        <f>O1085*P1085</f>
        <v/>
      </c>
      <c r="R1085" s="443" t="n">
        <v>0</v>
      </c>
      <c r="S1085" s="1623">
        <f>O1085*R1085</f>
        <v/>
      </c>
      <c r="T1085" s="1623">
        <f>Q1085-S1085</f>
        <v/>
      </c>
      <c r="U1085" s="556">
        <f>T1085/Q1085</f>
        <v/>
      </c>
      <c r="V1085" s="444" t="n"/>
      <c r="W1085" s="444" t="n"/>
      <c r="X1085" s="444" t="n"/>
      <c r="Y1085" s="444" t="n"/>
      <c r="Z1085" s="444" t="n"/>
      <c r="AA1085" s="444" t="n"/>
      <c r="AB1085" s="1650">
        <f>AB259</f>
        <v/>
      </c>
      <c r="AC1085" s="1624">
        <f>ROUND(O1085*AB1085,3)</f>
        <v/>
      </c>
      <c r="AD1085" s="673">
        <f>AD259</f>
        <v/>
      </c>
      <c r="AE1085" s="663" t="n"/>
      <c r="AF1085" s="663" t="inlineStr">
        <is>
          <t>Quality First</t>
        </is>
      </c>
      <c r="AG1085" s="663" t="inlineStr">
        <is>
          <t xml:space="preserve">Kowa Co., Ltd. </t>
        </is>
      </c>
    </row>
    <row r="1086" hidden="1" ht="30" customFormat="1" customHeight="1" s="437" thickBot="1">
      <c r="A1086" s="435" t="n"/>
      <c r="B1086" s="829" t="n"/>
      <c r="C1086" s="1625" t="n">
        <v>4560401461436</v>
      </c>
      <c r="D1086" s="1625" t="n"/>
      <c r="E1086" s="435" t="inlineStr">
        <is>
          <t>Quality 1st TESTER</t>
        </is>
      </c>
      <c r="F1086" s="435" t="n"/>
      <c r="G1086" s="450" t="n"/>
      <c r="H1086" s="804" t="inlineStr">
        <is>
          <t>QUALITY 1st DERMA LASER SUPER VC 100</t>
        </is>
      </c>
      <c r="I1086" s="804" t="inlineStr">
        <is>
          <t xml:space="preserve">QUALITY 1st DERMA LASER SUPER VC 100. </t>
        </is>
      </c>
      <c r="J1086" s="805" t="inlineStr">
        <is>
          <t>Маска дерма лазер с супер витамином С  Quality 1st VC100. 30 шт.</t>
        </is>
      </c>
      <c r="K1086" s="811" t="inlineStr">
        <is>
          <t>face mask</t>
        </is>
      </c>
      <c r="L1086" s="699" t="n"/>
      <c r="M1086" s="450" t="n"/>
      <c r="N1086" s="450" t="n"/>
      <c r="O1086" s="553" t="n"/>
      <c r="P1086" s="1626">
        <f>P260</f>
        <v/>
      </c>
      <c r="Q1086" s="1628">
        <f>O1086*P1086</f>
        <v/>
      </c>
      <c r="R1086" s="443" t="n">
        <v>0</v>
      </c>
      <c r="S1086" s="1623">
        <f>O1086*R1086</f>
        <v/>
      </c>
      <c r="T1086" s="1623">
        <f>Q1086-S1086</f>
        <v/>
      </c>
      <c r="U1086" s="556">
        <f>T1086/Q1086</f>
        <v/>
      </c>
      <c r="V1086" s="444" t="n"/>
      <c r="W1086" s="444" t="n"/>
      <c r="X1086" s="444" t="n"/>
      <c r="Y1086" s="444" t="n"/>
      <c r="Z1086" s="444" t="n"/>
      <c r="AA1086" s="444" t="n"/>
      <c r="AB1086" s="1678">
        <f>AB260</f>
        <v/>
      </c>
      <c r="AC1086" s="1624">
        <f>ROUND(O1086*AB1086,3)</f>
        <v/>
      </c>
      <c r="AD1086" s="673">
        <f>AD260</f>
        <v/>
      </c>
      <c r="AE1086" s="663" t="n"/>
      <c r="AF1086" s="663" t="inlineStr">
        <is>
          <t>Quality First</t>
        </is>
      </c>
      <c r="AG1086" s="663" t="inlineStr">
        <is>
          <t xml:space="preserve">Kowa Co., Ltd. </t>
        </is>
      </c>
    </row>
    <row r="1087" hidden="1" ht="29.25" customFormat="1" customHeight="1" s="437" thickBot="1">
      <c r="A1087" s="435" t="n"/>
      <c r="B1087" s="829" t="n"/>
      <c r="C1087" s="1625" t="n">
        <v>4560401461443</v>
      </c>
      <c r="D1087" s="1625" t="n"/>
      <c r="E1087" s="435" t="inlineStr">
        <is>
          <t>Quality 1st TESTER</t>
        </is>
      </c>
      <c r="F1087" s="435" t="n"/>
      <c r="G1087" s="450" t="n"/>
      <c r="H1087" s="804" t="inlineStr">
        <is>
          <t>QUALITY 1st DERMA LASER SUPER TEATREE100</t>
        </is>
      </c>
      <c r="I1087" s="804" t="inlineStr">
        <is>
          <t>QUALITY 1st DERMA LASER SUPER TEATREE100.</t>
        </is>
      </c>
      <c r="J1087" s="805" t="inlineStr">
        <is>
          <t>Маска дерма лазер с маслом чайного дерева Tea Tree 100. 30 шт.</t>
        </is>
      </c>
      <c r="K1087" s="811" t="inlineStr">
        <is>
          <t>face mask</t>
        </is>
      </c>
      <c r="L1087" s="699" t="n"/>
      <c r="M1087" s="450" t="n"/>
      <c r="N1087" s="450" t="n"/>
      <c r="O1087" s="872" t="n"/>
      <c r="P1087" s="1626">
        <f>P261</f>
        <v/>
      </c>
      <c r="Q1087" s="1628">
        <f>O1087*P1087</f>
        <v/>
      </c>
      <c r="R1087" s="443" t="n">
        <v>0</v>
      </c>
      <c r="S1087" s="1623">
        <f>O1087*R1087</f>
        <v/>
      </c>
      <c r="T1087" s="1623">
        <f>Q1087-S1087</f>
        <v/>
      </c>
      <c r="U1087" s="556">
        <f>T1087/Q1087</f>
        <v/>
      </c>
      <c r="V1087" s="444" t="n"/>
      <c r="W1087" s="444" t="n"/>
      <c r="X1087" s="444" t="n"/>
      <c r="Y1087" s="444" t="n"/>
      <c r="Z1087" s="444" t="n"/>
      <c r="AA1087" s="444" t="n"/>
      <c r="AB1087" s="1650">
        <f>AB261</f>
        <v/>
      </c>
      <c r="AC1087" s="1624">
        <f>ROUND(O1087*AB1087,3)</f>
        <v/>
      </c>
      <c r="AD1087" s="673">
        <f>AD261</f>
        <v/>
      </c>
      <c r="AE1087" s="663" t="n"/>
      <c r="AF1087" s="663" t="n"/>
      <c r="AG1087" s="663" t="n"/>
    </row>
    <row r="1088" hidden="1" ht="20.1" customFormat="1" customHeight="1" s="437" thickBot="1">
      <c r="A1088" s="435" t="n"/>
      <c r="B1088" s="829" t="n"/>
      <c r="C1088" s="1625" t="n">
        <v>4560401461498</v>
      </c>
      <c r="D1088" s="1625" t="n"/>
      <c r="E1088" s="435" t="inlineStr">
        <is>
          <t>Quality 1st TESTER</t>
        </is>
      </c>
      <c r="F1088" s="435" t="n"/>
      <c r="G1088" s="450" t="n"/>
      <c r="H1088" s="804" t="inlineStr">
        <is>
          <t>QUALITY 1st DERMA LASER SUPER NMN+NIACINAMIDE</t>
        </is>
      </c>
      <c r="I1088" s="804" t="inlineStr">
        <is>
          <t xml:space="preserve">QUALITY 1st DERMA LASER SUPER NMN 100. </t>
        </is>
      </c>
      <c r="J1088" s="805" t="inlineStr">
        <is>
          <t>Маска с никотинамидом мононуклеатидом NMN 100 дерма лазер Quality 1st.</t>
        </is>
      </c>
      <c r="K1088" s="811" t="inlineStr">
        <is>
          <t>face mask</t>
        </is>
      </c>
      <c r="L1088" s="699" t="n"/>
      <c r="M1088" s="450" t="n"/>
      <c r="N1088" s="450" t="n"/>
      <c r="O1088" s="872" t="n"/>
      <c r="P1088" s="1626">
        <f>P262</f>
        <v/>
      </c>
      <c r="Q1088" s="1628">
        <f>O1088*P1088</f>
        <v/>
      </c>
      <c r="R1088" s="443" t="n">
        <v>0</v>
      </c>
      <c r="S1088" s="1623">
        <f>O1088*R1088</f>
        <v/>
      </c>
      <c r="T1088" s="1623">
        <f>Q1088-S1088</f>
        <v/>
      </c>
      <c r="U1088" s="556">
        <f>T1088/Q1088</f>
        <v/>
      </c>
      <c r="V1088" s="444" t="n"/>
      <c r="W1088" s="444" t="n"/>
      <c r="X1088" s="444" t="n"/>
      <c r="Y1088" s="444" t="n"/>
      <c r="Z1088" s="444" t="n"/>
      <c r="AA1088" s="444" t="n"/>
      <c r="AB1088" s="1650">
        <f>AB262</f>
        <v/>
      </c>
      <c r="AC1088" s="1624">
        <f>ROUND(O1088*AB1088,3)</f>
        <v/>
      </c>
      <c r="AD1088" s="673">
        <f>AD262</f>
        <v/>
      </c>
      <c r="AE1088" s="663" t="n"/>
      <c r="AF1088" s="663" t="inlineStr">
        <is>
          <t>Quality First</t>
        </is>
      </c>
      <c r="AG1088" s="663" t="inlineStr">
        <is>
          <t>Shin Factory Co.,Ltd.</t>
        </is>
      </c>
    </row>
    <row r="1089" hidden="1" ht="20.1" customFormat="1" customHeight="1" s="437" thickBot="1">
      <c r="A1089" s="435" t="n"/>
      <c r="B1089" s="829" t="n"/>
      <c r="C1089" s="1625" t="n">
        <v>4560401461504</v>
      </c>
      <c r="D1089" s="1625" t="n"/>
      <c r="E1089" s="435" t="inlineStr">
        <is>
          <t>Quality 1st TESTER</t>
        </is>
      </c>
      <c r="F1089" s="435" t="n"/>
      <c r="G1089" s="450" t="n"/>
      <c r="H1089" s="804" t="inlineStr">
        <is>
          <t>QUALITY 1st DERMA LASER SUPER CERAMIDE 100</t>
        </is>
      </c>
      <c r="I1089" s="804" t="inlineStr">
        <is>
          <t xml:space="preserve">QUALITY 1st DERMA LASER SUPER CERAMIDE 100. </t>
        </is>
      </c>
      <c r="J1089" s="805" t="inlineStr">
        <is>
          <t xml:space="preserve">Маска дерма лазер с церамидами церамид 100 Quality 1st.  7 шт. </t>
        </is>
      </c>
      <c r="K1089" s="811" t="inlineStr">
        <is>
          <t>face mask</t>
        </is>
      </c>
      <c r="L1089" s="699" t="n"/>
      <c r="M1089" s="450" t="n"/>
      <c r="N1089" s="450" t="n"/>
      <c r="O1089" s="872" t="n"/>
      <c r="P1089" s="1626">
        <f>P263</f>
        <v/>
      </c>
      <c r="Q1089" s="1628">
        <f>O1089*P1089</f>
        <v/>
      </c>
      <c r="R1089" s="443" t="n">
        <v>0</v>
      </c>
      <c r="S1089" s="1623">
        <f>O1089*R1089</f>
        <v/>
      </c>
      <c r="T1089" s="1623">
        <f>Q1089-S1089</f>
        <v/>
      </c>
      <c r="U1089" s="556">
        <f>T1089/Q1089</f>
        <v/>
      </c>
      <c r="V1089" s="444" t="n"/>
      <c r="W1089" s="444" t="n"/>
      <c r="X1089" s="444" t="n"/>
      <c r="Y1089" s="444" t="n"/>
      <c r="Z1089" s="444" t="n"/>
      <c r="AA1089" s="444" t="n"/>
      <c r="AB1089" s="1650">
        <f>AB263</f>
        <v/>
      </c>
      <c r="AC1089" s="1624">
        <f>ROUND(O1089*AB1089,3)</f>
        <v/>
      </c>
      <c r="AD1089" s="673">
        <f>AD263</f>
        <v/>
      </c>
      <c r="AE1089" s="663" t="n"/>
      <c r="AF1089" s="663" t="n"/>
      <c r="AG1089" s="663" t="n"/>
    </row>
    <row r="1090" hidden="1" ht="20.1" customFormat="1" customHeight="1" s="437" thickBot="1">
      <c r="A1090" s="435" t="n"/>
      <c r="B1090" s="829" t="n"/>
      <c r="C1090" s="1625" t="n">
        <v>4560401461481</v>
      </c>
      <c r="D1090" s="1625" t="n"/>
      <c r="E1090" s="435" t="inlineStr">
        <is>
          <t>Quality 1st TESTER</t>
        </is>
      </c>
      <c r="F1090" s="435" t="n"/>
      <c r="G1090" s="450" t="n"/>
      <c r="H1090" s="804" t="inlineStr">
        <is>
          <t>QUALITY 1st DERMA LASER SUPER VC100 WHITE</t>
        </is>
      </c>
      <c r="I1090" s="804" t="inlineStr">
        <is>
          <t xml:space="preserve">QUALITY 1st DERMA LASER SUPER VC100 WHITE. </t>
        </is>
      </c>
      <c r="J1090" s="805" t="inlineStr">
        <is>
          <t>Маска дерма лазер, выравнивающая цвет кожи лица VC100 Quality 1st. 7 шт.</t>
        </is>
      </c>
      <c r="K1090" s="811" t="inlineStr">
        <is>
          <t>face mask</t>
        </is>
      </c>
      <c r="L1090" s="699" t="n"/>
      <c r="M1090" s="450" t="n"/>
      <c r="N1090" s="450" t="n"/>
      <c r="O1090" s="872" t="n"/>
      <c r="P1090" s="1626">
        <f>P264</f>
        <v/>
      </c>
      <c r="Q1090" s="1628">
        <f>O1090*P1090</f>
        <v/>
      </c>
      <c r="R1090" s="443" t="n">
        <v>0</v>
      </c>
      <c r="S1090" s="1623">
        <f>O1090*R1090</f>
        <v/>
      </c>
      <c r="T1090" s="1623">
        <f>Q1090-S1090</f>
        <v/>
      </c>
      <c r="U1090" s="556">
        <f>T1090/Q1090</f>
        <v/>
      </c>
      <c r="V1090" s="444" t="n"/>
      <c r="W1090" s="444" t="n"/>
      <c r="X1090" s="444" t="n"/>
      <c r="Y1090" s="444" t="n"/>
      <c r="Z1090" s="444" t="n"/>
      <c r="AA1090" s="444" t="n"/>
      <c r="AB1090" s="1650">
        <f>AB264</f>
        <v/>
      </c>
      <c r="AC1090" s="1624">
        <f>ROUND(O1090*AB1090,3)</f>
        <v/>
      </c>
      <c r="AD1090" s="673">
        <f>AD264</f>
        <v/>
      </c>
      <c r="AE1090" s="663" t="n"/>
      <c r="AF1090" s="663" t="inlineStr">
        <is>
          <t>Quality First</t>
        </is>
      </c>
      <c r="AG1090" s="663" t="inlineStr">
        <is>
          <t>Shin Factory Co.,Ltd.</t>
        </is>
      </c>
    </row>
    <row r="1091" hidden="1" ht="20.1" customFormat="1" customHeight="1" s="437" thickBot="1">
      <c r="A1091" s="435" t="n"/>
      <c r="B1091" s="829" t="n"/>
      <c r="C1091" s="1625" t="n">
        <v>4560401461672</v>
      </c>
      <c r="D1091" s="1625" t="n"/>
      <c r="E1091" s="435" t="inlineStr">
        <is>
          <t>Quality 1st TESTER</t>
        </is>
      </c>
      <c r="F1091" s="435" t="n"/>
      <c r="G1091" s="450" t="n"/>
      <c r="H1091" s="804" t="inlineStr">
        <is>
          <t>QUALITY 1st DERMA LASER SUPER RETINOL 100</t>
        </is>
      </c>
      <c r="I1091" s="804" t="inlineStr">
        <is>
          <t xml:space="preserve">QUALITY 1st DERMA LASER SUPER RETINOL 100. </t>
        </is>
      </c>
      <c r="J1091" s="805" t="inlineStr">
        <is>
          <t>Маска дерма лазер супер ретинол 100. 7 шт.</t>
        </is>
      </c>
      <c r="K1091" s="811" t="inlineStr">
        <is>
          <t>face mask</t>
        </is>
      </c>
      <c r="L1091" s="699" t="n"/>
      <c r="M1091" s="450" t="n"/>
      <c r="N1091" s="450" t="n"/>
      <c r="O1091" s="872" t="n"/>
      <c r="P1091" s="1626">
        <f>P265</f>
        <v/>
      </c>
      <c r="Q1091" s="1628">
        <f>O1091*P1091</f>
        <v/>
      </c>
      <c r="R1091" s="443" t="n">
        <v>0</v>
      </c>
      <c r="S1091" s="1623">
        <f>O1091*R1091</f>
        <v/>
      </c>
      <c r="T1091" s="1623">
        <f>Q1091-S1091</f>
        <v/>
      </c>
      <c r="U1091" s="556">
        <f>T1091/Q1091</f>
        <v/>
      </c>
      <c r="V1091" s="444" t="n"/>
      <c r="W1091" s="444" t="n"/>
      <c r="X1091" s="444" t="n"/>
      <c r="Y1091" s="444" t="n"/>
      <c r="Z1091" s="444" t="n"/>
      <c r="AA1091" s="444" t="n"/>
      <c r="AB1091" s="1650">
        <f>AB265</f>
        <v/>
      </c>
      <c r="AC1091" s="1624">
        <f>ROUND(O1091*AB1091,3)</f>
        <v/>
      </c>
      <c r="AD1091" s="673">
        <f>AD265</f>
        <v/>
      </c>
      <c r="AE1091" s="663" t="n"/>
      <c r="AF1091" s="663" t="n"/>
      <c r="AG1091" s="663" t="n"/>
    </row>
    <row r="1092" hidden="1" ht="20.1" customFormat="1" customHeight="1" s="437" thickBot="1">
      <c r="A1092" s="435" t="n"/>
      <c r="B1092" s="829" t="n"/>
      <c r="C1092" s="1625" t="n">
        <v>4560401461771</v>
      </c>
      <c r="D1092" s="1625" t="n"/>
      <c r="E1092" s="435" t="inlineStr">
        <is>
          <t>Quality 1st TESTER</t>
        </is>
      </c>
      <c r="F1092" s="435" t="n"/>
      <c r="G1092" s="450" t="n"/>
      <c r="H1092" s="804" t="inlineStr">
        <is>
          <t>QUALITY 1st DERMA LASER SUPER AZELAIC ACID 100</t>
        </is>
      </c>
      <c r="I1092" s="804" t="inlineStr">
        <is>
          <t xml:space="preserve">QUALITY 1st DERMA LASER SUPER AZELAIC ACID 100. </t>
        </is>
      </c>
      <c r="J1092" s="805" t="inlineStr">
        <is>
          <t>Маска дерма лазер с азелаиновой кислотой ACID 100. 7 шт.</t>
        </is>
      </c>
      <c r="K1092" s="811" t="inlineStr">
        <is>
          <t>face mask</t>
        </is>
      </c>
      <c r="L1092" s="699" t="n"/>
      <c r="M1092" s="450" t="n"/>
      <c r="N1092" s="450" t="n"/>
      <c r="O1092" s="872" t="n"/>
      <c r="P1092" s="1626">
        <f>P266</f>
        <v/>
      </c>
      <c r="Q1092" s="1628">
        <f>O1092*P1092</f>
        <v/>
      </c>
      <c r="R1092" s="443" t="n">
        <v>0</v>
      </c>
      <c r="S1092" s="1623">
        <f>O1092*R1092</f>
        <v/>
      </c>
      <c r="T1092" s="1623">
        <f>Q1092-S1092</f>
        <v/>
      </c>
      <c r="U1092" s="556">
        <f>T1092/Q1092</f>
        <v/>
      </c>
      <c r="V1092" s="444" t="n"/>
      <c r="W1092" s="444" t="n"/>
      <c r="X1092" s="444" t="n"/>
      <c r="Y1092" s="444" t="n"/>
      <c r="Z1092" s="444" t="n"/>
      <c r="AA1092" s="444" t="n"/>
      <c r="AB1092" s="1650">
        <f>AB266</f>
        <v/>
      </c>
      <c r="AC1092" s="1624">
        <f>ROUND(O1092*AB1092,3)</f>
        <v/>
      </c>
      <c r="AD1092" s="673">
        <f>AD266</f>
        <v/>
      </c>
      <c r="AE1092" s="663" t="n"/>
      <c r="AF1092" s="663" t="n"/>
      <c r="AG1092" s="663" t="n"/>
    </row>
    <row r="1093" hidden="1" ht="20.1" customFormat="1" customHeight="1" s="437" thickBot="1">
      <c r="A1093" s="435" t="n"/>
      <c r="B1093" s="829" t="n"/>
      <c r="C1093" s="1625" t="n">
        <v>4560401461788</v>
      </c>
      <c r="D1093" s="1625" t="n"/>
      <c r="E1093" s="435" t="inlineStr">
        <is>
          <t>Quality 1st TESTER</t>
        </is>
      </c>
      <c r="F1093" s="435" t="n"/>
      <c r="G1093" s="450" t="n"/>
      <c r="H1093" s="804" t="inlineStr">
        <is>
          <t>QUALITY 1st DERMA LASER EX SUPER VC100</t>
        </is>
      </c>
      <c r="I1093" s="804" t="inlineStr">
        <is>
          <t xml:space="preserve">QUALITY 1st DERMA LASER EX SUPER VC100. </t>
        </is>
      </c>
      <c r="J1093" s="805" t="inlineStr">
        <is>
          <t>Маска дерма лазер экстра супер витамин С VC100. 7 шт.</t>
        </is>
      </c>
      <c r="K1093" s="811" t="inlineStr">
        <is>
          <t>face mask</t>
        </is>
      </c>
      <c r="L1093" s="699" t="n"/>
      <c r="M1093" s="450" t="n"/>
      <c r="N1093" s="450" t="n"/>
      <c r="O1093" s="872" t="n"/>
      <c r="P1093" s="1626">
        <f>P267</f>
        <v/>
      </c>
      <c r="Q1093" s="1628">
        <f>O1093*P1093</f>
        <v/>
      </c>
      <c r="R1093" s="443" t="n">
        <v>0</v>
      </c>
      <c r="S1093" s="1623">
        <f>O1093*R1093</f>
        <v/>
      </c>
      <c r="T1093" s="1623">
        <f>Q1093-S1093</f>
        <v/>
      </c>
      <c r="U1093" s="556">
        <f>T1093/Q1093</f>
        <v/>
      </c>
      <c r="V1093" s="444" t="n"/>
      <c r="W1093" s="444" t="n"/>
      <c r="X1093" s="444" t="n"/>
      <c r="Y1093" s="444" t="n"/>
      <c r="Z1093" s="444" t="n"/>
      <c r="AA1093" s="444" t="n"/>
      <c r="AB1093" s="1678">
        <f>AB267</f>
        <v/>
      </c>
      <c r="AC1093" s="1624">
        <f>ROUND(O1093*AB1093,3)</f>
        <v/>
      </c>
      <c r="AD1093" s="673">
        <f>AD267</f>
        <v/>
      </c>
      <c r="AE1093" s="663" t="n"/>
      <c r="AF1093" s="663" t="n"/>
      <c r="AG1093" s="663" t="n"/>
    </row>
    <row r="1094" hidden="1" ht="20.1" customFormat="1" customHeight="1" s="437" thickBot="1">
      <c r="A1094" s="435" t="n"/>
      <c r="B1094" s="829" t="n"/>
      <c r="C1094" s="1625">
        <f>C268</f>
        <v/>
      </c>
      <c r="D1094" s="1625" t="n"/>
      <c r="E1094" s="435" t="inlineStr">
        <is>
          <t>Quality 1st TESTER</t>
        </is>
      </c>
      <c r="F1094" s="1625" t="n"/>
      <c r="G1094" s="1781">
        <f>G268</f>
        <v/>
      </c>
      <c r="H1094" s="1663">
        <f>H268</f>
        <v/>
      </c>
      <c r="I1094" s="868" t="inlineStr">
        <is>
          <t>Маска дерма лазер омолаживающая суперэкзосомы 100 QUALITY 1st 7шт</t>
        </is>
      </c>
      <c r="J1094" s="868" t="inlineStr">
        <is>
          <t>QUALITY 1st  DERMA LASER SUPER EXOSOME 100 7</t>
        </is>
      </c>
      <c r="K1094" s="1625">
        <f>K268</f>
        <v/>
      </c>
      <c r="L1094" s="699" t="n"/>
      <c r="M1094" s="450" t="n"/>
      <c r="N1094" s="450" t="n"/>
      <c r="O1094" s="872" t="n"/>
      <c r="P1094" s="1626">
        <f>P268</f>
        <v/>
      </c>
      <c r="Q1094" s="1628">
        <f>O1094*P1094</f>
        <v/>
      </c>
      <c r="R1094" s="443" t="n">
        <v>0</v>
      </c>
      <c r="S1094" s="1623">
        <f>O1094*R1094</f>
        <v/>
      </c>
      <c r="T1094" s="1623">
        <f>Q1094-S1094</f>
        <v/>
      </c>
      <c r="U1094" s="556">
        <f>T1094/Q1094</f>
        <v/>
      </c>
      <c r="V1094" s="444">
        <f>V268</f>
        <v/>
      </c>
      <c r="W1094" s="444">
        <f>W268</f>
        <v/>
      </c>
      <c r="X1094" s="444" t="n"/>
      <c r="Y1094" s="444" t="n"/>
      <c r="Z1094" s="444" t="n"/>
      <c r="AA1094" s="444">
        <f>AA268</f>
        <v/>
      </c>
      <c r="AB1094" s="444">
        <f>AB268</f>
        <v/>
      </c>
      <c r="AC1094" s="1624">
        <f>ROUND(O1094*AB1094,3)</f>
        <v/>
      </c>
      <c r="AD1094" s="673">
        <f>AD268</f>
        <v/>
      </c>
      <c r="AE1094" s="663">
        <f>AE268</f>
        <v/>
      </c>
      <c r="AF1094" s="663">
        <f>AF268</f>
        <v/>
      </c>
      <c r="AG1094" s="663">
        <f>AG268</f>
        <v/>
      </c>
    </row>
    <row r="1095" hidden="1" ht="20.1" customFormat="1" customHeight="1" s="437" thickBot="1">
      <c r="A1095" s="435" t="n"/>
      <c r="B1095" s="829" t="n"/>
      <c r="C1095" s="1625">
        <f>C269</f>
        <v/>
      </c>
      <c r="D1095" s="1625" t="n"/>
      <c r="E1095" s="435" t="inlineStr">
        <is>
          <t>Quality 1st TESTER</t>
        </is>
      </c>
      <c r="F1095" s="1625" t="n"/>
      <c r="G1095" s="1781">
        <f>G269</f>
        <v/>
      </c>
      <c r="H1095" s="1663">
        <f>H269</f>
        <v/>
      </c>
      <c r="I1095" s="868" t="inlineStr">
        <is>
          <t>Маска дерма лазер омолаживающая суперэкзосомы 100 QUALITY 1st 7шт</t>
        </is>
      </c>
      <c r="J1095" s="868" t="inlineStr">
        <is>
          <t>QUALITY 1st  DERMA LASER SUPER EXOSOME 100 7</t>
        </is>
      </c>
      <c r="K1095" s="1625">
        <f>K269</f>
        <v/>
      </c>
      <c r="L1095" s="699" t="n"/>
      <c r="M1095" s="450" t="n"/>
      <c r="N1095" s="450" t="n"/>
      <c r="O1095" s="872" t="n"/>
      <c r="P1095" s="1626">
        <f>P269</f>
        <v/>
      </c>
      <c r="Q1095" s="1628">
        <f>O1095*P1095</f>
        <v/>
      </c>
      <c r="R1095" s="443" t="n">
        <v>0</v>
      </c>
      <c r="S1095" s="1623">
        <f>O1095*R1095</f>
        <v/>
      </c>
      <c r="T1095" s="1623">
        <f>Q1095-S1095</f>
        <v/>
      </c>
      <c r="U1095" s="556">
        <f>T1095/Q1095</f>
        <v/>
      </c>
      <c r="V1095" s="444">
        <f>V269</f>
        <v/>
      </c>
      <c r="W1095" s="444">
        <f>W269</f>
        <v/>
      </c>
      <c r="X1095" s="444" t="n"/>
      <c r="Y1095" s="444" t="n"/>
      <c r="Z1095" s="444" t="n"/>
      <c r="AA1095" s="444">
        <f>AA269</f>
        <v/>
      </c>
      <c r="AB1095" s="444">
        <f>AB269</f>
        <v/>
      </c>
      <c r="AC1095" s="1624">
        <f>ROUND(O1095*AB1095,3)</f>
        <v/>
      </c>
      <c r="AD1095" s="673">
        <f>AD269</f>
        <v/>
      </c>
      <c r="AE1095" s="663">
        <f>AE269</f>
        <v/>
      </c>
      <c r="AF1095" s="663">
        <f>AF269</f>
        <v/>
      </c>
      <c r="AG1095" s="663">
        <f>AG269</f>
        <v/>
      </c>
    </row>
    <row r="1096" hidden="1" ht="20.1" customFormat="1" customHeight="1" s="437" thickBot="1">
      <c r="A1096" s="435" t="n"/>
      <c r="B1096" s="829" t="n"/>
      <c r="C1096" s="1625">
        <f>C270</f>
        <v/>
      </c>
      <c r="D1096" s="1625" t="n"/>
      <c r="E1096" s="435" t="inlineStr">
        <is>
          <t>Quality 1st TESTER</t>
        </is>
      </c>
      <c r="F1096" s="1625" t="n"/>
      <c r="G1096" s="1781">
        <f>G270</f>
        <v/>
      </c>
      <c r="H1096" s="1663">
        <f>H270</f>
        <v/>
      </c>
      <c r="I1096" s="868" t="inlineStr">
        <is>
          <t>Маска дерма лазер для сужения пор и борьбы с камидонами суперблэк на основе четырех видов витамина "С" QUALITY 1st  7шт</t>
        </is>
      </c>
      <c r="J1096" s="868" t="inlineStr">
        <is>
          <t>DERMA LASER SUPER BLACK 7</t>
        </is>
      </c>
      <c r="K1096" s="1625">
        <f>K270</f>
        <v/>
      </c>
      <c r="L1096" s="699" t="n"/>
      <c r="M1096" s="450" t="n"/>
      <c r="N1096" s="450" t="n"/>
      <c r="O1096" s="872" t="n"/>
      <c r="P1096" s="1626">
        <f>P270</f>
        <v/>
      </c>
      <c r="Q1096" s="1628">
        <f>O1096*P1096</f>
        <v/>
      </c>
      <c r="R1096" s="443" t="n">
        <v>0</v>
      </c>
      <c r="S1096" s="1623">
        <f>O1096*R1096</f>
        <v/>
      </c>
      <c r="T1096" s="1623">
        <f>Q1096-S1096</f>
        <v/>
      </c>
      <c r="U1096" s="556">
        <f>T1096/Q1096</f>
        <v/>
      </c>
      <c r="V1096" s="444">
        <f>V270</f>
        <v/>
      </c>
      <c r="W1096" s="444">
        <f>W270</f>
        <v/>
      </c>
      <c r="X1096" s="444" t="n"/>
      <c r="Y1096" s="444" t="n"/>
      <c r="Z1096" s="444" t="n"/>
      <c r="AA1096" s="444">
        <f>AA270</f>
        <v/>
      </c>
      <c r="AB1096" s="444">
        <f>AB270</f>
        <v/>
      </c>
      <c r="AC1096" s="1624">
        <f>ROUND(O1096*AB1096,3)</f>
        <v/>
      </c>
      <c r="AD1096" s="673">
        <f>AD270</f>
        <v/>
      </c>
      <c r="AE1096" s="663">
        <f>AE270</f>
        <v/>
      </c>
      <c r="AF1096" s="663">
        <f>AF270</f>
        <v/>
      </c>
      <c r="AG1096" s="663">
        <f>AG270</f>
        <v/>
      </c>
    </row>
    <row r="1097" hidden="1" ht="20.1" customFormat="1" customHeight="1" s="437" thickBot="1">
      <c r="A1097" s="435" t="n"/>
      <c r="B1097" s="829" t="n"/>
      <c r="C1097" s="1625">
        <f>C271</f>
        <v/>
      </c>
      <c r="D1097" s="1625" t="n"/>
      <c r="E1097" s="435" t="inlineStr">
        <is>
          <t>Quality 1st TESTER</t>
        </is>
      </c>
      <c r="F1097" s="1625" t="n"/>
      <c r="G1097" s="1781">
        <f>G271</f>
        <v/>
      </c>
      <c r="H1097" s="1663">
        <f>H271</f>
        <v/>
      </c>
      <c r="I1097" s="868" t="inlineStr">
        <is>
          <t xml:space="preserve">Омолаживающие патчи дерма лазер выравнивающие цвет кожи вокруг глаз QUALITY 1st  10шт </t>
        </is>
      </c>
      <c r="J1097" s="868" t="inlineStr">
        <is>
          <t>DERMA LASER EYE SHEET SUPER VCR (10sheets,5times)</t>
        </is>
      </c>
      <c r="K1097" s="1625">
        <f>K271</f>
        <v/>
      </c>
      <c r="L1097" s="699" t="n"/>
      <c r="M1097" s="450" t="n"/>
      <c r="N1097" s="450" t="n"/>
      <c r="O1097" s="872" t="n"/>
      <c r="P1097" s="1626">
        <f>P271</f>
        <v/>
      </c>
      <c r="Q1097" s="1628">
        <f>O1097*P1097</f>
        <v/>
      </c>
      <c r="R1097" s="443" t="n">
        <v>0</v>
      </c>
      <c r="S1097" s="1623">
        <f>O1097*R1097</f>
        <v/>
      </c>
      <c r="T1097" s="1623">
        <f>Q1097-S1097</f>
        <v/>
      </c>
      <c r="U1097" s="556">
        <f>T1097/Q1097</f>
        <v/>
      </c>
      <c r="V1097" s="444">
        <f>V271</f>
        <v/>
      </c>
      <c r="W1097" s="444">
        <f>W271</f>
        <v/>
      </c>
      <c r="X1097" s="444" t="n"/>
      <c r="Y1097" s="444" t="n"/>
      <c r="Z1097" s="444" t="n"/>
      <c r="AA1097" s="444">
        <f>AA271</f>
        <v/>
      </c>
      <c r="AB1097" s="444">
        <f>AB271</f>
        <v/>
      </c>
      <c r="AC1097" s="1624">
        <f>ROUND(O1097*AB1097,3)</f>
        <v/>
      </c>
      <c r="AD1097" s="673">
        <f>AD271</f>
        <v/>
      </c>
      <c r="AE1097" s="663">
        <f>AE271</f>
        <v/>
      </c>
      <c r="AF1097" s="663">
        <f>AF271</f>
        <v/>
      </c>
      <c r="AG1097" s="663">
        <f>AG271</f>
        <v/>
      </c>
    </row>
    <row r="1098" hidden="1" ht="20.1" customFormat="1" customHeight="1" s="437" thickBot="1">
      <c r="A1098" s="435" t="n"/>
      <c r="B1098" s="829" t="n"/>
      <c r="C1098" s="1625">
        <f>C272</f>
        <v/>
      </c>
      <c r="D1098" s="1625" t="n"/>
      <c r="E1098" s="435" t="inlineStr">
        <is>
          <t>Quality 1st TESTER</t>
        </is>
      </c>
      <c r="F1098" s="1782" t="inlineStr">
        <is>
          <t>QF113</t>
        </is>
      </c>
      <c r="G1098" s="1781">
        <f>G272</f>
        <v/>
      </c>
      <c r="H1098" s="1663">
        <f>H272</f>
        <v/>
      </c>
      <c r="I1098" s="1663" t="inlineStr">
        <is>
          <t>QUALITY 1st DERMA LASER SHOT X SUPER VC100</t>
        </is>
      </c>
      <c r="J1098" s="1663" t="inlineStr">
        <is>
          <t>Маска с витамином С и ниацинамидом с лифтинговым эффектом QUALITY 1st дерма лазер супер VC100</t>
        </is>
      </c>
      <c r="K1098" s="1625">
        <f>K272</f>
        <v/>
      </c>
      <c r="L1098" s="699" t="n"/>
      <c r="M1098" s="450" t="n"/>
      <c r="N1098" s="450" t="n"/>
      <c r="O1098" s="553" t="n"/>
      <c r="P1098" s="1626">
        <f>P272</f>
        <v/>
      </c>
      <c r="Q1098" s="1628">
        <f>O1098*P1098</f>
        <v/>
      </c>
      <c r="R1098" s="443" t="n">
        <v>0</v>
      </c>
      <c r="S1098" s="1623">
        <f>O1098*R1098</f>
        <v/>
      </c>
      <c r="T1098" s="1623">
        <f>Q1098-S1098</f>
        <v/>
      </c>
      <c r="U1098" s="556">
        <f>T1098/Q1098</f>
        <v/>
      </c>
      <c r="V1098" s="444">
        <f>V272</f>
        <v/>
      </c>
      <c r="W1098" s="444">
        <f>W272</f>
        <v/>
      </c>
      <c r="X1098" s="444" t="n"/>
      <c r="Y1098" s="444" t="n"/>
      <c r="Z1098" s="444" t="n"/>
      <c r="AA1098" s="444">
        <f>AA272</f>
        <v/>
      </c>
      <c r="AB1098" s="444">
        <f>AB272</f>
        <v/>
      </c>
      <c r="AC1098" s="1624">
        <f>ROUND(O1098*AB1098,3)</f>
        <v/>
      </c>
      <c r="AD1098" s="673" t="inlineStr">
        <is>
          <t>水、DPG、 ナイアシンアミド、グリセリン、 アスコルビン酸、パルミチン酸アスコルビルリン酸3Na、リン酸アスコルビルMg、テトラヘキ シルデカン酸アスコルビル、グリチルリチン酸2K、水添レシチン、ダイズステロール、セラミドNP、 キハダ樹皮エキス、 アセチルヒアルロン酸Na、 カルボキシメチルヒアルロン酸Na、加水分解ヒアルロン酸アルキル(C12-13) グリセリル、 ヒアルロン酸ヒドロキシプロピルトリモニウム、 ヒア ルロン酸Na、水溶性プロテオグリカン、ポリクオタニウム-51、ラベンダー油、レモン果皮油、ライム油、レモングラス油、エンピツビャクシン油、ロー ズマリー葉油、トリプロピレングリコール、BG、PEG-60水添ヒマシ油、キサンタンガム、エチルヘキシルグリセリン、水酸化K、クエン酸、クエン 酸Na、エチドロン酸</t>
        </is>
      </c>
      <c r="AE1098" s="1198" t="inlineStr">
        <is>
          <t>письмо № 528/25 от 25.07.2025 г.</t>
        </is>
      </c>
      <c r="AF1098" s="1222" t="inlineStr">
        <is>
          <t>QUALITY 1st</t>
        </is>
      </c>
      <c r="AG1098" s="1222" t="inlineStr">
        <is>
          <t xml:space="preserve">Shin Factory Co.,Ltd. </t>
        </is>
      </c>
    </row>
    <row r="1099" hidden="1" ht="20.1" customFormat="1" customHeight="1" s="437" thickBot="1">
      <c r="A1099" s="435" t="n"/>
      <c r="B1099" s="829" t="n"/>
      <c r="C1099" s="1625">
        <f>C273</f>
        <v/>
      </c>
      <c r="D1099" s="1625" t="n"/>
      <c r="E1099" s="435" t="inlineStr">
        <is>
          <t>Quality 1st TESTER</t>
        </is>
      </c>
      <c r="F1099" s="1782" t="inlineStr">
        <is>
          <t>QF114</t>
        </is>
      </c>
      <c r="G1099" s="1781">
        <f>G273</f>
        <v/>
      </c>
      <c r="H1099" s="1663">
        <f>H273</f>
        <v/>
      </c>
      <c r="I1099" s="1663" t="inlineStr">
        <is>
          <t>QUALITY 1st DERMA LASER SHOT X SUPER TEATREE100+CICA</t>
        </is>
      </c>
      <c r="J1099" s="1663" t="inlineStr">
        <is>
          <t>Маска на основе центеллы азиатской и масла чайного дерева 100 для проблемной и чувствительной кожи лица QUALITY 1st Дерма Лазер</t>
        </is>
      </c>
      <c r="K1099" s="1625">
        <f>K273</f>
        <v/>
      </c>
      <c r="L1099" s="699" t="n"/>
      <c r="M1099" s="450" t="n"/>
      <c r="N1099" s="450" t="n"/>
      <c r="O1099" s="553" t="n"/>
      <c r="P1099" s="1626">
        <f>P273</f>
        <v/>
      </c>
      <c r="Q1099" s="1628">
        <f>O1099*P1099</f>
        <v/>
      </c>
      <c r="R1099" s="443" t="n">
        <v>0</v>
      </c>
      <c r="S1099" s="1623">
        <f>O1099*R1099</f>
        <v/>
      </c>
      <c r="T1099" s="1623">
        <f>Q1099-S1099</f>
        <v/>
      </c>
      <c r="U1099" s="556">
        <f>T1099/Q1099</f>
        <v/>
      </c>
      <c r="V1099" s="444">
        <f>V273</f>
        <v/>
      </c>
      <c r="W1099" s="444">
        <f>W273</f>
        <v/>
      </c>
      <c r="X1099" s="444" t="n"/>
      <c r="Y1099" s="444" t="n"/>
      <c r="Z1099" s="444" t="n"/>
      <c r="AA1099" s="444">
        <f>AA273</f>
        <v/>
      </c>
      <c r="AB1099" s="444">
        <f>AB273</f>
        <v/>
      </c>
      <c r="AC1099" s="1624">
        <f>ROUND(O1099*AB1099,3)</f>
        <v/>
      </c>
      <c r="AD1099" s="673" t="inlineStr">
        <is>
          <t>水、DPG、グリセリン、 ティーツリー葉油、ティーツリー葉エキス、水添レシチン、 ダイズステロール、セラミドNP、 グレープフルーツ種 子エキス、グリチルリチン酸2K、ツボクサ葉/茎エキス、 アセチルヒアルロン酸Na、カルボキシメチルヒアルロン酸Na、加水分解ヒアルロン酸 アルキル(C12-13) グリセリル、ヒアルロン酸ヒドロキシプロピルトリモニウム、ヒアルロン酸Na、水溶性プロテオグリカン、ポリクオタニウム-51、 トリプロピレングリコール、BG、PEG-60水添ヒマシ油、キサンタンガム、カルボマー、エチルヘキシルグリセリン、水酸化Na、クエン酸、クエン酸Na、 カプリリルグリコール、フェノキシエタノール、クロルフェネシン、ヘキシレングリコール</t>
        </is>
      </c>
      <c r="AE1099" s="1198" t="inlineStr">
        <is>
          <t>письмо № 528/25 от 25.07.2025 г.</t>
        </is>
      </c>
      <c r="AF1099" s="1223" t="inlineStr">
        <is>
          <t>QUALITY 1st</t>
        </is>
      </c>
      <c r="AG1099" s="1223" t="inlineStr">
        <is>
          <t xml:space="preserve">Shin Factory Co.,Ltd. </t>
        </is>
      </c>
    </row>
    <row r="1100" hidden="1" ht="20.1" customFormat="1" customHeight="1" s="437" thickBot="1">
      <c r="A1100" s="1129" t="n"/>
      <c r="B1100" s="1129" t="n"/>
      <c r="C1100" s="1682">
        <f>C274</f>
        <v/>
      </c>
      <c r="D1100" s="1682" t="n"/>
      <c r="E1100" s="435" t="inlineStr">
        <is>
          <t>Quality 1st TESTER</t>
        </is>
      </c>
      <c r="F1100" s="1782" t="inlineStr">
        <is>
          <t>QF115</t>
        </is>
      </c>
      <c r="G1100" s="1783" t="n"/>
      <c r="H1100" s="1630" t="inlineStr">
        <is>
          <t>QUALITY 1st DERMA LASER VISION PAD PRO (10 sheets)</t>
        </is>
      </c>
      <c r="I1100" s="1630" t="inlineStr">
        <is>
          <t>QUALITY 1st DERMA LASER VISION PAD PRO</t>
        </is>
      </c>
      <c r="J1100" s="1630" t="inlineStr">
        <is>
          <t>Многофункциональные освежающие диски QUALITY 1st Дерма Лазер</t>
        </is>
      </c>
      <c r="K1100" s="1625">
        <f>K274</f>
        <v/>
      </c>
      <c r="L1100" s="1135" t="n"/>
      <c r="M1100" s="1136" t="n"/>
      <c r="N1100" s="1136" t="n"/>
      <c r="O1100" s="1137" t="n"/>
      <c r="P1100" s="1626">
        <f>P274</f>
        <v/>
      </c>
      <c r="Q1100" s="1628">
        <f>O1100*P1100</f>
        <v/>
      </c>
      <c r="R1100" s="443" t="n">
        <v>0</v>
      </c>
      <c r="S1100" s="1623">
        <f>O1100*R1100</f>
        <v/>
      </c>
      <c r="T1100" s="1623">
        <f>Q1100-S1100</f>
        <v/>
      </c>
      <c r="U1100" s="1150" t="n"/>
      <c r="V1100" s="1140" t="n"/>
      <c r="W1100" s="1140" t="n"/>
      <c r="X1100" s="1140" t="n"/>
      <c r="Y1100" s="1140" t="n"/>
      <c r="Z1100" s="1140" t="n"/>
      <c r="AA1100" s="1140" t="n"/>
      <c r="AB1100" s="444">
        <f>AB274</f>
        <v/>
      </c>
      <c r="AC1100" s="1624">
        <f>ROUND(O1100*AB1100,3)</f>
        <v/>
      </c>
      <c r="AD1100" s="1142" t="inlineStr">
        <is>
          <t>水、ＤＰＧ、グリセリン、ナイアシンアミド、アスコルビン酸、パルミチン酸アスコルビルリン酸３Ｎａ、リン酸アスコルビルＭｇ、テトラヘキシルデカン酸アスコルビル、ビスグリセリルアスコルビン酸、３－グリセリルアスコルビン酸、３－Ｏ－エチルアスコルビン酸、グリチルリチン酸２Ｋ、ＢＧ、トリプロピレングリコール、水添レシチン、ダイズステロール、セラミドＮＰ、キハダ樹皮エキス、バクチオール、マンデル酸、白金、ラベンダー油、レモン果皮油、ライム油、レモングラス油、エンピツビャクシン油、ローズマリー葉油、ＰＥＧ－６０水添ヒマシ油、キサンタンガム、エチルヘキシルグリセリン、水酸化Ｋ、クエン酸、クエン酸Ｎａ、エチドロン酸</t>
        </is>
      </c>
      <c r="AE1100" s="1198" t="inlineStr">
        <is>
          <t>письмо № 528/25 от 25.07.2025 г.</t>
        </is>
      </c>
      <c r="AF1100" s="1223" t="inlineStr">
        <is>
          <t>QUALITY 1st</t>
        </is>
      </c>
      <c r="AG1100" s="1223" t="inlineStr">
        <is>
          <t xml:space="preserve">Shin Factory Co.,Ltd. </t>
        </is>
      </c>
    </row>
    <row r="1101" hidden="1" ht="20.1" customFormat="1" customHeight="1" s="437" thickBot="1">
      <c r="A1101" s="1129" t="n"/>
      <c r="B1101" s="1129" t="n"/>
      <c r="C1101" s="1682">
        <f>C275</f>
        <v/>
      </c>
      <c r="D1101" s="1682" t="n"/>
      <c r="E1101" s="435" t="inlineStr">
        <is>
          <t>Quality 1st TESTER</t>
        </is>
      </c>
      <c r="F1101" s="1782" t="inlineStr">
        <is>
          <t>QF116</t>
        </is>
      </c>
      <c r="G1101" s="1783" t="n"/>
      <c r="H1101" s="1630" t="inlineStr">
        <is>
          <t>QUALITY 1st DERMA LASER ERASE VC 50ml</t>
        </is>
      </c>
      <c r="I1101" s="1630" t="inlineStr">
        <is>
          <t>QUALITY 1st DERMA LASER ERASE VC</t>
        </is>
      </c>
      <c r="J1101" s="1630" t="inlineStr">
        <is>
          <t>Эссенцияспрей с витамином С и азела-иновой кислотой для проблемной кожи лица QUALITY 1st дерма лазер</t>
        </is>
      </c>
      <c r="K1101" s="1625" t="inlineStr">
        <is>
          <t>face serum</t>
        </is>
      </c>
      <c r="L1101" s="1135" t="n"/>
      <c r="M1101" s="1136" t="n"/>
      <c r="N1101" s="1136" t="n"/>
      <c r="O1101" s="1137" t="n"/>
      <c r="P1101" s="1626">
        <f>P275</f>
        <v/>
      </c>
      <c r="Q1101" s="1628">
        <f>O1101*P1101</f>
        <v/>
      </c>
      <c r="R1101" s="443" t="n">
        <v>0</v>
      </c>
      <c r="S1101" s="1623">
        <f>O1101*R1101</f>
        <v/>
      </c>
      <c r="T1101" s="1623">
        <f>Q1101-S1101</f>
        <v/>
      </c>
      <c r="U1101" s="1150" t="n"/>
      <c r="V1101" s="1140" t="n"/>
      <c r="W1101" s="1140" t="n"/>
      <c r="X1101" s="1140" t="n"/>
      <c r="Y1101" s="1140" t="n"/>
      <c r="Z1101" s="1140" t="n"/>
      <c r="AA1101" s="1140" t="n"/>
      <c r="AB1101" s="444">
        <f>AB275</f>
        <v/>
      </c>
      <c r="AC1101" s="1624">
        <f>ROUND(O1101*AB1101,3)</f>
        <v/>
      </c>
      <c r="AD1101" s="1142" t="inlineStr">
        <is>
          <t>水、3-グリセリルアスコルビン酸、グリセリン、シクロペンタシロキサン、DPG、テトラヘキシルデカン酸アスコルビル、アスコルビン酸、パルミチン酸アスコルビルリン酸3Na、リン酸アスコルビルMg、マンデル酸、アゼライン酸、セラミドNP、水添レシチン、フィトステロールズ、ツボクサエキス、オウゴン根エキス、イタドリ根エキス、カンゾウ根エキス、チャ葉エキス、ローズマリー葉エキス、カミツレ花エキス、キハダ樹皮エキス、トリメチルシロキシケイ酸、スクワラン、クエン酸、クエン酸Na、エチドロン酸、エチルヘキシルグリセリン、ホウケイ酸(Ca/Na)、酸化銀、ラベンダー油、レモン果皮油、ライム油、レモングラス油、エンピツビャクシン油、ローズマリー葉油</t>
        </is>
      </c>
      <c r="AE1101" s="1198" t="inlineStr">
        <is>
          <t>письмо № 525/25 от 25.07.2025 г.</t>
        </is>
      </c>
      <c r="AF1101" s="1223" t="inlineStr">
        <is>
          <t>QUALITY 1st</t>
        </is>
      </c>
      <c r="AG1101" s="1223" t="inlineStr">
        <is>
          <t>Kowa Co., Ltd.</t>
        </is>
      </c>
    </row>
    <row r="1102" hidden="1" ht="20.1" customFormat="1" customHeight="1" s="437" thickBot="1">
      <c r="A1102" s="435" t="n"/>
      <c r="B1102" s="829" t="n"/>
      <c r="C1102" s="1625">
        <f>C276</f>
        <v/>
      </c>
      <c r="D1102" s="1625" t="n"/>
      <c r="E1102" s="435" t="inlineStr">
        <is>
          <t>Quality 1st TESTER</t>
        </is>
      </c>
      <c r="F1102" s="1625" t="n"/>
      <c r="G1102" s="1781">
        <f>G276</f>
        <v/>
      </c>
      <c r="H1102" s="1663">
        <f>H276</f>
        <v/>
      </c>
      <c r="I1102" s="868" t="inlineStr">
        <is>
          <t>Освежающий лосьон на основе витамина С VC100 Дерма лазер. QUALITY 1st</t>
        </is>
      </c>
      <c r="J1102" s="868" t="inlineStr">
        <is>
          <t>DERMA LASER VC100 REFRESHING (LOTION) 240ml</t>
        </is>
      </c>
      <c r="K1102" s="1625">
        <f>K276</f>
        <v/>
      </c>
      <c r="L1102" s="699" t="n"/>
      <c r="M1102" s="450" t="n"/>
      <c r="N1102" s="450" t="n"/>
      <c r="O1102" s="872" t="n"/>
      <c r="P1102" s="1626">
        <f>P276</f>
        <v/>
      </c>
      <c r="Q1102" s="1628">
        <f>O1102*P1102</f>
        <v/>
      </c>
      <c r="R1102" s="443" t="n">
        <v>0</v>
      </c>
      <c r="S1102" s="1623">
        <f>O1102*R1102</f>
        <v/>
      </c>
      <c r="T1102" s="1623">
        <f>Q1102-S1102</f>
        <v/>
      </c>
      <c r="U1102" s="556">
        <f>T1102/Q1102</f>
        <v/>
      </c>
      <c r="V1102" s="444">
        <f>V276</f>
        <v/>
      </c>
      <c r="W1102" s="444">
        <f>W276</f>
        <v/>
      </c>
      <c r="X1102" s="444" t="n"/>
      <c r="Y1102" s="444" t="n"/>
      <c r="Z1102" s="444" t="n"/>
      <c r="AA1102" s="444">
        <f>AA276</f>
        <v/>
      </c>
      <c r="AB1102" s="444">
        <f>AB276</f>
        <v/>
      </c>
      <c r="AC1102" s="1624">
        <f>ROUND(O1102*AB1102,3)</f>
        <v/>
      </c>
      <c r="AD1102" s="673">
        <f>AD276</f>
        <v/>
      </c>
      <c r="AE1102" s="663">
        <f>AE276</f>
        <v/>
      </c>
      <c r="AF1102" s="663">
        <f>AF276</f>
        <v/>
      </c>
      <c r="AG1102" s="663">
        <f>AG276</f>
        <v/>
      </c>
    </row>
    <row r="1103" hidden="1" ht="20.1" customFormat="1" customHeight="1" s="437" thickBot="1">
      <c r="A1103" s="435" t="n"/>
      <c r="B1103" s="829" t="n"/>
      <c r="C1103" s="1625">
        <f>C277</f>
        <v/>
      </c>
      <c r="D1103" s="1625" t="n"/>
      <c r="E1103" s="435" t="inlineStr">
        <is>
          <t>Quality 1st TESTER</t>
        </is>
      </c>
      <c r="F1103" s="1625" t="n"/>
      <c r="G1103" s="1781">
        <f>G277</f>
        <v/>
      </c>
      <c r="H1103" s="1663">
        <f>H277</f>
        <v/>
      </c>
      <c r="I1103" s="868" t="inlineStr">
        <is>
          <t>Увлажняющий лосьон  дерма лазер на основе витамина С VC100</t>
        </is>
      </c>
      <c r="J1103" s="868" t="inlineStr">
        <is>
          <t>DERMA LASER VC100 MOISTURE (LOTION) 240ml</t>
        </is>
      </c>
      <c r="K1103" s="1625">
        <f>K277</f>
        <v/>
      </c>
      <c r="L1103" s="699" t="n"/>
      <c r="M1103" s="450" t="n"/>
      <c r="N1103" s="450" t="n"/>
      <c r="O1103" s="872" t="n"/>
      <c r="P1103" s="1626">
        <f>P277</f>
        <v/>
      </c>
      <c r="Q1103" s="1628">
        <f>O1103*P1103</f>
        <v/>
      </c>
      <c r="R1103" s="443" t="n">
        <v>0</v>
      </c>
      <c r="S1103" s="1623">
        <f>O1103*R1103</f>
        <v/>
      </c>
      <c r="T1103" s="1623">
        <f>Q1103-S1103</f>
        <v/>
      </c>
      <c r="U1103" s="556">
        <f>T1103/Q1103</f>
        <v/>
      </c>
      <c r="V1103" s="444">
        <f>V277</f>
        <v/>
      </c>
      <c r="W1103" s="444">
        <f>W277</f>
        <v/>
      </c>
      <c r="X1103" s="444" t="n"/>
      <c r="Y1103" s="444" t="n"/>
      <c r="Z1103" s="444" t="n"/>
      <c r="AA1103" s="444">
        <f>AA277</f>
        <v/>
      </c>
      <c r="AB1103" s="444">
        <f>AB277</f>
        <v/>
      </c>
      <c r="AC1103" s="1624">
        <f>ROUND(O1103*AB1103,3)</f>
        <v/>
      </c>
      <c r="AD1103" s="673">
        <f>AD277</f>
        <v/>
      </c>
      <c r="AE1103" s="663">
        <f>AE277</f>
        <v/>
      </c>
      <c r="AF1103" s="663">
        <f>AF277</f>
        <v/>
      </c>
      <c r="AG1103" s="663">
        <f>AG277</f>
        <v/>
      </c>
    </row>
    <row r="1104" hidden="1" ht="20.1" customFormat="1" customHeight="1" s="437" thickBot="1">
      <c r="A1104" s="435" t="n"/>
      <c r="B1104" s="829" t="n"/>
      <c r="C1104" s="1625">
        <f>C278</f>
        <v/>
      </c>
      <c r="D1104" s="1625" t="n"/>
      <c r="E1104" s="435" t="inlineStr">
        <is>
          <t>Quality 1st TESTER</t>
        </is>
      </c>
      <c r="F1104" s="1625" t="n"/>
      <c r="G1104" s="1781">
        <f>G278</f>
        <v/>
      </c>
      <c r="H1104" s="1663">
        <f>H278</f>
        <v/>
      </c>
      <c r="I1104" s="868" t="inlineStr">
        <is>
          <t xml:space="preserve">Омолаживающая сыворотка Ультера C для сужения пор на основе витамина С и ниацинамида дерма лазер </t>
        </is>
      </c>
      <c r="J1104" s="868" t="inlineStr">
        <is>
          <t>DERMA LASER ULTHERA C 30ml</t>
        </is>
      </c>
      <c r="K1104" s="1625">
        <f>K278</f>
        <v/>
      </c>
      <c r="L1104" s="699" t="n"/>
      <c r="M1104" s="450" t="n"/>
      <c r="N1104" s="450" t="n"/>
      <c r="O1104" s="872" t="n"/>
      <c r="P1104" s="1626">
        <f>P278</f>
        <v/>
      </c>
      <c r="Q1104" s="1628">
        <f>O1104*P1104</f>
        <v/>
      </c>
      <c r="R1104" s="443" t="n">
        <v>0</v>
      </c>
      <c r="S1104" s="1623">
        <f>O1104*R1104</f>
        <v/>
      </c>
      <c r="T1104" s="1623">
        <f>Q1104-S1104</f>
        <v/>
      </c>
      <c r="U1104" s="556">
        <f>T1104/Q1104</f>
        <v/>
      </c>
      <c r="V1104" s="444">
        <f>V278</f>
        <v/>
      </c>
      <c r="W1104" s="444">
        <f>W278</f>
        <v/>
      </c>
      <c r="X1104" s="444" t="n"/>
      <c r="Y1104" s="444" t="n"/>
      <c r="Z1104" s="444" t="n"/>
      <c r="AA1104" s="444">
        <f>AA278</f>
        <v/>
      </c>
      <c r="AB1104" s="444">
        <f>AB278</f>
        <v/>
      </c>
      <c r="AC1104" s="1624">
        <f>ROUND(O1104*AB1104,3)</f>
        <v/>
      </c>
      <c r="AD1104" s="673">
        <f>AD278</f>
        <v/>
      </c>
      <c r="AE1104" s="663">
        <f>AE278</f>
        <v/>
      </c>
      <c r="AF1104" s="663">
        <f>AF278</f>
        <v/>
      </c>
      <c r="AG1104" s="663">
        <f>AG278</f>
        <v/>
      </c>
    </row>
    <row r="1105" hidden="1" ht="20.1" customFormat="1" customHeight="1" s="437" thickBot="1">
      <c r="A1105" s="435" t="n"/>
      <c r="B1105" s="829" t="n"/>
      <c r="C1105" s="1625">
        <f>C279</f>
        <v/>
      </c>
      <c r="D1105" s="1625" t="n"/>
      <c r="E1105" s="435" t="inlineStr">
        <is>
          <t>Quality 1st TESTER</t>
        </is>
      </c>
      <c r="F1105" s="1625" t="n"/>
      <c r="G1105" s="1781">
        <f>G279</f>
        <v/>
      </c>
      <c r="H1105" s="1663">
        <f>H279</f>
        <v/>
      </c>
      <c r="I1105" s="868" t="inlineStr">
        <is>
          <t xml:space="preserve">Крем-гель на основе на основе высококонцентрированного ниацинамида, четырех видов витамина С VC100 дерма лазер для сужения пор </t>
        </is>
      </c>
      <c r="J1105" s="868" t="inlineStr">
        <is>
          <t>DERMA LASER VC100 GEL CREAM</t>
        </is>
      </c>
      <c r="K1105" s="1625">
        <f>K279</f>
        <v/>
      </c>
      <c r="L1105" s="699" t="n"/>
      <c r="M1105" s="450" t="n"/>
      <c r="N1105" s="450" t="n"/>
      <c r="O1105" s="872" t="n"/>
      <c r="P1105" s="1626">
        <f>P279</f>
        <v/>
      </c>
      <c r="Q1105" s="1628">
        <f>O1105*P1105</f>
        <v/>
      </c>
      <c r="R1105" s="443" t="n">
        <v>0</v>
      </c>
      <c r="S1105" s="1623">
        <f>O1105*R1105</f>
        <v/>
      </c>
      <c r="T1105" s="1623">
        <f>Q1105-S1105</f>
        <v/>
      </c>
      <c r="U1105" s="556">
        <f>T1105/Q1105</f>
        <v/>
      </c>
      <c r="V1105" s="444">
        <f>V279</f>
        <v/>
      </c>
      <c r="W1105" s="444">
        <f>W279</f>
        <v/>
      </c>
      <c r="X1105" s="444" t="n"/>
      <c r="Y1105" s="444" t="n"/>
      <c r="Z1105" s="444" t="n"/>
      <c r="AA1105" s="444">
        <f>AA279</f>
        <v/>
      </c>
      <c r="AB1105" s="444">
        <f>AB279</f>
        <v/>
      </c>
      <c r="AC1105" s="1624">
        <f>ROUND(O1105*AB1105,3)</f>
        <v/>
      </c>
      <c r="AD1105" s="673">
        <f>AD279</f>
        <v/>
      </c>
      <c r="AE1105" s="663">
        <f>AE279</f>
        <v/>
      </c>
      <c r="AF1105" s="663">
        <f>AF279</f>
        <v/>
      </c>
      <c r="AG1105" s="663">
        <f>AG279</f>
        <v/>
      </c>
    </row>
    <row r="1106" hidden="1" ht="20.1" customFormat="1" customHeight="1" s="437" thickBot="1">
      <c r="A1106" s="435" t="n"/>
      <c r="B1106" s="829" t="n"/>
      <c r="C1106" s="1625">
        <f>C280</f>
        <v/>
      </c>
      <c r="D1106" s="1625" t="n"/>
      <c r="E1106" s="435" t="inlineStr">
        <is>
          <t>Quality 1st TESTER</t>
        </is>
      </c>
      <c r="F1106" s="1625" t="n"/>
      <c r="G1106" s="1781">
        <f>G280</f>
        <v/>
      </c>
      <c r="H1106" s="1663">
        <f>H280</f>
        <v/>
      </c>
      <c r="I1106" s="868" t="inlineStr">
        <is>
          <t xml:space="preserve">Антивозростная сыворотка Ультера R на основе ретинола и ниацинамида дерма лазер </t>
        </is>
      </c>
      <c r="J1106" s="868" t="inlineStr">
        <is>
          <t>DERMA LASER ULTHERA R</t>
        </is>
      </c>
      <c r="K1106" s="1625">
        <f>K280</f>
        <v/>
      </c>
      <c r="L1106" s="699" t="n"/>
      <c r="M1106" s="450" t="n"/>
      <c r="N1106" s="450" t="n"/>
      <c r="O1106" s="872" t="n"/>
      <c r="P1106" s="1626">
        <f>P280</f>
        <v/>
      </c>
      <c r="Q1106" s="1628">
        <f>O1106*P1106</f>
        <v/>
      </c>
      <c r="R1106" s="443" t="n">
        <v>0</v>
      </c>
      <c r="S1106" s="1623">
        <f>O1106*R1106</f>
        <v/>
      </c>
      <c r="T1106" s="1623">
        <f>Q1106-S1106</f>
        <v/>
      </c>
      <c r="U1106" s="556">
        <f>T1106/Q1106</f>
        <v/>
      </c>
      <c r="V1106" s="444">
        <f>V280</f>
        <v/>
      </c>
      <c r="W1106" s="444">
        <f>W280</f>
        <v/>
      </c>
      <c r="X1106" s="444" t="n"/>
      <c r="Y1106" s="444" t="n"/>
      <c r="Z1106" s="444" t="n"/>
      <c r="AA1106" s="444">
        <f>AA280</f>
        <v/>
      </c>
      <c r="AB1106" s="444">
        <f>AB280</f>
        <v/>
      </c>
      <c r="AC1106" s="1624">
        <f>ROUND(O1106*AB1106,3)</f>
        <v/>
      </c>
      <c r="AD1106" s="673">
        <f>AD280</f>
        <v/>
      </c>
      <c r="AE1106" s="663">
        <f>AE280</f>
        <v/>
      </c>
      <c r="AF1106" s="663">
        <f>AF280</f>
        <v/>
      </c>
      <c r="AG1106" s="663">
        <f>AG280</f>
        <v/>
      </c>
    </row>
    <row r="1107" hidden="1" ht="20.1" customFormat="1" customHeight="1" s="437" thickBot="1">
      <c r="A1107" s="435" t="n"/>
      <c r="B1107" s="829" t="n"/>
      <c r="C1107" s="1625">
        <f>C281</f>
        <v/>
      </c>
      <c r="D1107" s="1625" t="n"/>
      <c r="E1107" s="435" t="inlineStr">
        <is>
          <t>Quality 1st TESTER</t>
        </is>
      </c>
      <c r="F1107" s="1625" t="n"/>
      <c r="G1107" s="1781">
        <f>G281</f>
        <v/>
      </c>
      <c r="H1107" s="1663">
        <f>H281</f>
        <v/>
      </c>
      <c r="I1107" s="868" t="inlineStr">
        <is>
          <t xml:space="preserve">Антивозростной крем-гель на основе ретинола и ниацинамида дерма лазер </t>
        </is>
      </c>
      <c r="J1107" s="868" t="inlineStr">
        <is>
          <t>DERMA LASER R100 GEl CREAM</t>
        </is>
      </c>
      <c r="K1107" s="1625">
        <f>K281</f>
        <v/>
      </c>
      <c r="L1107" s="699" t="n"/>
      <c r="M1107" s="450" t="n"/>
      <c r="N1107" s="450" t="n"/>
      <c r="O1107" s="872" t="n"/>
      <c r="P1107" s="1626">
        <f>P281</f>
        <v/>
      </c>
      <c r="Q1107" s="1628">
        <f>O1107*P1107</f>
        <v/>
      </c>
      <c r="R1107" s="443" t="n">
        <v>0</v>
      </c>
      <c r="S1107" s="1623">
        <f>O1107*R1107</f>
        <v/>
      </c>
      <c r="T1107" s="1623">
        <f>Q1107-S1107</f>
        <v/>
      </c>
      <c r="U1107" s="556">
        <f>T1107/Q1107</f>
        <v/>
      </c>
      <c r="V1107" s="444">
        <f>V281</f>
        <v/>
      </c>
      <c r="W1107" s="444">
        <f>W281</f>
        <v/>
      </c>
      <c r="X1107" s="444" t="n"/>
      <c r="Y1107" s="444" t="n"/>
      <c r="Z1107" s="444" t="n"/>
      <c r="AA1107" s="444">
        <f>AA281</f>
        <v/>
      </c>
      <c r="AB1107" s="444">
        <f>AB281</f>
        <v/>
      </c>
      <c r="AC1107" s="1624">
        <f>ROUND(O1107*AB1107,3)</f>
        <v/>
      </c>
      <c r="AD1107" s="673">
        <f>AD281</f>
        <v/>
      </c>
      <c r="AE1107" s="663">
        <f>AE281</f>
        <v/>
      </c>
      <c r="AF1107" s="663">
        <f>AF281</f>
        <v/>
      </c>
      <c r="AG1107" s="663">
        <f>AG281</f>
        <v/>
      </c>
    </row>
    <row r="1108" hidden="1" ht="20.1" customFormat="1" customHeight="1" s="437" thickBot="1">
      <c r="A1108" s="435" t="n"/>
      <c r="B1108" s="829" t="n"/>
      <c r="C1108" s="1625">
        <f>C282</f>
        <v/>
      </c>
      <c r="D1108" s="1625" t="n"/>
      <c r="E1108" s="435" t="inlineStr">
        <is>
          <t>Quality 1st TESTER</t>
        </is>
      </c>
      <c r="F1108" s="1625" t="n"/>
      <c r="G1108" s="1781">
        <f>G282</f>
        <v/>
      </c>
      <c r="H1108" s="1663">
        <f>H282</f>
        <v/>
      </c>
      <c r="I1108" s="868" t="inlineStr">
        <is>
          <t>Лосьон выравнивающий цвет кожи лица Дерма лазер VC100</t>
        </is>
      </c>
      <c r="J1108" s="868" t="inlineStr">
        <is>
          <t>DERMA LASER SUPER VC100 (WHITE LOTION)</t>
        </is>
      </c>
      <c r="K1108" s="1625">
        <f>K282</f>
        <v/>
      </c>
      <c r="L1108" s="699" t="n"/>
      <c r="M1108" s="450" t="n"/>
      <c r="N1108" s="450" t="n"/>
      <c r="O1108" s="872" t="n"/>
      <c r="P1108" s="1626">
        <f>P282</f>
        <v/>
      </c>
      <c r="Q1108" s="1628">
        <f>O1108*P1108</f>
        <v/>
      </c>
      <c r="R1108" s="443" t="n">
        <v>0</v>
      </c>
      <c r="S1108" s="1623">
        <f>O1108*R1108</f>
        <v/>
      </c>
      <c r="T1108" s="1623">
        <f>Q1108-S1108</f>
        <v/>
      </c>
      <c r="U1108" s="556">
        <f>T1108/Q1108</f>
        <v/>
      </c>
      <c r="V1108" s="444">
        <f>V282</f>
        <v/>
      </c>
      <c r="W1108" s="444">
        <f>W282</f>
        <v/>
      </c>
      <c r="X1108" s="444" t="n"/>
      <c r="Y1108" s="444" t="n"/>
      <c r="Z1108" s="444" t="n"/>
      <c r="AA1108" s="444">
        <f>AA282</f>
        <v/>
      </c>
      <c r="AB1108" s="444">
        <f>AB282</f>
        <v/>
      </c>
      <c r="AC1108" s="1624">
        <f>ROUND(O1108*AB1108,3)</f>
        <v/>
      </c>
      <c r="AD1108" s="673">
        <f>AD282</f>
        <v/>
      </c>
      <c r="AE1108" s="663">
        <f>AE282</f>
        <v/>
      </c>
      <c r="AF1108" s="663">
        <f>AF282</f>
        <v/>
      </c>
      <c r="AG1108" s="663">
        <f>AG282</f>
        <v/>
      </c>
    </row>
    <row r="1109" hidden="1" ht="20.1" customFormat="1" customHeight="1" s="437" thickBot="1">
      <c r="A1109" s="435" t="n"/>
      <c r="B1109" s="829" t="n"/>
      <c r="C1109" s="1625">
        <f>C283</f>
        <v/>
      </c>
      <c r="D1109" s="1625" t="n"/>
      <c r="E1109" s="435" t="inlineStr">
        <is>
          <t>Quality 1st TESTER</t>
        </is>
      </c>
      <c r="F1109" s="1625" t="n"/>
      <c r="G1109" s="1781">
        <f>G283</f>
        <v/>
      </c>
      <c r="H1109" s="1663">
        <f>H283</f>
        <v/>
      </c>
      <c r="I1109" s="868" t="inlineStr">
        <is>
          <t xml:space="preserve">Сыворотка антивозрастная выравнивающая цвет кожи лица Ультера  CW дерма лазер </t>
        </is>
      </c>
      <c r="J1109" s="868" t="inlineStr">
        <is>
          <t>DERMA LASER ULTHERA CW</t>
        </is>
      </c>
      <c r="K1109" s="1625">
        <f>K283</f>
        <v/>
      </c>
      <c r="L1109" s="699" t="n"/>
      <c r="M1109" s="450" t="n"/>
      <c r="N1109" s="450" t="n"/>
      <c r="O1109" s="872" t="n"/>
      <c r="P1109" s="1626">
        <f>P283</f>
        <v/>
      </c>
      <c r="Q1109" s="1628">
        <f>O1109*P1109</f>
        <v/>
      </c>
      <c r="R1109" s="443" t="n">
        <v>0</v>
      </c>
      <c r="S1109" s="1623">
        <f>O1109*R1109</f>
        <v/>
      </c>
      <c r="T1109" s="1623">
        <f>Q1109-S1109</f>
        <v/>
      </c>
      <c r="U1109" s="556">
        <f>T1109/Q1109</f>
        <v/>
      </c>
      <c r="V1109" s="444">
        <f>V283</f>
        <v/>
      </c>
      <c r="W1109" s="444">
        <f>W283</f>
        <v/>
      </c>
      <c r="X1109" s="444" t="n"/>
      <c r="Y1109" s="444" t="n"/>
      <c r="Z1109" s="444" t="n"/>
      <c r="AA1109" s="444">
        <f>AA283</f>
        <v/>
      </c>
      <c r="AB1109" s="444">
        <f>AB283</f>
        <v/>
      </c>
      <c r="AC1109" s="1624">
        <f>ROUND(O1109*AB1109,3)</f>
        <v/>
      </c>
      <c r="AD1109" s="673">
        <f>AD283</f>
        <v/>
      </c>
      <c r="AE1109" s="663">
        <f>AE283</f>
        <v/>
      </c>
      <c r="AF1109" s="663">
        <f>AF283</f>
        <v/>
      </c>
      <c r="AG1109" s="663">
        <f>AG283</f>
        <v/>
      </c>
    </row>
    <row r="1110" hidden="1" ht="20.1" customFormat="1" customHeight="1" s="437" thickBot="1">
      <c r="A1110" s="435" t="n"/>
      <c r="B1110" s="829" t="n"/>
      <c r="C1110" s="1625">
        <f>C284</f>
        <v/>
      </c>
      <c r="D1110" s="1625" t="n"/>
      <c r="E1110" s="435" t="inlineStr">
        <is>
          <t>Quality 1st TESTER</t>
        </is>
      </c>
      <c r="F1110" s="1625" t="n"/>
      <c r="G1110" s="1781">
        <f>G284</f>
        <v/>
      </c>
      <c r="H1110" s="1663">
        <f>H284</f>
        <v/>
      </c>
      <c r="I1110" s="868" t="inlineStr">
        <is>
          <t>Лосьон увлажняющий на основе азелаиновой кислоты для чувствительной кожи Дерма лазер супер AZ100</t>
        </is>
      </c>
      <c r="J1110" s="868" t="inlineStr">
        <is>
          <t>DERMA LASER SUPER AZ100 (AC CARE LOTION)</t>
        </is>
      </c>
      <c r="K1110" s="1625">
        <f>K284</f>
        <v/>
      </c>
      <c r="L1110" s="699" t="n"/>
      <c r="M1110" s="450" t="n"/>
      <c r="N1110" s="450" t="n"/>
      <c r="O1110" s="872" t="n"/>
      <c r="P1110" s="1626">
        <f>P284</f>
        <v/>
      </c>
      <c r="Q1110" s="1628">
        <f>O1110*P1110</f>
        <v/>
      </c>
      <c r="R1110" s="443" t="n">
        <v>0</v>
      </c>
      <c r="S1110" s="1623">
        <f>O1110*R1110</f>
        <v/>
      </c>
      <c r="T1110" s="1623">
        <f>Q1110-S1110</f>
        <v/>
      </c>
      <c r="U1110" s="556">
        <f>T1110/Q1110</f>
        <v/>
      </c>
      <c r="V1110" s="444">
        <f>V284</f>
        <v/>
      </c>
      <c r="W1110" s="444">
        <f>W284</f>
        <v/>
      </c>
      <c r="X1110" s="444" t="n"/>
      <c r="Y1110" s="444" t="n"/>
      <c r="Z1110" s="444" t="n"/>
      <c r="AA1110" s="444">
        <f>AA284</f>
        <v/>
      </c>
      <c r="AB1110" s="444">
        <f>AB284</f>
        <v/>
      </c>
      <c r="AC1110" s="1624">
        <f>ROUND(O1110*AB1110,3)</f>
        <v/>
      </c>
      <c r="AD1110" s="673">
        <f>AD284</f>
        <v/>
      </c>
      <c r="AE1110" s="663">
        <f>AE284</f>
        <v/>
      </c>
      <c r="AF1110" s="663">
        <f>AF284</f>
        <v/>
      </c>
      <c r="AG1110" s="663">
        <f>AG284</f>
        <v/>
      </c>
    </row>
    <row r="1111" hidden="1" ht="20.1" customFormat="1" customHeight="1" s="437" thickBot="1">
      <c r="A1111" s="435" t="n"/>
      <c r="B1111" s="829" t="n"/>
      <c r="C1111" s="1625">
        <f>C285</f>
        <v/>
      </c>
      <c r="D1111" s="1625" t="n"/>
      <c r="E1111" s="435" t="inlineStr">
        <is>
          <t>Quality 1st TESTER</t>
        </is>
      </c>
      <c r="F1111" s="1625" t="n"/>
      <c r="G1111" s="1781">
        <f>G285</f>
        <v/>
      </c>
      <c r="H1111" s="1663">
        <f>H285</f>
        <v/>
      </c>
      <c r="I1111" s="868" t="inlineStr">
        <is>
          <t>Сыворотка для жирной кожи на основе азелаиновой кислоты Ультера дерма лазер AZ</t>
        </is>
      </c>
      <c r="J1111" s="868" t="inlineStr">
        <is>
          <t>DERMA LASER ULTHERA AZ</t>
        </is>
      </c>
      <c r="K1111" s="1625">
        <f>K285</f>
        <v/>
      </c>
      <c r="L1111" s="699" t="n"/>
      <c r="M1111" s="450" t="n"/>
      <c r="N1111" s="450" t="n"/>
      <c r="O1111" s="872" t="n"/>
      <c r="P1111" s="1626">
        <f>P285</f>
        <v/>
      </c>
      <c r="Q1111" s="1628">
        <f>O1111*P1111</f>
        <v/>
      </c>
      <c r="R1111" s="443" t="n">
        <v>0</v>
      </c>
      <c r="S1111" s="1623">
        <f>O1111*R1111</f>
        <v/>
      </c>
      <c r="T1111" s="1623">
        <f>Q1111-S1111</f>
        <v/>
      </c>
      <c r="U1111" s="556">
        <f>T1111/Q1111</f>
        <v/>
      </c>
      <c r="V1111" s="444">
        <f>V285</f>
        <v/>
      </c>
      <c r="W1111" s="444">
        <f>W285</f>
        <v/>
      </c>
      <c r="X1111" s="444" t="n"/>
      <c r="Y1111" s="444" t="n"/>
      <c r="Z1111" s="444" t="n"/>
      <c r="AA1111" s="444">
        <f>AA285</f>
        <v/>
      </c>
      <c r="AB1111" s="444">
        <f>AB285</f>
        <v/>
      </c>
      <c r="AC1111" s="1624">
        <f>ROUND(O1111*AB1111,3)</f>
        <v/>
      </c>
      <c r="AD1111" s="673">
        <f>AD285</f>
        <v/>
      </c>
      <c r="AE1111" s="663">
        <f>AE285</f>
        <v/>
      </c>
      <c r="AF1111" s="663">
        <f>AF285</f>
        <v/>
      </c>
      <c r="AG1111" s="663">
        <f>AG285</f>
        <v/>
      </c>
    </row>
    <row r="1112" hidden="1" ht="20.1" customFormat="1" customHeight="1" s="437" thickBot="1">
      <c r="A1112" s="1129" t="n"/>
      <c r="B1112" s="1129" t="n"/>
      <c r="C1112" s="1682" t="inlineStr">
        <is>
          <t>4560401461689</t>
        </is>
      </c>
      <c r="D1112" s="1682" t="n"/>
      <c r="E1112" s="435" t="inlineStr">
        <is>
          <t>Quality 1st TESTER</t>
        </is>
      </c>
      <c r="F1112" s="1782" t="inlineStr">
        <is>
          <t>QF117</t>
        </is>
      </c>
      <c r="G1112" s="1783" t="n"/>
      <c r="H1112" s="1630" t="inlineStr">
        <is>
          <t>QUALITY 1st DERMA LASER SPECTER VCMAX MOISTURE 240ml</t>
        </is>
      </c>
      <c r="I1112" s="1241" t="inlineStr">
        <is>
          <t>QUALITY 1st DERMA LASER SPECTER VCMAX MOISTURE</t>
        </is>
      </c>
      <c r="J1112" s="1241" t="inlineStr">
        <is>
          <t>Ультраувлажняющий лосьон с повышенным содержанием витамина С и ниацинамидом QUALITY 1st дер-ма лазер Спектер</t>
        </is>
      </c>
      <c r="K1112" s="1682" t="inlineStr">
        <is>
          <t>face lotion</t>
        </is>
      </c>
      <c r="L1112" s="1135" t="n"/>
      <c r="M1112" s="1136" t="n"/>
      <c r="N1112" s="1136" t="n"/>
      <c r="O1112" s="1137" t="n"/>
      <c r="P1112" s="1683">
        <f>P286</f>
        <v/>
      </c>
      <c r="Q1112" s="1628">
        <f>O1112*P1112</f>
        <v/>
      </c>
      <c r="R1112" s="443" t="n">
        <v>0</v>
      </c>
      <c r="S1112" s="1623">
        <f>O1112*R1112</f>
        <v/>
      </c>
      <c r="T1112" s="1623">
        <f>Q1112-S1112</f>
        <v/>
      </c>
      <c r="U1112" s="1150" t="n"/>
      <c r="V1112" s="1140" t="n"/>
      <c r="W1112" s="1140" t="n"/>
      <c r="X1112" s="1140" t="n"/>
      <c r="Y1112" s="1140" t="n"/>
      <c r="Z1112" s="1140" t="n"/>
      <c r="AA1112" s="1140" t="n"/>
      <c r="AB1112" s="1784">
        <f>AB286</f>
        <v/>
      </c>
      <c r="AC1112" s="1624">
        <f>ROUND(O1112*AB1112,3)</f>
        <v/>
      </c>
      <c r="AD1112" s="1142" t="inlineStr">
        <is>
          <t>水,DPG, ナイアシンアミド, グリセリン,アスコルビン酸,パルミチン 酸アスコルビルリン酸3Na,リン酸アス コルビルMg, 3-0-エチルアスコルビ ン酸,グリチルリチン酸2K,BG, トリプ ロピレングリコール,ベタイン,水添レシ チン,ダイズステロール,セラミド3, キハ ダ樹皮エキス, PEG-60水添ヒマシ 油,キサンタンガム,カルボマー,メントキ シンプロパンジオール,エチルヘキシルグ リセリン,水酸化Na,クエン酸,クエン酸 Na,エチドロン酸,ラベンダー油,レモン 果皮油,ライム油,レモングラス油,アス ナロ木油,エンピツビャクシン油,ローズ マリー葉油</t>
        </is>
      </c>
      <c r="AE1112" s="1198" t="inlineStr">
        <is>
          <t>письмо № 525/25 от 25.07.2025 г.</t>
        </is>
      </c>
      <c r="AF1112" s="1223" t="inlineStr">
        <is>
          <t>QUALITY 1st</t>
        </is>
      </c>
      <c r="AG1112" s="1223" t="inlineStr">
        <is>
          <t>Kowa Co., Ltd.</t>
        </is>
      </c>
    </row>
    <row r="1113" hidden="1" ht="20.1" customFormat="1" customHeight="1" s="437" thickBot="1">
      <c r="A1113" s="1129" t="n"/>
      <c r="B1113" s="1129" t="n"/>
      <c r="C1113" s="1682" t="inlineStr">
        <is>
          <t>4560401461696</t>
        </is>
      </c>
      <c r="D1113" s="1682" t="n"/>
      <c r="E1113" s="435" t="inlineStr">
        <is>
          <t>Quality 1st TESTER</t>
        </is>
      </c>
      <c r="F1113" s="1782" t="inlineStr">
        <is>
          <t>QF118</t>
        </is>
      </c>
      <c r="G1113" s="1783" t="n"/>
      <c r="H1113" s="1630" t="inlineStr">
        <is>
          <t>QUALITY 1st DERMA LASER SPECTER VCMAX REFRESHING&amp;T 240ml</t>
        </is>
      </c>
      <c r="I1113" s="1241" t="inlineStr">
        <is>
          <t>QUALITY 1st DERMA LASER SPECTER VCMAX REFRESHING&amp;T</t>
        </is>
      </c>
      <c r="J1113" s="1241" t="inlineStr">
        <is>
          <t>Освежающий лосьон с высококонцентрированным со-держанием витамина С и ниацинамидом для проблемной кожи лица QUALITY 1st дерма лазер</t>
        </is>
      </c>
      <c r="K1113" s="1682" t="inlineStr">
        <is>
          <t>face lotion</t>
        </is>
      </c>
      <c r="L1113" s="1135" t="n"/>
      <c r="M1113" s="1136" t="n"/>
      <c r="N1113" s="1136" t="n"/>
      <c r="O1113" s="1137" t="n"/>
      <c r="P1113" s="1683">
        <f>P287</f>
        <v/>
      </c>
      <c r="Q1113" s="1628">
        <f>O1113*P1113</f>
        <v/>
      </c>
      <c r="R1113" s="443" t="n">
        <v>0</v>
      </c>
      <c r="S1113" s="1623">
        <f>O1113*R1113</f>
        <v/>
      </c>
      <c r="T1113" s="1623">
        <f>Q1113-S1113</f>
        <v/>
      </c>
      <c r="U1113" s="1150" t="n"/>
      <c r="V1113" s="1140" t="n"/>
      <c r="W1113" s="1140" t="n"/>
      <c r="X1113" s="1140" t="n"/>
      <c r="Y1113" s="1140" t="n"/>
      <c r="Z1113" s="1140" t="n"/>
      <c r="AA1113" s="1140" t="n"/>
      <c r="AB1113" s="1784">
        <f>AB287</f>
        <v/>
      </c>
      <c r="AC1113" s="1624">
        <f>ROUND(O1113*AB1113,3)</f>
        <v/>
      </c>
      <c r="AD1113" s="1142" t="inlineStr">
        <is>
          <t>水,DPG, ナイアシンアミド, ジグリセリン,アスコルビン酸,パルミチ ン酸アスコルビルリン酸3Na,リン酸ア スコルビルMg,3-0-エチルアスコル ビン酸,グリチルリチン酸2K, アゼライ ン酸,ラクトビオン酸,BG, トリプロピレ ングリコール,水添レシチン,ダイズステ ロール,セラミド3, キハダ樹皮エキス,P EG-60水添ヒマシ油,ヒドロキシエチ ルセルロース,メントキシプロパンジオー ル,エチルヘキシルグリセリン,水酸化 K,クエン酸,クエン酸Na,エチドロン 酸,ラベンダー油,レモン果皮油,ライム 油,レモングラス油,アスナロ木油, エン ピツビャクシン油,ローズマリー葉油</t>
        </is>
      </c>
      <c r="AE1113" s="1198" t="inlineStr">
        <is>
          <t>письмо № 525/25 от 25.07.2025 г.</t>
        </is>
      </c>
      <c r="AF1113" s="1223" t="inlineStr">
        <is>
          <t>QUALITY 1st</t>
        </is>
      </c>
      <c r="AG1113" s="1223" t="inlineStr">
        <is>
          <t>Kowa Co., Ltd.</t>
        </is>
      </c>
    </row>
    <row r="1114" hidden="1" ht="20.1" customFormat="1" customHeight="1" s="437" thickBot="1">
      <c r="A1114" s="1129" t="n"/>
      <c r="B1114" s="1129" t="n"/>
      <c r="C1114" s="1682" t="inlineStr">
        <is>
          <t>4560401461702</t>
        </is>
      </c>
      <c r="D1114" s="1682" t="n"/>
      <c r="E1114" s="435" t="inlineStr">
        <is>
          <t>Quality 1st TESTER</t>
        </is>
      </c>
      <c r="F1114" s="1782" t="inlineStr">
        <is>
          <t>QF119</t>
        </is>
      </c>
      <c r="G1114" s="1783" t="n"/>
      <c r="H1114" s="1630" t="inlineStr">
        <is>
          <t>QUALITY 1st DERMA LASER SPECTER ULTHERA CMAX 30ml</t>
        </is>
      </c>
      <c r="I1114" s="1241" t="inlineStr">
        <is>
          <t>QUALITY 1st DERMA LASER SPECTER ULTHERA CMAX</t>
        </is>
      </c>
      <c r="J1114" s="1241" t="inlineStr">
        <is>
          <t>Сыворотка с повышенным содержанием витамина С и ниацинамидом Ультера QUALITY 1st дерма лазер Спектер</t>
        </is>
      </c>
      <c r="K1114" s="1682" t="inlineStr">
        <is>
          <t>face serum</t>
        </is>
      </c>
      <c r="L1114" s="1135" t="n"/>
      <c r="M1114" s="1136" t="n"/>
      <c r="N1114" s="1136" t="n"/>
      <c r="O1114" s="1137" t="n"/>
      <c r="P1114" s="1683">
        <f>P288</f>
        <v/>
      </c>
      <c r="Q1114" s="1628">
        <f>O1114*P1114</f>
        <v/>
      </c>
      <c r="R1114" s="443" t="n">
        <v>0</v>
      </c>
      <c r="S1114" s="1623">
        <f>O1114*R1114</f>
        <v/>
      </c>
      <c r="T1114" s="1623">
        <f>Q1114-S1114</f>
        <v/>
      </c>
      <c r="U1114" s="1150" t="n"/>
      <c r="V1114" s="1140" t="n"/>
      <c r="W1114" s="1140" t="n"/>
      <c r="X1114" s="1140" t="n"/>
      <c r="Y1114" s="1140" t="n"/>
      <c r="Z1114" s="1140" t="n"/>
      <c r="AA1114" s="1140" t="n"/>
      <c r="AB1114" s="1784">
        <f>AB288</f>
        <v/>
      </c>
      <c r="AC1114" s="1624">
        <f>ROUND(O1114*AB1114,3)</f>
        <v/>
      </c>
      <c r="AD1114" s="1142" t="inlineStr">
        <is>
          <t>プロパンジオール,水,アスコルビン酸,ベタイン,パルミチン酸アスコルビルリン酸３Ｎａ,リン酸アスコルビルＭｇ,３－Ｏ－エチルアスコルビン酸,ポリクオタニウム－５１,エチルヘキシルグリセリン,クエン酸,クエン酸Ｎａ,エチドロン酸,香料</t>
        </is>
      </c>
      <c r="AE1114" s="1198" t="inlineStr">
        <is>
          <t>письмо № 525/25 от 25.07.2025 г.</t>
        </is>
      </c>
      <c r="AF1114" s="1223" t="inlineStr">
        <is>
          <t>QUALITY 1st</t>
        </is>
      </c>
      <c r="AG1114" s="1223" t="inlineStr">
        <is>
          <t>Kowa Co., Ltd.</t>
        </is>
      </c>
    </row>
    <row r="1115" hidden="1" ht="20.1" customFormat="1" customHeight="1" s="437" thickBot="1">
      <c r="A1115" s="1129" t="n"/>
      <c r="B1115" s="1129" t="n"/>
      <c r="C1115" s="1682" t="inlineStr">
        <is>
          <t>4560401461719</t>
        </is>
      </c>
      <c r="D1115" s="1682" t="n"/>
      <c r="E1115" s="435" t="inlineStr">
        <is>
          <t>Quality 1st TESTER</t>
        </is>
      </c>
      <c r="F1115" s="1782" t="inlineStr">
        <is>
          <t>QF120</t>
        </is>
      </c>
      <c r="G1115" s="1783" t="n"/>
      <c r="H1115" s="1630" t="inlineStr">
        <is>
          <t>QUALITY 1st DERMA LASER SPECTER ULTHERA RNMAX 30ml</t>
        </is>
      </c>
      <c r="I1115" s="1241" t="inlineStr">
        <is>
          <t xml:space="preserve">QUALITY 1st DERMA LASER SPECTER ULTHERA RNMAX </t>
        </is>
      </c>
      <c r="J1115" s="1241" t="inlineStr">
        <is>
          <t>Антивозрастная ночная сыворотка с ретинолом и ниацинамидом Ультера QUALITY 1st Дерма Лазер Спектер</t>
        </is>
      </c>
      <c r="K1115" s="1682" t="inlineStr">
        <is>
          <t>face serum</t>
        </is>
      </c>
      <c r="L1115" s="1135" t="n"/>
      <c r="M1115" s="1136" t="n"/>
      <c r="N1115" s="1136" t="n"/>
      <c r="O1115" s="1137" t="n"/>
      <c r="P1115" s="1683">
        <f>P289</f>
        <v/>
      </c>
      <c r="Q1115" s="1628">
        <f>O1115*P1115</f>
        <v/>
      </c>
      <c r="R1115" s="443" t="n">
        <v>0</v>
      </c>
      <c r="S1115" s="1623">
        <f>O1115*R1115</f>
        <v/>
      </c>
      <c r="T1115" s="1623">
        <f>Q1115-S1115</f>
        <v/>
      </c>
      <c r="U1115" s="1150" t="n"/>
      <c r="V1115" s="1140" t="n"/>
      <c r="W1115" s="1140" t="n"/>
      <c r="X1115" s="1140" t="n"/>
      <c r="Y1115" s="1140" t="n"/>
      <c r="Z1115" s="1140" t="n"/>
      <c r="AA1115" s="1140" t="n"/>
      <c r="AB1115" s="1784">
        <f>AB289</f>
        <v/>
      </c>
      <c r="AC1115" s="1624">
        <f>ROUND(O1115*AB1115,3)</f>
        <v/>
      </c>
      <c r="AD1115" s="1142" t="inlineStr">
        <is>
          <t>水,ナイアシンアミド,グリセリン,ガ ラクトミセス培養液,DPG, リン酸アスコルビ ルMg,BG, 1,2-ヘキサンジオール,レチ ノール,パルミチン酸レチノール,セラミドNP, トコフェロール,スクワラン,ベタイン,ツボクサ エキス,オウゴン根エキス,イタドリ根エキス, カンゾウ根エキス,チャ葉エキス,ローズマリー 葉エキス,カミツレ花エキス, キハダ樹皮エキ ス,トリプロピレングリコール,水添レシチン, フィトステロールズ,キサンタンガム,PEG- 60水添ヒマシ油,エチルヘキシルグリセリン, フェノキシエタノール,セテアリルアルコール, ポリソルベート20,ポリソルベート60,乳酸, クエン酸,クエン酸Na,エチドロン酸,水酸化 Na,ピーナッツ油,ラベンダー油,レモン果皮 油,ライム油,レモングラス油,アスナロ木油, エンピツビャクシン油,ローズマリー葉油</t>
        </is>
      </c>
      <c r="AE1115" s="1198" t="inlineStr">
        <is>
          <t>письмо № 525/25 от 25.07.2025 г.</t>
        </is>
      </c>
      <c r="AF1115" s="1223" t="inlineStr">
        <is>
          <t>QUALITY 1st</t>
        </is>
      </c>
      <c r="AG1115" s="1223" t="inlineStr">
        <is>
          <t>Kowa Co., Ltd.</t>
        </is>
      </c>
    </row>
    <row r="1116" hidden="1" ht="20.1" customFormat="1" customHeight="1" s="437" thickBot="1">
      <c r="A1116" s="1129" t="n"/>
      <c r="B1116" s="1129" t="n"/>
      <c r="C1116" s="1682" t="inlineStr">
        <is>
          <t>4560401461726</t>
        </is>
      </c>
      <c r="D1116" s="1682" t="n"/>
      <c r="E1116" s="435" t="inlineStr">
        <is>
          <t>Quality 1st TESTER</t>
        </is>
      </c>
      <c r="F1116" s="1782" t="inlineStr">
        <is>
          <t>QF121</t>
        </is>
      </c>
      <c r="G1116" s="1783" t="n"/>
      <c r="H1116" s="1630" t="inlineStr">
        <is>
          <t>QUALITY 1st DERMA LASER SPECTER CERAMIDE CREAM 70g</t>
        </is>
      </c>
      <c r="I1116" s="1241" t="inlineStr">
        <is>
          <t>QUALITY 1st DERMA LASER SPECTER CERAMIDE CREAM</t>
        </is>
      </c>
      <c r="J1116" s="1241" t="inlineStr">
        <is>
          <t>Питательный крем для лица с керамидами QUALITY 1st Дерма Лазер Спектер</t>
        </is>
      </c>
      <c r="K1116" s="1682" t="inlineStr">
        <is>
          <t>face cream</t>
        </is>
      </c>
      <c r="L1116" s="1135" t="n"/>
      <c r="M1116" s="1136" t="n"/>
      <c r="N1116" s="1136" t="n"/>
      <c r="O1116" s="1137" t="n"/>
      <c r="P1116" s="1683">
        <f>P290</f>
        <v/>
      </c>
      <c r="Q1116" s="1628">
        <f>O1116*P1116</f>
        <v/>
      </c>
      <c r="R1116" s="443" t="n">
        <v>0</v>
      </c>
      <c r="S1116" s="1623">
        <f>O1116*R1116</f>
        <v/>
      </c>
      <c r="T1116" s="1623">
        <f>Q1116-S1116</f>
        <v/>
      </c>
      <c r="U1116" s="1150" t="n"/>
      <c r="V1116" s="1140" t="n"/>
      <c r="W1116" s="1140" t="n"/>
      <c r="X1116" s="1140" t="n"/>
      <c r="Y1116" s="1140" t="n"/>
      <c r="Z1116" s="1140" t="n"/>
      <c r="AA1116" s="1140" t="n"/>
      <c r="AB1116" s="1784">
        <f>AB290</f>
        <v/>
      </c>
      <c r="AC1116" s="1624">
        <f>ROUND(O1116*AB1116,3)</f>
        <v/>
      </c>
      <c r="AD1116" s="1142" t="inlineStr">
        <is>
          <t>水,DPG,グリセリン,ミリスチン酸オクチルドデシル,ジメチコン,ペン チレングリコール,ポリアクリルアミド,ナイアシンアミド,セレブロシド,セラミド NP,加水分解ヒアルロン酸Na,アスコルビン酸,パルミチン酸アスコルビルリ ン酸3Na,リン酸アスコルビルMg,3-0-エチルアスコルビン酸, スクワラ ン,ティーツリー葉油,ティーツリー葉エキス,グリチルリチン酸2K,アルガニア スピノサ核油,ヒアルロン酸Na,水添レシチン,フィトステロールズ,BG, ツボク サエキス,オウゴン根エキス,イタドリ根エキス,カンゾウ根エキス,チャ葉エキ ス,ローズマリー葉エキス,カミツレ花エキス,水添ポリイソブテン,ラウレス-7, キサンタンガム,ヒドロキシエチルセルロース,エチルヘキシルグリセリン,クエン 酸,クエン酸Na,ラベンダー油,レモン果皮油,ライム油,レモングラス油,アス ナロ木油,エンピツビャクシン油,ローズマリー葉油</t>
        </is>
      </c>
      <c r="AE1116" s="1198" t="inlineStr">
        <is>
          <t>письмо № 525/25 от 25.07.2025 г.</t>
        </is>
      </c>
      <c r="AF1116" s="1223" t="inlineStr">
        <is>
          <t>QUALITY 1st</t>
        </is>
      </c>
      <c r="AG1116" s="1223" t="inlineStr">
        <is>
          <t>Kowa Co., Ltd.</t>
        </is>
      </c>
    </row>
    <row r="1117" hidden="1" ht="20.1" customFormat="1" customHeight="1" s="437" thickBot="1">
      <c r="A1117" s="1129" t="n"/>
      <c r="B1117" s="1129" t="n"/>
      <c r="C1117" s="1682" t="inlineStr">
        <is>
          <t>4560401461849</t>
        </is>
      </c>
      <c r="D1117" s="1682" t="n"/>
      <c r="E1117" s="435" t="inlineStr">
        <is>
          <t>Quality 1st TESTER</t>
        </is>
      </c>
      <c r="F1117" s="1782" t="inlineStr">
        <is>
          <t>QF122</t>
        </is>
      </c>
      <c r="G1117" s="1783" t="n"/>
      <c r="H1117" s="1630" t="inlineStr">
        <is>
          <t>QUALITY 1st DERMA LASER SPECTER  ULTHERA PEEL SOAP 80g</t>
        </is>
      </c>
      <c r="I1117" s="1241" t="inlineStr">
        <is>
          <t>QUALITY 1st DERMA LASER SPECTER ULTHERA PEEL SOAP</t>
        </is>
      </c>
      <c r="J1117" s="1241" t="inlineStr">
        <is>
          <t>Твёрдое увлажняющее мыло с лифтинговым эффектом для кожи лица QUALITY 1st дерма лазер Спектер</t>
        </is>
      </c>
      <c r="K1117" s="1682" t="inlineStr">
        <is>
          <t>face soap</t>
        </is>
      </c>
      <c r="L1117" s="1135" t="n"/>
      <c r="M1117" s="1136" t="n"/>
      <c r="N1117" s="1136" t="n"/>
      <c r="O1117" s="1137" t="n"/>
      <c r="P1117" s="1683">
        <f>P291</f>
        <v/>
      </c>
      <c r="Q1117" s="1628">
        <f>O1117*P1117</f>
        <v/>
      </c>
      <c r="R1117" s="443" t="n">
        <v>0</v>
      </c>
      <c r="S1117" s="1623">
        <f>O1117*R1117</f>
        <v/>
      </c>
      <c r="T1117" s="1623">
        <f>Q1117-S1117</f>
        <v/>
      </c>
      <c r="U1117" s="1150" t="n"/>
      <c r="V1117" s="1140" t="n"/>
      <c r="W1117" s="1140" t="n"/>
      <c r="X1117" s="1140" t="n"/>
      <c r="Y1117" s="1140" t="n"/>
      <c r="Z1117" s="1140" t="n"/>
      <c r="AA1117" s="1140" t="n"/>
      <c r="AB1117" s="1784">
        <f>AB291</f>
        <v/>
      </c>
      <c r="AC1117" s="1624">
        <f>ROUND(O1117*AB1117,3)</f>
        <v/>
      </c>
      <c r="AD1117" s="1142" t="inlineStr">
        <is>
          <t>カリ含有石ケン素地、水、ミリスチン酸、グリセリン、パルミチ ン酸、ラウリン酸、塩化Na、 リンゴ酸、乳酸、 リン酸アスコルビルMg、パルミチン酸アスコルビルリン酸3Na、 アスコルビン酸、テトラヘキ シルデカン酸アスコル ビル、ナイアシンアミド、 香料、酸化チタン</t>
        </is>
      </c>
      <c r="AE1117" s="1198" t="inlineStr">
        <is>
          <t>письмо № 526/25 от 25.07.2025 г.</t>
        </is>
      </c>
      <c r="AF1117" s="1223" t="inlineStr">
        <is>
          <t>QUALITY 1st</t>
        </is>
      </c>
      <c r="AG1117" s="1223" t="inlineStr">
        <is>
          <t>Mikuni Chemical Industry Co., Ltd.</t>
        </is>
      </c>
    </row>
    <row r="1118" hidden="1" ht="20.1" customFormat="1" customHeight="1" s="437" thickBot="1">
      <c r="A1118" s="1129" t="n"/>
      <c r="B1118" s="1129" t="n"/>
      <c r="C1118" s="1682" t="inlineStr">
        <is>
          <t>4560401461856</t>
        </is>
      </c>
      <c r="D1118" s="1682" t="n"/>
      <c r="E1118" s="435" t="inlineStr">
        <is>
          <t>Quality 1st TESTER</t>
        </is>
      </c>
      <c r="F1118" s="1782" t="inlineStr">
        <is>
          <t>QF123</t>
        </is>
      </c>
      <c r="G1118" s="1783" t="n"/>
      <c r="H1118" s="1630" t="inlineStr">
        <is>
          <t>QUALITY 1st DERMA LASER SPECTER  VCMAX Z 7sheets</t>
        </is>
      </c>
      <c r="I1118" s="1241" t="inlineStr">
        <is>
          <t>QUALITY 1st DERMA LASER SPECTER VCMAX Z</t>
        </is>
      </c>
      <c r="J1118" s="1241" t="inlineStr">
        <is>
          <t>Маска на основе 15 видов Витамина С, ниацинамидом и глутатионом, выравнивающая цвет кожи лица QUALITY 1st дерма лазер Спектер</t>
        </is>
      </c>
      <c r="K1118" s="1682" t="inlineStr">
        <is>
          <t>face mask</t>
        </is>
      </c>
      <c r="L1118" s="1135" t="n"/>
      <c r="M1118" s="1136" t="n"/>
      <c r="N1118" s="1136" t="n"/>
      <c r="O1118" s="1137" t="n"/>
      <c r="P1118" s="1683">
        <f>P292</f>
        <v/>
      </c>
      <c r="Q1118" s="1628">
        <f>O1118*P1118</f>
        <v/>
      </c>
      <c r="R1118" s="443" t="n">
        <v>0</v>
      </c>
      <c r="S1118" s="1623">
        <f>O1118*R1118</f>
        <v/>
      </c>
      <c r="T1118" s="1623">
        <f>Q1118-S1118</f>
        <v/>
      </c>
      <c r="U1118" s="1150" t="n"/>
      <c r="V1118" s="1140" t="n"/>
      <c r="W1118" s="1140" t="n"/>
      <c r="X1118" s="1140" t="n"/>
      <c r="Y1118" s="1140" t="n"/>
      <c r="Z1118" s="1140" t="n"/>
      <c r="AA1118" s="1140" t="n"/>
      <c r="AB1118" s="1784">
        <f>AB292</f>
        <v/>
      </c>
      <c r="AC1118" s="1624">
        <f>ROUND(O1118*AB1118,3)</f>
        <v/>
      </c>
      <c r="AD1118" s="1142" t="inlineStr">
        <is>
          <t>水,ＤＰＧ,ナイアシンアミド,グリセリン,アスコルビン酸,パルミチン酸アスコルビルリン酸３Ｎａ,リン酸アスコルビルＭｇ,テトラヘキシルデカン酸アスコルビル,パルミチン酸アスコルビル,グルタチオン,水添レチノール,セラミドＮＰ,セラミドＡＰ,セラミドＥＯＰ,フィトスフィンゴシン,グリチルリチン酸２Ｋ,アルブチン,ＢＧ,トリプロピレングリコール,水添レシチン,ダイズステロール,キハダ樹皮エキス,ラベンダー油,レモン果皮油,ライム油,レモングラス油,エンピツビャクシン油,ローズマリー葉油,ＰＥＧ－６０水添ヒマシ油,キサンタンガム,エチルヘキシルグリセリン,水酸化Ｋ,クエン酸,クエン酸Ｎａ,エチドロン酸,トリ（カプリル酸／カプリン酸）グリセリル,コレステロール,ラウロイルラクチレートＮａ,カルボマー,リノール酸,リノレン酸,レシチン</t>
        </is>
      </c>
      <c r="AE1118" s="1198" t="inlineStr">
        <is>
          <t>письмо № 528/25 от 25.07.2025 г.</t>
        </is>
      </c>
      <c r="AF1118" s="1223" t="inlineStr">
        <is>
          <t>QUALITY 1st</t>
        </is>
      </c>
      <c r="AG1118" s="1223" t="inlineStr">
        <is>
          <t xml:space="preserve">Shin Factory Co.,Ltd. </t>
        </is>
      </c>
    </row>
    <row r="1119" hidden="1" ht="20.1" customFormat="1" customHeight="1" s="437" thickBot="1">
      <c r="A1119" s="1129" t="n"/>
      <c r="B1119" s="1129" t="n"/>
      <c r="C1119" s="1682" t="n"/>
      <c r="D1119" s="1682" t="n"/>
      <c r="E1119" s="1129" t="inlineStr">
        <is>
          <t>CHANSON TESTER</t>
        </is>
      </c>
      <c r="F1119" s="1785" t="inlineStr">
        <is>
          <t>2243T</t>
        </is>
      </c>
      <c r="G1119" s="1783" t="n"/>
      <c r="H1119" s="1630" t="inlineStr">
        <is>
          <t>《CHANSON》U'll SHAMPOO 550ml</t>
        </is>
      </c>
      <c r="I1119" s="1241" t="inlineStr">
        <is>
          <t>CHANSON COSMETICS. U'll SHAMPOO</t>
        </is>
      </c>
      <c r="J1119" s="1241" t="inlineStr">
        <is>
          <t>Шампунь для сухих волос и кожи головы U'll CHANSON COSMETICS</t>
        </is>
      </c>
      <c r="K1119" s="1682" t="inlineStr">
        <is>
          <t>shampoo</t>
        </is>
      </c>
      <c r="L1119" s="1135" t="n"/>
      <c r="M1119" s="1136" t="n"/>
      <c r="N1119" s="1136" t="n"/>
      <c r="O1119" s="1137" t="n"/>
      <c r="P1119" s="1683">
        <f>P293</f>
        <v/>
      </c>
      <c r="Q1119" s="1628">
        <f>O1119*P1119</f>
        <v/>
      </c>
      <c r="R1119" s="1163" t="n">
        <v>0</v>
      </c>
      <c r="S1119" s="1623">
        <f>O1119*R1119</f>
        <v/>
      </c>
      <c r="T1119" s="1623">
        <f>Q1119-S1119</f>
        <v/>
      </c>
      <c r="U1119" s="556">
        <f>T1119/Q1119</f>
        <v/>
      </c>
      <c r="V1119" s="1140" t="n"/>
      <c r="W1119" s="1140" t="n"/>
      <c r="X1119" s="1140" t="n"/>
      <c r="Y1119" s="1140" t="n"/>
      <c r="Z1119" s="1140" t="n"/>
      <c r="AA1119" s="1140" t="n"/>
      <c r="AB1119" s="1784">
        <f>AB293</f>
        <v/>
      </c>
      <c r="AC1119" s="1624">
        <f>ROUND(O1119*AB1119,3)</f>
        <v/>
      </c>
      <c r="AD1119" s="1142">
        <f>AD293</f>
        <v/>
      </c>
      <c r="AE1119" s="1198" t="inlineStr">
        <is>
          <t>письмо № 524/25 от 25.07.2025 г.</t>
        </is>
      </c>
      <c r="AF1119" s="1222" t="inlineStr">
        <is>
          <t>Chanson Cosmetics</t>
        </is>
      </c>
      <c r="AG1119" s="1222" t="inlineStr">
        <is>
          <t>Chanson Cosmetics Inc.</t>
        </is>
      </c>
    </row>
    <row r="1120" hidden="1" ht="20.1" customFormat="1" customHeight="1" s="437" thickBot="1">
      <c r="A1120" s="1129" t="n"/>
      <c r="B1120" s="1129" t="n"/>
      <c r="C1120" s="1682" t="n"/>
      <c r="D1120" s="1682" t="n"/>
      <c r="E1120" s="1129" t="inlineStr">
        <is>
          <t>CHANSON TESTER</t>
        </is>
      </c>
      <c r="F1120" s="1785" t="inlineStr">
        <is>
          <t>2244T</t>
        </is>
      </c>
      <c r="G1120" s="1783" t="n"/>
      <c r="H1120" s="1630" t="inlineStr">
        <is>
          <t>《CHANSON》U'll  CONDITIONER 550ml</t>
        </is>
      </c>
      <c r="I1120" s="1241" t="inlineStr">
        <is>
          <t>CHANSON COSMETICS. U'll CONDITIONER</t>
        </is>
      </c>
      <c r="J1120" s="1241" t="inlineStr">
        <is>
          <t>Кондиционер для сухих волос и кожи головы U'll CHANSON COSMETICS</t>
        </is>
      </c>
      <c r="K1120" s="1682" t="inlineStr">
        <is>
          <t>conditioner</t>
        </is>
      </c>
      <c r="L1120" s="1135" t="n"/>
      <c r="M1120" s="1136" t="n"/>
      <c r="N1120" s="1136" t="n"/>
      <c r="O1120" s="1137" t="n"/>
      <c r="P1120" s="1683">
        <f>P294</f>
        <v/>
      </c>
      <c r="Q1120" s="1628">
        <f>O1120*P1120</f>
        <v/>
      </c>
      <c r="R1120" s="1163" t="n">
        <v>0</v>
      </c>
      <c r="S1120" s="1623">
        <f>O1120*R1120</f>
        <v/>
      </c>
      <c r="T1120" s="1623">
        <f>Q1120-S1120</f>
        <v/>
      </c>
      <c r="U1120" s="556">
        <f>T1120/Q1120</f>
        <v/>
      </c>
      <c r="V1120" s="1140" t="n"/>
      <c r="W1120" s="1140" t="n"/>
      <c r="X1120" s="1140" t="n"/>
      <c r="Y1120" s="1140" t="n"/>
      <c r="Z1120" s="1140" t="n"/>
      <c r="AA1120" s="1140" t="n"/>
      <c r="AB1120" s="1784">
        <f>AB294</f>
        <v/>
      </c>
      <c r="AC1120" s="1624">
        <f>ROUND(O1120*AB1120,3)</f>
        <v/>
      </c>
      <c r="AD1120" s="1142">
        <f>AD294</f>
        <v/>
      </c>
      <c r="AE1120" s="1198" t="inlineStr">
        <is>
          <t>письмо № 524/25 от 25.07.2025 г.</t>
        </is>
      </c>
      <c r="AF1120" s="1222" t="inlineStr">
        <is>
          <t>Chanson Cosmetics</t>
        </is>
      </c>
      <c r="AG1120" s="1222" t="inlineStr">
        <is>
          <t>Chanson Cosmetics Inc.</t>
        </is>
      </c>
    </row>
    <row r="1121" hidden="1" ht="20.1" customFormat="1" customHeight="1" s="437" thickBot="1">
      <c r="A1121" s="1129" t="n"/>
      <c r="B1121" s="1129" t="n"/>
      <c r="C1121" s="1682" t="n"/>
      <c r="D1121" s="1682" t="n"/>
      <c r="E1121" s="1129" t="inlineStr">
        <is>
          <t>CHANSON TESTER</t>
        </is>
      </c>
      <c r="F1121" s="1785" t="inlineStr">
        <is>
          <t>2245T</t>
        </is>
      </c>
      <c r="G1121" s="1783" t="n"/>
      <c r="H1121" s="1630" t="inlineStr">
        <is>
          <t>《CHANSON》U'll BODY SOAP 550ｍｌ</t>
        </is>
      </c>
      <c r="I1121" s="1241" t="inlineStr">
        <is>
          <t>CHANSON COSMETICS.U'll BODY SOAP</t>
        </is>
      </c>
      <c r="J1121" s="1241" t="inlineStr">
        <is>
          <t>Увлажняющий гель для душа U'll CHANSON COSMETICS</t>
        </is>
      </c>
      <c r="K1121" s="1682" t="inlineStr">
        <is>
          <t>body soap</t>
        </is>
      </c>
      <c r="L1121" s="1135" t="n"/>
      <c r="M1121" s="1136" t="n"/>
      <c r="N1121" s="1136" t="n"/>
      <c r="O1121" s="1137" t="n"/>
      <c r="P1121" s="1683">
        <f>P297</f>
        <v/>
      </c>
      <c r="Q1121" s="1628">
        <f>O1121*P1121</f>
        <v/>
      </c>
      <c r="R1121" s="1163" t="n">
        <v>0</v>
      </c>
      <c r="S1121" s="1623">
        <f>O1121*R1121</f>
        <v/>
      </c>
      <c r="T1121" s="1623">
        <f>Q1121-S1121</f>
        <v/>
      </c>
      <c r="U1121" s="556">
        <f>T1121/Q1121</f>
        <v/>
      </c>
      <c r="V1121" s="1140" t="n"/>
      <c r="W1121" s="1140" t="n"/>
      <c r="X1121" s="1140" t="n"/>
      <c r="Y1121" s="1140" t="n"/>
      <c r="Z1121" s="1140" t="n"/>
      <c r="AA1121" s="1140" t="n"/>
      <c r="AB1121" s="1784">
        <f>AB297</f>
        <v/>
      </c>
      <c r="AC1121" s="1624">
        <f>ROUND(O1121*AB1121,3)</f>
        <v/>
      </c>
      <c r="AD1121" s="1142">
        <f>AD297</f>
        <v/>
      </c>
      <c r="AE1121" s="1198" t="inlineStr">
        <is>
          <t>письмо № 524/25 от 25.07.2025 г.</t>
        </is>
      </c>
      <c r="AF1121" s="1222" t="inlineStr">
        <is>
          <t>Chanson Cosmetics</t>
        </is>
      </c>
      <c r="AG1121" s="1222" t="inlineStr">
        <is>
          <t>Chanson Cosmetics Inc.</t>
        </is>
      </c>
    </row>
    <row r="1122" hidden="1" ht="20.1" customFormat="1" customHeight="1" s="437" thickBot="1">
      <c r="A1122" s="435" t="n"/>
      <c r="B1122" s="829" t="n"/>
      <c r="C1122" s="1625" t="n"/>
      <c r="D1122" s="1625" t="n"/>
      <c r="E1122" s="435" t="inlineStr">
        <is>
          <t>Sunsorit SAMPLE</t>
        </is>
      </c>
      <c r="F1122" s="447" t="inlineStr">
        <is>
          <t>102994T</t>
        </is>
      </c>
      <c r="G1122" s="671" t="inlineStr">
        <is>
          <t>サンソリット　スキンピールバー AHAマイルド</t>
        </is>
      </c>
      <c r="H1122" s="404" t="inlineStr">
        <is>
          <t>《Sunsorit》 Skin Peel Bar （blue）small size (mini sample) (N.C.V)</t>
        </is>
      </c>
      <c r="I1122" s="404" t="inlineStr">
        <is>
          <t>Skin Peel Bar «Blue»</t>
        </is>
      </c>
      <c r="J1122" s="488" t="inlineStr">
        <is>
          <t>Очищающее твердое мыло «Синее»</t>
        </is>
      </c>
      <c r="K1122" s="699" t="inlineStr">
        <is>
          <t>soap</t>
        </is>
      </c>
      <c r="L1122" s="699" t="n"/>
      <c r="M1122" s="450" t="n">
        <v>10</v>
      </c>
      <c r="N1122" s="450" t="n"/>
      <c r="O1122" s="553" t="n"/>
      <c r="P1122" s="1626" t="n">
        <v>260</v>
      </c>
      <c r="Q1122" s="1628">
        <f>O1122*P1122</f>
        <v/>
      </c>
      <c r="R1122" s="443" t="n">
        <v>0</v>
      </c>
      <c r="S1122" s="1623">
        <f>O1122*R1122</f>
        <v/>
      </c>
      <c r="T1122" s="1623">
        <f>Q1122-S1122</f>
        <v/>
      </c>
      <c r="U1122" s="556">
        <f>T1122/Q1122</f>
        <v/>
      </c>
      <c r="V1122" s="444" t="n"/>
      <c r="W1122" s="444" t="n"/>
      <c r="X1122" s="444" t="n"/>
      <c r="Y1122" s="444" t="n"/>
      <c r="Z1122" s="444" t="n"/>
      <c r="AA1122" s="444" t="n"/>
      <c r="AB1122" s="1678" t="n">
        <v>0.016</v>
      </c>
      <c r="AC1122" s="1624">
        <f>ROUND(O1122*AB1122,3)</f>
        <v/>
      </c>
      <c r="AD1122" s="673">
        <f>AD384</f>
        <v/>
      </c>
      <c r="AE1122" s="663" t="inlineStr">
        <is>
          <t>ЕАЭС N RU Д-JP.РА09.В.57104/22 от 09.01.2023 действует до 29.12.2027</t>
        </is>
      </c>
      <c r="AF1122" s="663" t="inlineStr">
        <is>
          <t>Sunsorit</t>
        </is>
      </c>
      <c r="AG1122" s="663" t="inlineStr">
        <is>
          <t>Sunsorit Co., Ltd</t>
        </is>
      </c>
    </row>
    <row r="1123" hidden="1" ht="20.1" customFormat="1" customHeight="1" s="437" thickBot="1">
      <c r="A1123" s="435" t="n"/>
      <c r="B1123" s="829" t="n"/>
      <c r="C1123" s="1625" t="n"/>
      <c r="D1123" s="1625" t="n"/>
      <c r="E1123" s="435" t="inlineStr">
        <is>
          <t>Sunsorit SAMPLE</t>
        </is>
      </c>
      <c r="F1123" s="1668" t="inlineStr">
        <is>
          <t>103007ST</t>
        </is>
      </c>
      <c r="G1123" s="671" t="n"/>
      <c r="H1123" s="404" t="inlineStr">
        <is>
          <t>《Sunsorit》 Skin Peel Bar （green）small size (mini sample) (N.C.V)</t>
        </is>
      </c>
      <c r="I1123" s="404" t="inlineStr">
        <is>
          <t>Skin Peel Bar “Green”</t>
        </is>
      </c>
      <c r="J1123" s="488" t="inlineStr">
        <is>
          <t>Очищающее твердое мыло «Зеленое»</t>
        </is>
      </c>
      <c r="K1123" s="699" t="inlineStr">
        <is>
          <t>soap</t>
        </is>
      </c>
      <c r="L1123" s="699" t="n"/>
      <c r="M1123" s="450" t="n">
        <v>10</v>
      </c>
      <c r="N1123" s="450" t="n"/>
      <c r="O1123" s="553" t="n"/>
      <c r="P1123" s="1626" t="n">
        <v>260</v>
      </c>
      <c r="Q1123" s="1628">
        <f>O1123*P1123</f>
        <v/>
      </c>
      <c r="R1123" s="443" t="n">
        <v>0</v>
      </c>
      <c r="S1123" s="1623">
        <f>O1123*R1123</f>
        <v/>
      </c>
      <c r="T1123" s="1623">
        <f>Q1123-S1123</f>
        <v/>
      </c>
      <c r="U1123" s="556">
        <f>T1123/Q1123</f>
        <v/>
      </c>
      <c r="V1123" s="444" t="n"/>
      <c r="W1123" s="444" t="n"/>
      <c r="X1123" s="444" t="n"/>
      <c r="Y1123" s="444" t="n"/>
      <c r="Z1123" s="444" t="n"/>
      <c r="AA1123" s="444" t="n"/>
      <c r="AB1123" s="1678" t="n">
        <v>0.016</v>
      </c>
      <c r="AC1123" s="1624">
        <f>ROUND(O1123*AB1123,3)</f>
        <v/>
      </c>
      <c r="AD1123" s="673" t="inlineStr">
        <is>
          <t>TEA、ステアリン酸、水酸化Na、ラウリン酸、水、ミリスチン酸、ココアンホジ酢酸2Na、グリコール酸、グリセリン、エチドロン酸4Na、緑204、緑3</t>
        </is>
      </c>
      <c r="AE1123" s="663" t="inlineStr">
        <is>
          <t>ЕАЭС N RU Д-JP.РА09.В.57104/22 от 09.01.2023 действует до 29.12.2027</t>
        </is>
      </c>
      <c r="AF1123" s="663" t="inlineStr">
        <is>
          <t>Sunsorit</t>
        </is>
      </c>
      <c r="AG1123" s="663" t="inlineStr">
        <is>
          <t>Sunsorit Co., Ltd</t>
        </is>
      </c>
    </row>
    <row r="1124" hidden="1" ht="20.1" customFormat="1" customHeight="1" s="437" thickBot="1">
      <c r="A1124" s="435" t="n"/>
      <c r="B1124" s="829" t="n"/>
      <c r="C1124" s="1625" t="n"/>
      <c r="D1124" s="1625" t="n"/>
      <c r="E1124" s="435" t="inlineStr">
        <is>
          <t>Sunsorit SAMPLE</t>
        </is>
      </c>
      <c r="F1124" s="447" t="inlineStr">
        <is>
          <t>103014T</t>
        </is>
      </c>
      <c r="G1124" s="671" t="inlineStr">
        <is>
          <t>サンソリット　スキンピールバー ティートゥリー</t>
        </is>
      </c>
      <c r="H1124" s="404" t="inlineStr">
        <is>
          <t>《Sunsorit》 Skin Peel Bar （red）small size  (mini sample)(N.C.V)</t>
        </is>
      </c>
      <c r="I1124" s="404" t="inlineStr">
        <is>
          <t>Skin Peel Bar “Red”</t>
        </is>
      </c>
      <c r="J1124" s="488" t="inlineStr">
        <is>
          <t>Очищающее твердое мыло «Красное»</t>
        </is>
      </c>
      <c r="K1124" s="699" t="inlineStr">
        <is>
          <t>soap</t>
        </is>
      </c>
      <c r="L1124" s="699" t="n"/>
      <c r="M1124" s="450" t="n">
        <v>10</v>
      </c>
      <c r="N1124" s="450" t="n"/>
      <c r="O1124" s="553" t="n"/>
      <c r="P1124" s="1626" t="n">
        <v>312</v>
      </c>
      <c r="Q1124" s="1628">
        <f>O1124*P1124</f>
        <v/>
      </c>
      <c r="R1124" s="443" t="n">
        <v>0</v>
      </c>
      <c r="S1124" s="1623">
        <f>O1124*R1124</f>
        <v/>
      </c>
      <c r="T1124" s="1623">
        <f>Q1124-S1124</f>
        <v/>
      </c>
      <c r="U1124" s="556">
        <f>T1124/Q1124</f>
        <v/>
      </c>
      <c r="V1124" s="444" t="n"/>
      <c r="W1124" s="444" t="n"/>
      <c r="X1124" s="444" t="n"/>
      <c r="Y1124" s="444" t="n"/>
      <c r="Z1124" s="444" t="n"/>
      <c r="AA1124" s="444" t="n"/>
      <c r="AB1124" s="1678" t="n">
        <v>0.016</v>
      </c>
      <c r="AC1124" s="1624">
        <f>ROUND(O1124*AB1124,3)</f>
        <v/>
      </c>
      <c r="AD1124" s="673">
        <f>AD377</f>
        <v/>
      </c>
      <c r="AE1124" s="663" t="inlineStr">
        <is>
          <t>ЕАЭС N RU Д-JP.РА09.В.57104/22 от 09.01.2023 действует до 29.12.2027</t>
        </is>
      </c>
      <c r="AF1124" s="663" t="inlineStr">
        <is>
          <t>Sunsorit</t>
        </is>
      </c>
      <c r="AG1124" s="663" t="inlineStr">
        <is>
          <t>Sunsorit Co., Ltd</t>
        </is>
      </c>
    </row>
    <row r="1125" hidden="1" ht="20.1" customFormat="1" customHeight="1" s="437" thickBot="1">
      <c r="A1125" s="435" t="n"/>
      <c r="B1125" s="829" t="n"/>
      <c r="C1125" s="1625" t="n"/>
      <c r="D1125" s="1625" t="n"/>
      <c r="E1125" s="435" t="inlineStr">
        <is>
          <t>Sunsorit SAMPLE</t>
        </is>
      </c>
      <c r="F1125" s="447" t="inlineStr">
        <is>
          <t>104004T</t>
        </is>
      </c>
      <c r="G1125" s="671" t="inlineStr">
        <is>
          <t>サンソリット　スキンピールバー ハイドロキノール</t>
        </is>
      </c>
      <c r="H1125" s="404" t="inlineStr">
        <is>
          <t>《Sunsorit》 Skin Peel Bar （black）small size (mini sample)(N.C.V)</t>
        </is>
      </c>
      <c r="I1125" s="404" t="inlineStr">
        <is>
          <t>Skin Peel Bar “Black”</t>
        </is>
      </c>
      <c r="J1125" s="488" t="inlineStr">
        <is>
          <t>Очищающее твердое мыло «Черное»</t>
        </is>
      </c>
      <c r="K1125" s="699" t="inlineStr">
        <is>
          <t>soap</t>
        </is>
      </c>
      <c r="L1125" s="699" t="n"/>
      <c r="M1125" s="450" t="n">
        <v>10</v>
      </c>
      <c r="N1125" s="450" t="n"/>
      <c r="O1125" s="553" t="n"/>
      <c r="P1125" s="1626" t="n">
        <v>494</v>
      </c>
      <c r="Q1125" s="1628">
        <f>O1125*P1125</f>
        <v/>
      </c>
      <c r="R1125" s="443" t="n">
        <v>0</v>
      </c>
      <c r="S1125" s="1623">
        <f>O1125*R1125</f>
        <v/>
      </c>
      <c r="T1125" s="1623">
        <f>Q1125-S1125</f>
        <v/>
      </c>
      <c r="U1125" s="556">
        <f>T1125/Q1125</f>
        <v/>
      </c>
      <c r="V1125" s="444" t="n"/>
      <c r="W1125" s="444" t="n"/>
      <c r="X1125" s="444" t="n"/>
      <c r="Y1125" s="444" t="n"/>
      <c r="Z1125" s="444" t="n"/>
      <c r="AA1125" s="444" t="n"/>
      <c r="AB1125" s="1678" t="n">
        <v>0.016</v>
      </c>
      <c r="AC1125" s="1624">
        <f>ROUND(O1125*AB1125,3)</f>
        <v/>
      </c>
      <c r="AD1125" s="673">
        <f>AD378</f>
        <v/>
      </c>
      <c r="AE1125" s="663" t="inlineStr">
        <is>
          <t>ЕАЭС N RU Д-JP.РА09.В.57104/22 от 09.01.2023 действует до 29.12.2027</t>
        </is>
      </c>
      <c r="AF1125" s="663" t="inlineStr">
        <is>
          <t>Sunsorit</t>
        </is>
      </c>
      <c r="AG1125" s="663" t="inlineStr">
        <is>
          <t>Sunsorit Co., Ltd</t>
        </is>
      </c>
    </row>
    <row r="1126" hidden="1" ht="20.1" customFormat="1" customHeight="1" s="437" thickBot="1">
      <c r="A1126" s="435" t="n"/>
      <c r="B1126" s="829" t="n"/>
      <c r="C1126" s="1625" t="n">
        <v>4544884917505</v>
      </c>
      <c r="D1126" s="1625" t="n"/>
      <c r="E1126" s="435" t="inlineStr">
        <is>
          <t>Sunsorit</t>
        </is>
      </c>
      <c r="F1126" s="447" t="n">
        <v>1020188</v>
      </c>
      <c r="G1126" s="671" t="n"/>
      <c r="H1126" s="404" t="inlineStr">
        <is>
          <t>《Sunsorit》 Moisture BC Mask TESTER (N.C.V)</t>
        </is>
      </c>
      <c r="I1126" s="404" t="inlineStr">
        <is>
          <t>Sunsorit Moisture BC Mask</t>
        </is>
      </c>
      <c r="J1126" s="488" t="inlineStr">
        <is>
          <t>Увлажняющая маска на основе биоцеллюлозы Сансорит</t>
        </is>
      </c>
      <c r="K1126" s="699" t="inlineStr">
        <is>
          <t>face mask</t>
        </is>
      </c>
      <c r="L1126" s="699" t="n"/>
      <c r="M1126" s="450" t="n"/>
      <c r="N1126" s="450" t="n"/>
      <c r="O1126" s="553" t="n"/>
      <c r="P1126" s="1626" t="n">
        <v>584</v>
      </c>
      <c r="Q1126" s="1628">
        <f>O1126*P1126</f>
        <v/>
      </c>
      <c r="R1126" s="443" t="n">
        <v>0</v>
      </c>
      <c r="S1126" s="1623">
        <f>O1126*R1126</f>
        <v/>
      </c>
      <c r="T1126" s="1623">
        <f>Q1126-S1126</f>
        <v/>
      </c>
      <c r="U1126" s="556">
        <f>T1126/Q1126</f>
        <v/>
      </c>
      <c r="V1126" s="444" t="n"/>
      <c r="W1126" s="444" t="n"/>
      <c r="X1126" s="444" t="n"/>
      <c r="Y1126" s="444" t="n"/>
      <c r="Z1126" s="444" t="n"/>
      <c r="AA1126" s="444" t="n"/>
      <c r="AB1126" s="1650" t="n">
        <v>0.05</v>
      </c>
      <c r="AC1126" s="1627">
        <f>ROUND(O1126*AB1126,3)</f>
        <v/>
      </c>
      <c r="AD1126" s="673">
        <f>AD379</f>
        <v/>
      </c>
      <c r="AE1126" s="663" t="inlineStr">
        <is>
          <t>письмо</t>
        </is>
      </c>
      <c r="AF1126" s="663" t="inlineStr">
        <is>
          <t>Sunsorit</t>
        </is>
      </c>
      <c r="AG1126" s="663" t="inlineStr">
        <is>
          <t>SUNSORIT.INC.</t>
        </is>
      </c>
    </row>
    <row r="1127" hidden="1" ht="20.1" customFormat="1" customHeight="1" s="437" thickBot="1">
      <c r="A1127" s="435" t="n"/>
      <c r="B1127" s="829" t="n"/>
      <c r="C1127" s="1625" t="n">
        <v>4544884917581</v>
      </c>
      <c r="D1127" s="1625" t="n"/>
      <c r="E1127" s="435" t="inlineStr">
        <is>
          <t>Sunsorit</t>
        </is>
      </c>
      <c r="F1127" s="447" t="n">
        <v>1020190</v>
      </c>
      <c r="G1127" s="671" t="inlineStr">
        <is>
          <t>サンソリット　ホワイトリフトマスク</t>
        </is>
      </c>
      <c r="H1127" s="404" t="inlineStr">
        <is>
          <t>《Sunsorit》 Bright BC Mask TESTER (N.C.V)</t>
        </is>
      </c>
      <c r="I1127" s="404" t="inlineStr">
        <is>
          <t xml:space="preserve">Sunsorit Bright BC Mask </t>
        </is>
      </c>
      <c r="J1127" s="488" t="inlineStr">
        <is>
          <t>Маска, выравнивающая цвет кжи лица на основе биоцеллюлозы Сансорит</t>
        </is>
      </c>
      <c r="K1127" s="699" t="inlineStr">
        <is>
          <t>face mask</t>
        </is>
      </c>
      <c r="L1127" s="699" t="n"/>
      <c r="M1127" s="450" t="n"/>
      <c r="N1127" s="450" t="n"/>
      <c r="O1127" s="553" t="n"/>
      <c r="P1127" s="1626" t="n">
        <v>789</v>
      </c>
      <c r="Q1127" s="1628">
        <f>O1127*P1127</f>
        <v/>
      </c>
      <c r="R1127" s="443" t="n">
        <v>0</v>
      </c>
      <c r="S1127" s="1623">
        <f>O1127*R1127</f>
        <v/>
      </c>
      <c r="T1127" s="1623">
        <f>Q1127-S1127</f>
        <v/>
      </c>
      <c r="U1127" s="556">
        <f>T1127/Q1127</f>
        <v/>
      </c>
      <c r="V1127" s="444" t="n"/>
      <c r="W1127" s="444" t="n"/>
      <c r="X1127" s="444" t="n"/>
      <c r="Y1127" s="444" t="n"/>
      <c r="Z1127" s="444" t="n"/>
      <c r="AA1127" s="444" t="n"/>
      <c r="AB1127" s="1650" t="n">
        <v>0.05</v>
      </c>
      <c r="AC1127" s="1627">
        <f>ROUND(O1127*AB1127,3)</f>
        <v/>
      </c>
      <c r="AD1127" s="673">
        <f>AD380</f>
        <v/>
      </c>
      <c r="AE1127" s="663" t="inlineStr">
        <is>
          <t>письмо</t>
        </is>
      </c>
      <c r="AF1127" s="663" t="inlineStr">
        <is>
          <t>Sunsorit</t>
        </is>
      </c>
      <c r="AG1127" s="663" t="inlineStr">
        <is>
          <t>SUNSORIT.INC.</t>
        </is>
      </c>
    </row>
    <row r="1128" hidden="1" ht="20.1" customFormat="1" customHeight="1" s="437" thickBot="1">
      <c r="A1128" s="435" t="n"/>
      <c r="B1128" s="829" t="n"/>
      <c r="C1128" s="1625" t="n">
        <v>4544884917543</v>
      </c>
      <c r="D1128" s="1625" t="n"/>
      <c r="E1128" s="435" t="inlineStr">
        <is>
          <t>Sunsorit</t>
        </is>
      </c>
      <c r="F1128" s="447" t="n">
        <v>1020191</v>
      </c>
      <c r="G1128" s="671" t="n"/>
      <c r="H1128" s="404" t="inlineStr">
        <is>
          <t>《Sunsorit》 Enriched BC Mask TESTER (N.C.V)</t>
        </is>
      </c>
      <c r="I1128" s="404" t="inlineStr">
        <is>
          <t>Sunsorit Enriched BC Mask</t>
        </is>
      </c>
      <c r="J1128" s="488" t="inlineStr">
        <is>
          <t>Лифтинговая антивозрастная маска на основе биоцеллюлозы Сансорит</t>
        </is>
      </c>
      <c r="K1128" s="699" t="inlineStr">
        <is>
          <t>face mask</t>
        </is>
      </c>
      <c r="L1128" s="699" t="n"/>
      <c r="M1128" s="450" t="n"/>
      <c r="N1128" s="450" t="n"/>
      <c r="O1128" s="553" t="n"/>
      <c r="P1128" s="1626" t="n">
        <v>1169</v>
      </c>
      <c r="Q1128" s="1628">
        <f>O1128*P1128</f>
        <v/>
      </c>
      <c r="R1128" s="443" t="n">
        <v>0</v>
      </c>
      <c r="S1128" s="1623">
        <f>O1128*R1128</f>
        <v/>
      </c>
      <c r="T1128" s="1623">
        <f>Q1128-S1128</f>
        <v/>
      </c>
      <c r="U1128" s="556">
        <f>T1128/Q1128</f>
        <v/>
      </c>
      <c r="V1128" s="444" t="n"/>
      <c r="W1128" s="444" t="n"/>
      <c r="X1128" s="444" t="n"/>
      <c r="Y1128" s="444" t="n"/>
      <c r="Z1128" s="444" t="n"/>
      <c r="AA1128" s="444" t="n"/>
      <c r="AB1128" s="1650" t="n">
        <v>0.05</v>
      </c>
      <c r="AC1128" s="1627">
        <f>ROUND(O1128*AB1128,3)</f>
        <v/>
      </c>
      <c r="AD1128" s="673">
        <f>AD381</f>
        <v/>
      </c>
      <c r="AE1128" s="663" t="inlineStr">
        <is>
          <t>письмо</t>
        </is>
      </c>
      <c r="AF1128" s="663" t="inlineStr">
        <is>
          <t>Sunsorit</t>
        </is>
      </c>
      <c r="AG1128" s="663" t="inlineStr">
        <is>
          <t>SUNSORIT.INC.</t>
        </is>
      </c>
    </row>
    <row r="1129" hidden="1" ht="20.1" customFormat="1" customHeight="1" s="437" thickBot="1">
      <c r="A1129" s="435" t="n"/>
      <c r="B1129" s="829" t="n"/>
      <c r="C1129" s="1625" t="n">
        <v>4544884917529</v>
      </c>
      <c r="D1129" s="1625" t="n"/>
      <c r="E1129" s="435" t="inlineStr">
        <is>
          <t>Sunsorit</t>
        </is>
      </c>
      <c r="F1129" s="447" t="n">
        <v>1020192</v>
      </c>
      <c r="G1129" s="671" t="n"/>
      <c r="H1129" s="404" t="inlineStr">
        <is>
          <t>《Sunsorit》 AC Control BC Mask TESTER (N.C.V)</t>
        </is>
      </c>
      <c r="I1129" s="404" t="inlineStr">
        <is>
          <t xml:space="preserve">Sunsorit AC Control BC Mask </t>
        </is>
      </c>
      <c r="J1129" s="488" t="inlineStr">
        <is>
          <t>Маска для жирной, проблемной и чувствительной кожи лица на основе биоцеллюлозы Сансорит</t>
        </is>
      </c>
      <c r="K1129" s="699" t="inlineStr">
        <is>
          <t>face mask</t>
        </is>
      </c>
      <c r="L1129" s="699" t="n"/>
      <c r="M1129" s="450" t="n"/>
      <c r="N1129" s="450" t="n"/>
      <c r="O1129" s="553" t="n"/>
      <c r="P1129" s="1626" t="n">
        <v>643</v>
      </c>
      <c r="Q1129" s="1628">
        <f>O1129*P1129</f>
        <v/>
      </c>
      <c r="R1129" s="443" t="n">
        <v>0</v>
      </c>
      <c r="S1129" s="1623">
        <f>O1129*R1129</f>
        <v/>
      </c>
      <c r="T1129" s="1623">
        <f>Q1129-S1129</f>
        <v/>
      </c>
      <c r="U1129" s="556">
        <f>T1129/Q1129</f>
        <v/>
      </c>
      <c r="V1129" s="444" t="n"/>
      <c r="W1129" s="444" t="n"/>
      <c r="X1129" s="444" t="n"/>
      <c r="Y1129" s="444" t="n"/>
      <c r="Z1129" s="444" t="n"/>
      <c r="AA1129" s="444" t="n"/>
      <c r="AB1129" s="1650" t="n">
        <v>0.05</v>
      </c>
      <c r="AC1129" s="1627">
        <f>ROUND(O1129*AB1129,3)</f>
        <v/>
      </c>
      <c r="AD1129" s="673">
        <f>AD382</f>
        <v/>
      </c>
      <c r="AE1129" s="663" t="inlineStr">
        <is>
          <t>письмо</t>
        </is>
      </c>
      <c r="AF1129" s="663" t="inlineStr">
        <is>
          <t>Sunsorit</t>
        </is>
      </c>
      <c r="AG1129" s="663" t="inlineStr">
        <is>
          <t>SUNSORIT.INC.</t>
        </is>
      </c>
    </row>
    <row r="1130" hidden="1" ht="24" customFormat="1" customHeight="1" s="437" thickBot="1">
      <c r="A1130" s="435" t="n"/>
      <c r="B1130" s="829" t="n"/>
      <c r="C1130" s="1786" t="n">
        <v>4573383082094</v>
      </c>
      <c r="D1130" s="1786" t="n"/>
      <c r="E1130" s="435" t="inlineStr">
        <is>
          <t>Lapidem TESTER</t>
        </is>
      </c>
      <c r="F1130" s="447">
        <f>F466</f>
        <v/>
      </c>
      <c r="G1130" s="671" t="n"/>
      <c r="H1130" s="404" t="inlineStr">
        <is>
          <t>《Lapidem》PU FACE &amp; BODY WASH 300ml TESTER (N.C.V)</t>
        </is>
      </c>
      <c r="I1130" s="404" t="inlineStr">
        <is>
          <t>Five Elements Pure Face and body wash</t>
        </is>
      </c>
      <c r="J1130" s="488" t="inlineStr">
        <is>
          <t>Средство для очищения кожи лица и тела Лапидем.  300ml</t>
        </is>
      </c>
      <c r="K1130" s="699" t="inlineStr">
        <is>
          <t>face&amp; body wash</t>
        </is>
      </c>
      <c r="L1130" s="699" t="n"/>
      <c r="M1130" s="450" t="n"/>
      <c r="N1130" s="450" t="n"/>
      <c r="O1130" s="553" t="n"/>
      <c r="P1130" s="1626">
        <f>P466</f>
        <v/>
      </c>
      <c r="Q1130" s="1622">
        <f>O1130*P1130</f>
        <v/>
      </c>
      <c r="R1130" s="554" t="n">
        <v>0</v>
      </c>
      <c r="S1130" s="1634">
        <f>O1130*R1130</f>
        <v/>
      </c>
      <c r="T1130" s="1634">
        <f>Q1130-S1130</f>
        <v/>
      </c>
      <c r="U1130" s="556">
        <f>T1130/Q1130</f>
        <v/>
      </c>
      <c r="V1130" s="444" t="n"/>
      <c r="W1130" s="444" t="n"/>
      <c r="X1130" s="444" t="n"/>
      <c r="Y1130" s="444" t="n"/>
      <c r="Z1130" s="444" t="n"/>
      <c r="AA1130" s="444" t="n"/>
      <c r="AB1130" s="1627" t="n">
        <v>0.39</v>
      </c>
      <c r="AC1130" s="1627">
        <f>ROUND(O1130*AB1130,3)</f>
        <v/>
      </c>
      <c r="AD1130" s="673" t="inlineStr">
        <is>
          <t>水、ラウラミドプロピルベタイン、グリセリン、ココイルグリシンＫ、（ラウリル/ミリスチル）グリコールヒドロキシプロピルエーテル、塩化Ｎａ、カプリル酸グリセリル、ミリスチン酸、アスペルギルス/コメ発酵液、水酸化Ｋ、エチルヘキシルグリセリン、ジラウロイルグルタミン酸リシンＮａ、オオウメガサソウ葉エキス、セイヨウネズ果実油、マンダリンオレンジ果皮油、エタノール、ペンテト酸５Ｎａ、ＢＧ、グリコシルトレハロース、加水分解水添デンプン、コメヌカエキス、チャ葉エキス、ドクダミエキス、カンゾウ根エキス、アルゲエキス、ユズ果実エキス、ヌマカイメン骨片エキス、香料</t>
        </is>
      </c>
      <c r="AE1130" s="663" t="inlineStr">
        <is>
          <t>ЕАЭС N RU Д-JP.РА04.В.58470/23 от 09.06.2023 действует до 08.06.2028</t>
        </is>
      </c>
      <c r="AF1130" s="663" t="inlineStr">
        <is>
          <t>LAPIDEM</t>
        </is>
      </c>
      <c r="AG1130" s="663" t="inlineStr">
        <is>
          <t>CORE Inc.</t>
        </is>
      </c>
    </row>
    <row r="1131" hidden="1" ht="20.1" customFormat="1" customHeight="1" s="437" thickBot="1">
      <c r="A1131" s="435" t="n"/>
      <c r="B1131" s="829" t="n"/>
      <c r="C1131" s="1621">
        <f>C467</f>
        <v/>
      </c>
      <c r="D1131" s="1621" t="n"/>
      <c r="E1131" s="435" t="inlineStr">
        <is>
          <t>Lapidem TESTER</t>
        </is>
      </c>
      <c r="F1131" s="447" t="inlineStr">
        <is>
          <t>LP01T</t>
        </is>
      </c>
      <c r="G1131" s="671" t="n"/>
      <c r="H1131" s="404" t="inlineStr">
        <is>
          <t>《LAPIDEM 》AG MOISTURE CLEANSER TESTER (N.C.V)</t>
        </is>
      </c>
      <c r="I1131" s="404" t="inlineStr">
        <is>
          <t>Five Elements Moisture Cleanser</t>
        </is>
      </c>
      <c r="J1131" s="488" t="inlineStr">
        <is>
          <t>Демакияжный увлажняющий крем</t>
        </is>
      </c>
      <c r="K1131" s="699" t="inlineStr">
        <is>
          <t>makeup remover cleanser</t>
        </is>
      </c>
      <c r="L1131" s="699" t="n"/>
      <c r="M1131" s="450" t="n"/>
      <c r="N1131" s="450" t="n"/>
      <c r="O1131" s="553" t="n"/>
      <c r="P1131" s="1626">
        <f>P467</f>
        <v/>
      </c>
      <c r="Q1131" s="1622">
        <f>O1131*P1131</f>
        <v/>
      </c>
      <c r="R1131" s="554" t="n">
        <v>0</v>
      </c>
      <c r="S1131" s="1634">
        <f>O1131*R1131</f>
        <v/>
      </c>
      <c r="T1131" s="1634">
        <f>Q1131-S1131</f>
        <v/>
      </c>
      <c r="U1131" s="556">
        <f>T1131/Q1131</f>
        <v/>
      </c>
      <c r="V1131" s="444" t="n"/>
      <c r="W1131" s="444" t="n"/>
      <c r="X1131" s="444" t="n"/>
      <c r="Y1131" s="444" t="n"/>
      <c r="Z1131" s="444" t="n"/>
      <c r="AA1131" s="444" t="inlineStr">
        <is>
          <t>60*60*190</t>
        </is>
      </c>
      <c r="AB1131" s="1638" t="n">
        <v>0.386</v>
      </c>
      <c r="AC1131" s="1627">
        <f>ROUND(O1131*AB1131,3)</f>
        <v/>
      </c>
      <c r="AD1131" s="673">
        <f>AD467</f>
        <v/>
      </c>
      <c r="AE1131" s="663" t="inlineStr">
        <is>
          <t xml:space="preserve"> ЕАЭС N RU Д-JP.РА03.В.06319/24 от 26.03.2024 действует до 24.03.2029</t>
        </is>
      </c>
      <c r="AF1131" s="663" t="inlineStr">
        <is>
          <t>FIVE ELEMENTS</t>
        </is>
      </c>
      <c r="AG1131" s="663" t="inlineStr">
        <is>
          <t>Lapidem, Inc.</t>
        </is>
      </c>
    </row>
    <row r="1132" hidden="1" ht="20.1" customFormat="1" customHeight="1" s="437" thickBot="1">
      <c r="A1132" s="1442" t="n"/>
      <c r="B1132" s="822" t="n"/>
      <c r="C1132" s="1621" t="n">
        <v>4573383082148</v>
      </c>
      <c r="D1132" s="1621" t="n"/>
      <c r="E1132" s="435" t="inlineStr">
        <is>
          <t>Lapidem TESTER</t>
        </is>
      </c>
      <c r="F1132" s="447" t="inlineStr">
        <is>
          <t>LP05T</t>
        </is>
      </c>
      <c r="G1132" s="671" t="inlineStr">
        <is>
          <t>LAPIDEM バス＆マッサージオイル01 リリース</t>
        </is>
      </c>
      <c r="H1132" s="404" t="inlineStr">
        <is>
          <t>《Lapidem》BATH &amp; MASSAGE OIL01 (RELEASE) TESTER (N.C.V)</t>
        </is>
      </c>
      <c r="I1132" s="404" t="inlineStr">
        <is>
          <t>Five Elements Bath and massage Oil Release</t>
        </is>
      </c>
      <c r="J1132" s="488" t="inlineStr">
        <is>
          <t>Масло для массажа и ванны "Релаксирующее"</t>
        </is>
      </c>
      <c r="K1132" s="440" t="inlineStr">
        <is>
          <t>oil</t>
        </is>
      </c>
      <c r="L1132" s="440" t="n"/>
      <c r="M1132" s="450" t="n"/>
      <c r="N1132" s="450" t="n"/>
      <c r="O1132" s="553" t="n"/>
      <c r="P1132" s="1626">
        <f>P477</f>
        <v/>
      </c>
      <c r="Q1132" s="1622">
        <f>O1132*P1132</f>
        <v/>
      </c>
      <c r="R1132" s="554" t="n">
        <v>0</v>
      </c>
      <c r="S1132" s="1634">
        <f>O1132*R1132</f>
        <v/>
      </c>
      <c r="T1132" s="1634">
        <f>Q1132-S1132</f>
        <v/>
      </c>
      <c r="U1132" s="556">
        <f>T1132/Q1132</f>
        <v/>
      </c>
      <c r="V1132" s="444" t="n"/>
      <c r="W1132" s="444" t="n"/>
      <c r="X1132" s="444" t="n"/>
      <c r="Y1132" s="444" t="n"/>
      <c r="Z1132" s="444" t="n"/>
      <c r="AA1132" s="444" t="inlineStr">
        <is>
          <t>45*45*200</t>
        </is>
      </c>
      <c r="AB1132" s="1661" t="n">
        <v>0.31</v>
      </c>
      <c r="AC1132" s="1627">
        <f>ROUND(O1132*AB1132,3)</f>
        <v/>
      </c>
      <c r="AD1132" s="673">
        <f>AD477</f>
        <v/>
      </c>
      <c r="AE1132" s="663" t="inlineStr">
        <is>
          <t>ЕАЭС N RU Д-JP.РА03.В.05804/24  от 25.03.2024 действует до 24.03.2029</t>
        </is>
      </c>
      <c r="AF1132" s="663" t="inlineStr">
        <is>
          <t>FIVE ELEMENTS</t>
        </is>
      </c>
      <c r="AG1132" s="663" t="inlineStr">
        <is>
          <t>Lapidem, Inc.</t>
        </is>
      </c>
    </row>
    <row r="1133" hidden="1" ht="20.1" customFormat="1" customHeight="1" s="437" thickBot="1">
      <c r="A1133" s="435" t="n"/>
      <c r="B1133" s="829" t="n"/>
      <c r="C1133" s="1621" t="n">
        <v>4573383082155</v>
      </c>
      <c r="D1133" s="1621" t="n"/>
      <c r="E1133" s="435" t="inlineStr">
        <is>
          <t>Lapidem TESTER</t>
        </is>
      </c>
      <c r="F1133" s="447" t="inlineStr">
        <is>
          <t>LP06T</t>
        </is>
      </c>
      <c r="G1133" s="671" t="inlineStr">
        <is>
          <t>LAPIDEM バス＆マッサージオイル02 カーム100ml</t>
        </is>
      </c>
      <c r="H1133" s="404" t="inlineStr">
        <is>
          <t>《Lapidem》BATH &amp; MASSAGE OIL02 (CALM) TESTER (N.C.V)</t>
        </is>
      </c>
      <c r="I1133" s="404" t="inlineStr">
        <is>
          <t>Five Elements Bath and massage Oil Calm</t>
        </is>
      </c>
      <c r="J1133" s="488" t="inlineStr">
        <is>
          <t>Масло для массажа и ванны "Умиротворение"</t>
        </is>
      </c>
      <c r="K1133" s="440" t="inlineStr">
        <is>
          <t>oil</t>
        </is>
      </c>
      <c r="L1133" s="440" t="n"/>
      <c r="M1133" s="450" t="n"/>
      <c r="N1133" s="450" t="n"/>
      <c r="O1133" s="553" t="n"/>
      <c r="P1133" s="1626">
        <f>P478</f>
        <v/>
      </c>
      <c r="Q1133" s="1622">
        <f>O1133*P1133</f>
        <v/>
      </c>
      <c r="R1133" s="554" t="n">
        <v>0</v>
      </c>
      <c r="S1133" s="1634">
        <f>O1133*R1133</f>
        <v/>
      </c>
      <c r="T1133" s="1634">
        <f>Q1133-S1133</f>
        <v/>
      </c>
      <c r="U1133" s="556">
        <f>T1133/Q1133</f>
        <v/>
      </c>
      <c r="V1133" s="444" t="n"/>
      <c r="W1133" s="444" t="n"/>
      <c r="X1133" s="444" t="n"/>
      <c r="Y1133" s="444" t="n"/>
      <c r="Z1133" s="444" t="n"/>
      <c r="AA1133" s="444" t="inlineStr">
        <is>
          <t>45*45*200</t>
        </is>
      </c>
      <c r="AB1133" s="1661" t="n">
        <v>0.31</v>
      </c>
      <c r="AC1133" s="1661">
        <f>ROUND(O1133*AB1133,3)</f>
        <v/>
      </c>
      <c r="AD1133" s="673">
        <f>AD478</f>
        <v/>
      </c>
      <c r="AE1133" s="663" t="inlineStr">
        <is>
          <t>ЕАЭС N RU Д-JP.РА03.В.05804/24  от 25.03.2024 действует до 24.03.2029</t>
        </is>
      </c>
      <c r="AF1133" s="663" t="inlineStr">
        <is>
          <t>FIVE ELEMENTS</t>
        </is>
      </c>
      <c r="AG1133" s="663" t="inlineStr">
        <is>
          <t>Lapidem, Inc.</t>
        </is>
      </c>
    </row>
    <row r="1134" hidden="1" ht="20.1" customFormat="1" customHeight="1" s="437" thickBot="1">
      <c r="A1134" s="435" t="n"/>
      <c r="B1134" s="829" t="n"/>
      <c r="C1134" s="1621" t="n">
        <v>4573383082162</v>
      </c>
      <c r="D1134" s="1621" t="n"/>
      <c r="E1134" s="435" t="inlineStr">
        <is>
          <t>Lapidem TESTER</t>
        </is>
      </c>
      <c r="F1134" s="435" t="inlineStr">
        <is>
          <t>LPD-0079T</t>
        </is>
      </c>
      <c r="G1134" s="450" t="inlineStr">
        <is>
          <t>LAPIDEM バス＆マッサージオイル03 バランス</t>
        </is>
      </c>
      <c r="H1134" s="804" t="inlineStr">
        <is>
          <t>《Lapidem》BATH &amp; MASSAGE OIL03 (BALANCE) TESTER (N.C.V)</t>
        </is>
      </c>
      <c r="I1134" s="440" t="inlineStr">
        <is>
          <t>Five Elements Bath and massage Oil Balance</t>
        </is>
      </c>
      <c r="J1134" s="693" t="inlineStr">
        <is>
          <t>Масло для массажа и ванны "Баланс"</t>
        </is>
      </c>
      <c r="K1134" s="440" t="inlineStr">
        <is>
          <t>oil</t>
        </is>
      </c>
      <c r="L1134" s="440" t="n"/>
      <c r="M1134" s="450" t="n"/>
      <c r="N1134" s="450" t="n"/>
      <c r="O1134" s="553" t="n"/>
      <c r="P1134" s="1626">
        <f>P479</f>
        <v/>
      </c>
      <c r="Q1134" s="1622">
        <f>O1134*P1134</f>
        <v/>
      </c>
      <c r="R1134" s="554" t="n">
        <v>0</v>
      </c>
      <c r="S1134" s="1634">
        <f>O1134*R1134</f>
        <v/>
      </c>
      <c r="T1134" s="1634">
        <f>Q1134-S1134</f>
        <v/>
      </c>
      <c r="U1134" s="556">
        <f>T1134/Q1134</f>
        <v/>
      </c>
      <c r="V1134" s="444" t="n"/>
      <c r="W1134" s="444" t="n"/>
      <c r="X1134" s="444" t="n"/>
      <c r="Y1134" s="444" t="n"/>
      <c r="Z1134" s="444" t="n"/>
      <c r="AA1134" s="444" t="inlineStr">
        <is>
          <t>45*45*200</t>
        </is>
      </c>
      <c r="AB1134" s="1661" t="n">
        <v>0.31</v>
      </c>
      <c r="AC1134" s="1661">
        <f>ROUND(O1134*AB1134,3)</f>
        <v/>
      </c>
      <c r="AD1134" s="673">
        <f>AD479</f>
        <v/>
      </c>
      <c r="AE1134" s="663" t="inlineStr">
        <is>
          <t>ЕАЭС N RU Д-JP.РА03.В.05804/24  от 25.03.2024 действует до 24.03.2029</t>
        </is>
      </c>
      <c r="AF1134" s="663" t="inlineStr">
        <is>
          <t>FIVE ELEMENTS</t>
        </is>
      </c>
      <c r="AG1134" s="663" t="inlineStr">
        <is>
          <t>Lapidem, Inc.</t>
        </is>
      </c>
    </row>
    <row r="1135" hidden="1" ht="20.1" customFormat="1" customHeight="1" s="437" thickBot="1">
      <c r="A1135" s="435" t="n"/>
      <c r="B1135" s="829" t="n"/>
      <c r="C1135" s="1621" t="n">
        <v>4573383082179</v>
      </c>
      <c r="D1135" s="1621" t="n"/>
      <c r="E1135" s="435" t="inlineStr">
        <is>
          <t>Lapidem TESTER</t>
        </is>
      </c>
      <c r="F1135" s="447" t="inlineStr">
        <is>
          <t>LP08T</t>
        </is>
      </c>
      <c r="G1135" s="450" t="inlineStr">
        <is>
          <t>LAPIDEM バス＆マッサージオイル04 ブレス</t>
        </is>
      </c>
      <c r="H1135" s="804" t="inlineStr">
        <is>
          <t>《Lapidem》BATH &amp; MASSAGE OIL04 (BREATHE) TESTER (N.C.V)</t>
        </is>
      </c>
      <c r="I1135" s="440" t="inlineStr">
        <is>
          <t>Five Elements Bath and massage Oil Breathe</t>
        </is>
      </c>
      <c r="J1135" s="693" t="inlineStr">
        <is>
          <t>Масло для массажа и ванны "Дыхание"</t>
        </is>
      </c>
      <c r="K1135" s="440" t="inlineStr">
        <is>
          <t>oil</t>
        </is>
      </c>
      <c r="L1135" s="440" t="n"/>
      <c r="M1135" s="450" t="n"/>
      <c r="N1135" s="450" t="n"/>
      <c r="O1135" s="553" t="n"/>
      <c r="P1135" s="1626">
        <f>P480</f>
        <v/>
      </c>
      <c r="Q1135" s="1622">
        <f>O1135*P1135</f>
        <v/>
      </c>
      <c r="R1135" s="554" t="n">
        <v>0</v>
      </c>
      <c r="S1135" s="1634">
        <f>O1135*R1135</f>
        <v/>
      </c>
      <c r="T1135" s="1634">
        <f>Q1135-S1135</f>
        <v/>
      </c>
      <c r="U1135" s="556">
        <f>T1135/Q1135</f>
        <v/>
      </c>
      <c r="V1135" s="444" t="n"/>
      <c r="W1135" s="444" t="n"/>
      <c r="X1135" s="444" t="n"/>
      <c r="Y1135" s="444" t="n"/>
      <c r="Z1135" s="444" t="n"/>
      <c r="AA1135" s="444" t="inlineStr">
        <is>
          <t>45*45*200</t>
        </is>
      </c>
      <c r="AB1135" s="1661" t="n">
        <v>0.31</v>
      </c>
      <c r="AC1135" s="1661">
        <f>ROUND(O1135*AB1135,3)</f>
        <v/>
      </c>
      <c r="AD1135" s="673">
        <f>AD480</f>
        <v/>
      </c>
      <c r="AE1135" s="663" t="inlineStr">
        <is>
          <t>ЕАЭС N RU Д-JP.РА03.В.05804/24  от 25.03.2024 действует до 24.03.2029</t>
        </is>
      </c>
      <c r="AF1135" s="663" t="inlineStr">
        <is>
          <t>FIVE ELEMENTS</t>
        </is>
      </c>
      <c r="AG1135" s="663" t="inlineStr">
        <is>
          <t>Lapidem, Inc.</t>
        </is>
      </c>
    </row>
    <row r="1136" hidden="1" ht="20.1" customFormat="1" customHeight="1" s="437" thickBot="1">
      <c r="A1136" s="435" t="n"/>
      <c r="B1136" s="829" t="n"/>
      <c r="C1136" s="1621" t="n">
        <v>4573383082186</v>
      </c>
      <c r="D1136" s="1621" t="n"/>
      <c r="E1136" s="435" t="inlineStr">
        <is>
          <t>Lapidem TESTER</t>
        </is>
      </c>
      <c r="F1136" s="447" t="inlineStr">
        <is>
          <t>LP09T</t>
        </is>
      </c>
      <c r="G1136" s="450" t="inlineStr">
        <is>
          <t>LAPIDEM バス＆マッサージオイル05 チャージ</t>
        </is>
      </c>
      <c r="H1136" s="804" t="inlineStr">
        <is>
          <t>《Lapidem》BATH &amp; MASSAGE OIL05 (CHARGE) TESTER (N.C.V)</t>
        </is>
      </c>
      <c r="I1136" s="804" t="inlineStr">
        <is>
          <t>Five Elements Bath and massage Oil Charge</t>
        </is>
      </c>
      <c r="J1136" s="693" t="inlineStr">
        <is>
          <t>Масло для массажа и ванны "Энергия"</t>
        </is>
      </c>
      <c r="K1136" s="440" t="inlineStr">
        <is>
          <t>oil</t>
        </is>
      </c>
      <c r="L1136" s="440" t="n"/>
      <c r="M1136" s="450" t="n"/>
      <c r="N1136" s="450" t="n"/>
      <c r="O1136" s="553" t="n"/>
      <c r="P1136" s="1626">
        <f>P481</f>
        <v/>
      </c>
      <c r="Q1136" s="1622">
        <f>O1136*P1136</f>
        <v/>
      </c>
      <c r="R1136" s="554" t="n">
        <v>0</v>
      </c>
      <c r="S1136" s="1634">
        <f>O1136*R1136</f>
        <v/>
      </c>
      <c r="T1136" s="1634">
        <f>Q1136-S1136</f>
        <v/>
      </c>
      <c r="U1136" s="556">
        <f>T1136/Q1136</f>
        <v/>
      </c>
      <c r="V1136" s="444" t="n"/>
      <c r="W1136" s="444" t="n"/>
      <c r="X1136" s="444" t="n"/>
      <c r="Y1136" s="444" t="n"/>
      <c r="Z1136" s="444" t="n"/>
      <c r="AA1136" s="444" t="inlineStr">
        <is>
          <t>45*45*200</t>
        </is>
      </c>
      <c r="AB1136" s="1661" t="n">
        <v>0.31</v>
      </c>
      <c r="AC1136" s="1661">
        <f>ROUND(O1136*AB1136,3)</f>
        <v/>
      </c>
      <c r="AD1136" s="673">
        <f>AD481</f>
        <v/>
      </c>
      <c r="AE1136" s="663" t="inlineStr">
        <is>
          <t>ЕАЭС N RU Д-JP.РА03.В.05804/24  от 25.03.2024 действует до 24.03.2029</t>
        </is>
      </c>
      <c r="AF1136" s="663" t="inlineStr">
        <is>
          <t>FIVE ELEMENTS</t>
        </is>
      </c>
      <c r="AG1136" s="663" t="inlineStr">
        <is>
          <t>Lapidem, Inc.</t>
        </is>
      </c>
    </row>
    <row r="1137" hidden="1" ht="20.1" customFormat="1" customHeight="1" s="437" thickBot="1">
      <c r="A1137" s="758" t="n"/>
      <c r="B1137" s="829" t="n"/>
      <c r="C1137" s="1709">
        <f>C468</f>
        <v/>
      </c>
      <c r="D1137" s="1709" t="n"/>
      <c r="E1137" s="435" t="inlineStr">
        <is>
          <t>Lapidem TESTER</t>
        </is>
      </c>
      <c r="F1137" s="1785" t="inlineStr">
        <is>
          <t>LP188T</t>
        </is>
      </c>
      <c r="G1137" s="771" t="n"/>
      <c r="H1137" s="935" t="inlineStr">
        <is>
          <t xml:space="preserve">LAPIDEM CLEAR WATERY CLEANSING GEL 300ml </t>
        </is>
      </c>
      <c r="I1137" s="935" t="inlineStr">
        <is>
          <t xml:space="preserve">LAPIDEM CLEAR WATERY CLEANSING GEL </t>
        </is>
      </c>
      <c r="J1137" s="1276" t="inlineStr">
        <is>
          <t>Демакияжный гель на водной основе Лапидем</t>
        </is>
      </c>
      <c r="K1137" s="936">
        <f>K468</f>
        <v/>
      </c>
      <c r="L1137" s="936" t="n"/>
      <c r="M1137" s="771" t="n"/>
      <c r="N1137" s="771" t="n"/>
      <c r="O1137" s="553" t="n"/>
      <c r="P1137" s="1720">
        <f>P468</f>
        <v/>
      </c>
      <c r="Q1137" s="1622">
        <f>O1137*P1137</f>
        <v/>
      </c>
      <c r="R1137" s="554" t="n">
        <v>0</v>
      </c>
      <c r="S1137" s="1634">
        <f>O1137*R1137</f>
        <v/>
      </c>
      <c r="T1137" s="1634">
        <f>Q1137-S1137</f>
        <v/>
      </c>
      <c r="U1137" s="556">
        <f>T1137/Q1137</f>
        <v/>
      </c>
      <c r="V1137" s="767" t="n"/>
      <c r="W1137" s="767" t="n"/>
      <c r="X1137" s="767" t="n"/>
      <c r="Y1137" s="767" t="n"/>
      <c r="Z1137" s="767" t="n"/>
      <c r="AA1137" s="767" t="n"/>
      <c r="AB1137" s="1787">
        <f>AB468</f>
        <v/>
      </c>
      <c r="AC1137" s="1661">
        <f>ROUND(O1137*AB1137,3)</f>
        <v/>
      </c>
      <c r="AD1137" s="757">
        <f>AD468</f>
        <v/>
      </c>
      <c r="AE1137" s="1198" t="inlineStr">
        <is>
          <t>письсмо № 527/25 от 25.07.2025 г.</t>
        </is>
      </c>
      <c r="AF1137" s="1223" t="inlineStr">
        <is>
          <t>LAPIDEM</t>
        </is>
      </c>
      <c r="AG1137" s="1223" t="inlineStr">
        <is>
          <t>CORE Co.,Ltd.</t>
        </is>
      </c>
    </row>
    <row r="1138" hidden="1" ht="20.1" customFormat="1" customHeight="1" s="437" thickBot="1">
      <c r="A1138" s="435" t="n"/>
      <c r="B1138" s="829" t="n"/>
      <c r="C1138" s="1621">
        <f>C469</f>
        <v/>
      </c>
      <c r="D1138" s="1621">
        <f>D505</f>
        <v/>
      </c>
      <c r="E1138" s="435" t="inlineStr">
        <is>
          <t>Lapidem TESTER</t>
        </is>
      </c>
      <c r="F1138" s="447" t="inlineStr">
        <is>
          <t>LP178</t>
        </is>
      </c>
      <c r="G1138" s="894" t="n"/>
      <c r="H1138" s="404" t="inlineStr">
        <is>
          <t>LAPIDEM RITUAL Dewy Jelly Scrub 80mlTESTER (N.C.V)</t>
        </is>
      </c>
      <c r="I1138" s="404">
        <f>I469</f>
        <v/>
      </c>
      <c r="J1138" s="868" t="inlineStr">
        <is>
          <t>Скраб-желе Ритуал Lapidem.</t>
        </is>
      </c>
      <c r="K1138" s="804" t="inlineStr">
        <is>
          <t>face scrub</t>
        </is>
      </c>
      <c r="L1138" s="440" t="n"/>
      <c r="M1138" s="450" t="n"/>
      <c r="N1138" s="450" t="n"/>
      <c r="O1138" s="553" t="n"/>
      <c r="P1138" s="1626" t="n">
        <v>9035</v>
      </c>
      <c r="Q1138" s="1622">
        <f>O1138*P1138</f>
        <v/>
      </c>
      <c r="R1138" s="554" t="n">
        <v>0</v>
      </c>
      <c r="S1138" s="1634">
        <f>O1138*R1138</f>
        <v/>
      </c>
      <c r="T1138" s="1634">
        <f>Q1138-S1138</f>
        <v/>
      </c>
      <c r="U1138" s="556">
        <f>T1138/Q1138</f>
        <v/>
      </c>
      <c r="V1138" s="444" t="n"/>
      <c r="W1138" s="444" t="n"/>
      <c r="X1138" s="444" t="n"/>
      <c r="Y1138" s="444" t="n"/>
      <c r="Z1138" s="444" t="n"/>
      <c r="AA1138" s="444" t="n"/>
      <c r="AB1138" s="1661" t="n">
        <v>0.203</v>
      </c>
      <c r="AC1138" s="1661">
        <f>ROUND(O1138*AB1138,3)</f>
        <v/>
      </c>
      <c r="AD1138" s="673">
        <f>AD469</f>
        <v/>
      </c>
      <c r="AE1138" s="663">
        <f>AE469</f>
        <v/>
      </c>
      <c r="AF1138" s="663">
        <f>AF469</f>
        <v/>
      </c>
      <c r="AG1138" s="663">
        <f>AG469</f>
        <v/>
      </c>
    </row>
    <row r="1139" hidden="1" ht="20.1" customFormat="1" customHeight="1" s="437" thickBot="1">
      <c r="A1139" s="435" t="n"/>
      <c r="B1139" s="829" t="n"/>
      <c r="C1139" s="1621">
        <f>C470</f>
        <v/>
      </c>
      <c r="D1139" s="1621">
        <f>D506</f>
        <v/>
      </c>
      <c r="E1139" s="435" t="inlineStr">
        <is>
          <t>Lapidem TESTER</t>
        </is>
      </c>
      <c r="F1139" s="1668" t="inlineStr">
        <is>
          <t>LP179</t>
        </is>
      </c>
      <c r="G1139" s="894" t="n"/>
      <c r="H1139" s="404" t="inlineStr">
        <is>
          <t>LAPIDEM RITUAL OKIYOME SERUM 60ml TESTER (N.C.V)</t>
        </is>
      </c>
      <c r="I1139" s="868" t="inlineStr">
        <is>
          <t xml:space="preserve">Lapidem RITUAL OKIYOME SERUM. </t>
        </is>
      </c>
      <c r="J1139" s="931" t="inlineStr">
        <is>
          <t>Смягчающая отшелушивающая сыворотка Окиёмэ Ритуал Lapidem.</t>
        </is>
      </c>
      <c r="K1139" s="804" t="inlineStr">
        <is>
          <t>face serum</t>
        </is>
      </c>
      <c r="L1139" s="440" t="n"/>
      <c r="M1139" s="450" t="n"/>
      <c r="N1139" s="450" t="n"/>
      <c r="O1139" s="553" t="n"/>
      <c r="P1139" s="1626" t="n">
        <v>11859</v>
      </c>
      <c r="Q1139" s="1622">
        <f>O1139*P1139</f>
        <v/>
      </c>
      <c r="R1139" s="554" t="n">
        <v>0</v>
      </c>
      <c r="S1139" s="1634">
        <f>O1139*R1139</f>
        <v/>
      </c>
      <c r="T1139" s="1634">
        <f>Q1139-S1139</f>
        <v/>
      </c>
      <c r="U1139" s="556">
        <f>T1139/Q1139</f>
        <v/>
      </c>
      <c r="V1139" s="444" t="n"/>
      <c r="W1139" s="444" t="n"/>
      <c r="X1139" s="444" t="n"/>
      <c r="Y1139" s="444" t="n"/>
      <c r="Z1139" s="444" t="n"/>
      <c r="AA1139" s="444" t="n"/>
      <c r="AB1139" s="1661">
        <f>199/1000</f>
        <v/>
      </c>
      <c r="AC1139" s="1661">
        <f>ROUND(O1139*AB1139,3)</f>
        <v/>
      </c>
      <c r="AD1139" s="673">
        <f>AD470</f>
        <v/>
      </c>
      <c r="AE1139" s="663" t="inlineStr">
        <is>
          <t>письмо 1069/24 от «19» декабря 2024 г.</t>
        </is>
      </c>
      <c r="AF1139" s="663" t="inlineStr">
        <is>
          <t>Lapidem</t>
        </is>
      </c>
      <c r="AG1139" s="663" t="inlineStr">
        <is>
          <t>Core Co., Ltd.</t>
        </is>
      </c>
    </row>
    <row r="1140" hidden="1" ht="20.1" customFormat="1" customHeight="1" s="437" thickBot="1">
      <c r="A1140" s="435" t="n"/>
      <c r="B1140" s="829" t="n"/>
      <c r="C1140" s="1621">
        <f>C471</f>
        <v/>
      </c>
      <c r="D1140" s="1621">
        <f>D507</f>
        <v/>
      </c>
      <c r="E1140" s="435" t="inlineStr">
        <is>
          <t>Lapidem TESTER</t>
        </is>
      </c>
      <c r="F1140" s="1668" t="inlineStr">
        <is>
          <t>LP180</t>
        </is>
      </c>
      <c r="G1140" s="894" t="n"/>
      <c r="H1140" s="404" t="inlineStr">
        <is>
          <t>LAPIDEM RITUAL SILKY SERUM 30mlTESTER (N.C.V)</t>
        </is>
      </c>
      <c r="I1140" s="868" t="inlineStr">
        <is>
          <t xml:space="preserve">Lapidem RITUAL SILKY SERUM. </t>
        </is>
      </c>
      <c r="J1140" s="868" t="inlineStr">
        <is>
          <t>Шёлковая сыворотка с витамином С Ритуал Lapidem.</t>
        </is>
      </c>
      <c r="K1140" s="804" t="inlineStr">
        <is>
          <t>face serum</t>
        </is>
      </c>
      <c r="L1140" s="440" t="n"/>
      <c r="M1140" s="450" t="n"/>
      <c r="N1140" s="450" t="n"/>
      <c r="O1140" s="553" t="n"/>
      <c r="P1140" s="1626" t="n">
        <v>11859</v>
      </c>
      <c r="Q1140" s="1622">
        <f>O1140*P1140</f>
        <v/>
      </c>
      <c r="R1140" s="554" t="n">
        <v>0</v>
      </c>
      <c r="S1140" s="1634">
        <f>O1140*R1140</f>
        <v/>
      </c>
      <c r="T1140" s="1634">
        <f>Q1140-S1140</f>
        <v/>
      </c>
      <c r="U1140" s="556">
        <f>T1140/Q1140</f>
        <v/>
      </c>
      <c r="V1140" s="444" t="n"/>
      <c r="W1140" s="444" t="n"/>
      <c r="X1140" s="444" t="n"/>
      <c r="Y1140" s="444" t="n"/>
      <c r="Z1140" s="444" t="n"/>
      <c r="AA1140" s="444" t="n"/>
      <c r="AB1140" s="1661" t="n">
        <v>0.141</v>
      </c>
      <c r="AC1140" s="1661">
        <f>ROUND(O1140*AB1140,3)</f>
        <v/>
      </c>
      <c r="AD1140" s="673">
        <f>AD471</f>
        <v/>
      </c>
      <c r="AE1140" s="663" t="inlineStr">
        <is>
          <t>письмо 1069/24 от «19» декабря 2024 г.</t>
        </is>
      </c>
      <c r="AF1140" s="663" t="inlineStr">
        <is>
          <t>Lapidem</t>
        </is>
      </c>
      <c r="AG1140" s="663" t="inlineStr">
        <is>
          <t>Core Co., Ltd.</t>
        </is>
      </c>
    </row>
    <row r="1141" hidden="1" ht="20.1" customFormat="1" customHeight="1" s="437" thickBot="1">
      <c r="A1141" s="435" t="n"/>
      <c r="B1141" s="829" t="n"/>
      <c r="C1141" s="1621">
        <f>C472</f>
        <v/>
      </c>
      <c r="D1141" s="1621">
        <f>D508</f>
        <v/>
      </c>
      <c r="E1141" s="435" t="inlineStr">
        <is>
          <t>Lapidem TESTER</t>
        </is>
      </c>
      <c r="F1141" s="1668" t="inlineStr">
        <is>
          <t>LP181</t>
        </is>
      </c>
      <c r="G1141" s="894" t="n"/>
      <c r="H1141" s="404" t="inlineStr">
        <is>
          <t>LAPIDEM RITUAL NOURISHING ESSENCE 100ml TESTER (N.C.V)</t>
        </is>
      </c>
      <c r="I1141" s="868" t="inlineStr">
        <is>
          <t xml:space="preserve">Lapidem RITUAL NOURISHING ESSENCE. </t>
        </is>
      </c>
      <c r="J1141" s="868" t="inlineStr">
        <is>
          <t xml:space="preserve">Питательный эссенция-лосьон Ритуал Lapidem. </t>
        </is>
      </c>
      <c r="K1141" s="804" t="inlineStr">
        <is>
          <t>face serum</t>
        </is>
      </c>
      <c r="L1141" s="440" t="n"/>
      <c r="M1141" s="450" t="n"/>
      <c r="N1141" s="450" t="n"/>
      <c r="O1141" s="553" t="n"/>
      <c r="P1141" s="1626" t="n">
        <v>9035</v>
      </c>
      <c r="Q1141" s="1622">
        <f>O1141*P1141</f>
        <v/>
      </c>
      <c r="R1141" s="554" t="n">
        <v>0</v>
      </c>
      <c r="S1141" s="1634">
        <f>O1141*R1141</f>
        <v/>
      </c>
      <c r="T1141" s="1634">
        <f>Q1141-S1141</f>
        <v/>
      </c>
      <c r="U1141" s="556">
        <f>T1141/Q1141</f>
        <v/>
      </c>
      <c r="V1141" s="444" t="n"/>
      <c r="W1141" s="444" t="n"/>
      <c r="X1141" s="444" t="n"/>
      <c r="Y1141" s="444" t="n"/>
      <c r="Z1141" s="444" t="n"/>
      <c r="AA1141" s="444" t="n"/>
      <c r="AB1141" s="1661" t="n">
        <v>0.267</v>
      </c>
      <c r="AC1141" s="1661">
        <f>ROUND(O1141*AB1141,3)</f>
        <v/>
      </c>
      <c r="AD1141" s="673">
        <f>AD472</f>
        <v/>
      </c>
      <c r="AE1141" s="663" t="inlineStr">
        <is>
          <t>письмо 1069/24 от «19» декабря 2024 г.</t>
        </is>
      </c>
      <c r="AF1141" s="663" t="inlineStr">
        <is>
          <t>Lapidem</t>
        </is>
      </c>
      <c r="AG1141" s="663" t="inlineStr">
        <is>
          <t>Core Co., Ltd.</t>
        </is>
      </c>
    </row>
    <row r="1142" hidden="1" ht="20.1" customFormat="1" customHeight="1" s="437" thickBot="1">
      <c r="A1142" s="435" t="n"/>
      <c r="B1142" s="829" t="n"/>
      <c r="C1142" s="1621">
        <f>C473</f>
        <v/>
      </c>
      <c r="D1142" s="1621">
        <f>D509</f>
        <v/>
      </c>
      <c r="E1142" s="435" t="inlineStr">
        <is>
          <t>Lapidem TESTER</t>
        </is>
      </c>
      <c r="F1142" s="1668" t="inlineStr">
        <is>
          <t>LP182</t>
        </is>
      </c>
      <c r="G1142" s="894" t="n"/>
      <c r="H1142" s="404" t="inlineStr">
        <is>
          <t>LAPIDEM RITUAL SMOOTH MATTE TOUCH CREAM 50mlTESTER (N.C.V)</t>
        </is>
      </c>
      <c r="I1142" s="868" t="inlineStr">
        <is>
          <t xml:space="preserve">Lapidem RITUAL SMOOTH MATTE TOUCH CREAM. </t>
        </is>
      </c>
      <c r="J1142" s="868" t="inlineStr">
        <is>
          <t xml:space="preserve">Матирующий смягчающий крем Ритуал Lapidem. </t>
        </is>
      </c>
      <c r="K1142" s="804" t="inlineStr">
        <is>
          <t>face cream</t>
        </is>
      </c>
      <c r="L1142" s="440" t="n"/>
      <c r="M1142" s="450" t="n"/>
      <c r="N1142" s="450" t="n"/>
      <c r="O1142" s="553" t="n"/>
      <c r="P1142" s="1626" t="n">
        <v>10235</v>
      </c>
      <c r="Q1142" s="1622">
        <f>O1142*P1142</f>
        <v/>
      </c>
      <c r="R1142" s="554" t="n">
        <v>0</v>
      </c>
      <c r="S1142" s="1634">
        <f>O1142*R1142</f>
        <v/>
      </c>
      <c r="T1142" s="1634">
        <f>Q1142-S1142</f>
        <v/>
      </c>
      <c r="U1142" s="556">
        <f>T1142/Q1142</f>
        <v/>
      </c>
      <c r="V1142" s="444" t="n"/>
      <c r="W1142" s="444" t="n"/>
      <c r="X1142" s="444" t="n"/>
      <c r="Y1142" s="444" t="n"/>
      <c r="Z1142" s="444" t="n"/>
      <c r="AA1142" s="444" t="n"/>
      <c r="AB1142" s="1661" t="n">
        <v>0.167</v>
      </c>
      <c r="AC1142" s="1661">
        <f>ROUND(O1142*AB1142,3)</f>
        <v/>
      </c>
      <c r="AD1142" s="673">
        <f>AD473</f>
        <v/>
      </c>
      <c r="AE1142" s="663" t="inlineStr">
        <is>
          <t>письмо 1069/24 от «19» декабря 2024 г.</t>
        </is>
      </c>
      <c r="AF1142" s="663" t="inlineStr">
        <is>
          <t>Lapidem</t>
        </is>
      </c>
      <c r="AG1142" s="663" t="inlineStr">
        <is>
          <t>Core Co., Ltd.</t>
        </is>
      </c>
    </row>
    <row r="1143" hidden="1" ht="19.5" customFormat="1" customHeight="1" s="437" thickBot="1">
      <c r="A1143" s="758" t="n"/>
      <c r="B1143" s="829" t="n"/>
      <c r="C1143" s="1709">
        <f>C504</f>
        <v/>
      </c>
      <c r="D1143" s="1709" t="n"/>
      <c r="E1143" s="435" t="inlineStr">
        <is>
          <t>Lapidem PRO TESTER</t>
        </is>
      </c>
      <c r="F1143" s="1719" t="n"/>
      <c r="G1143" s="1041" t="n"/>
      <c r="H1143" s="754" t="inlineStr">
        <is>
          <t>《Lapidem PRO》CLEAR WATERY CLEANSING GEL 500ml   TESTER (N.C.V) НОВИНКА! ОБРАЗЦЫ НЕ ОТПРАВЛЯЛИ</t>
        </is>
      </c>
      <c r="I1143" s="1042">
        <f>I504</f>
        <v/>
      </c>
      <c r="J1143" s="1042">
        <f>J504</f>
        <v/>
      </c>
      <c r="K1143" s="1042">
        <f>K504</f>
        <v/>
      </c>
      <c r="L1143" s="936" t="n"/>
      <c r="M1143" s="771" t="n"/>
      <c r="N1143" s="771" t="n"/>
      <c r="O1143" s="553" t="n"/>
      <c r="P1143" s="1720">
        <f>P504</f>
        <v/>
      </c>
      <c r="Q1143" s="1622">
        <f>O1143*P1143</f>
        <v/>
      </c>
      <c r="R1143" s="554" t="n">
        <v>0</v>
      </c>
      <c r="S1143" s="1634">
        <f>O1143*R1143</f>
        <v/>
      </c>
      <c r="T1143" s="1634">
        <f>Q1143-S1143</f>
        <v/>
      </c>
      <c r="U1143" s="556">
        <f>T1143/Q1143</f>
        <v/>
      </c>
      <c r="V1143" s="767" t="n"/>
      <c r="W1143" s="767" t="n"/>
      <c r="X1143" s="767" t="n"/>
      <c r="Y1143" s="767" t="n"/>
      <c r="Z1143" s="767" t="n"/>
      <c r="AA1143" s="767" t="n"/>
      <c r="AB1143" s="1787">
        <f>AB504</f>
        <v/>
      </c>
      <c r="AC1143" s="1661">
        <f>ROUND(O1143*AB1143,3)</f>
        <v/>
      </c>
      <c r="AD1143" s="757">
        <f>AD504</f>
        <v/>
      </c>
      <c r="AE1143" s="663">
        <f>AE504</f>
        <v/>
      </c>
      <c r="AF1143" s="663">
        <f>AF504</f>
        <v/>
      </c>
      <c r="AG1143" s="663">
        <f>AG504</f>
        <v/>
      </c>
    </row>
    <row r="1144" hidden="1" ht="20.1" customFormat="1" customHeight="1" s="437" thickBot="1">
      <c r="A1144" s="758" t="n"/>
      <c r="B1144" s="829" t="n"/>
      <c r="C1144" s="1709">
        <f>C505</f>
        <v/>
      </c>
      <c r="D1144" s="1709" t="n"/>
      <c r="E1144" s="435" t="inlineStr">
        <is>
          <t>Lapidem PRO TESTER</t>
        </is>
      </c>
      <c r="F1144" s="1719" t="n"/>
      <c r="G1144" s="1041" t="n"/>
      <c r="H1144" s="754" t="inlineStr">
        <is>
          <t>《Lapidem PRO》 RITUAL Dewy Jelly Scrub 200ml   TESTER (N.C.V)</t>
        </is>
      </c>
      <c r="I1144" s="1042">
        <f>I505</f>
        <v/>
      </c>
      <c r="J1144" s="1042">
        <f>J505</f>
        <v/>
      </c>
      <c r="K1144" s="1042">
        <f>K505</f>
        <v/>
      </c>
      <c r="L1144" s="936" t="n"/>
      <c r="M1144" s="771" t="n"/>
      <c r="N1144" s="771" t="n"/>
      <c r="O1144" s="553" t="n"/>
      <c r="P1144" s="1720">
        <f>P505</f>
        <v/>
      </c>
      <c r="Q1144" s="1622">
        <f>O1144*P1144</f>
        <v/>
      </c>
      <c r="R1144" s="554" t="n">
        <v>0</v>
      </c>
      <c r="S1144" s="1634">
        <f>O1144*R1144</f>
        <v/>
      </c>
      <c r="T1144" s="1634">
        <f>Q1144-S1144</f>
        <v/>
      </c>
      <c r="U1144" s="556">
        <f>T1144/Q1144</f>
        <v/>
      </c>
      <c r="V1144" s="767" t="n"/>
      <c r="W1144" s="767" t="n"/>
      <c r="X1144" s="767" t="n"/>
      <c r="Y1144" s="767" t="n"/>
      <c r="Z1144" s="767" t="n"/>
      <c r="AA1144" s="767" t="n"/>
      <c r="AB1144" s="1787">
        <f>AB505</f>
        <v/>
      </c>
      <c r="AC1144" s="1661">
        <f>ROUND(O1144*AB1144,3)</f>
        <v/>
      </c>
      <c r="AD1144" s="757">
        <f>AD505</f>
        <v/>
      </c>
      <c r="AE1144" s="663">
        <f>AE505</f>
        <v/>
      </c>
      <c r="AF1144" s="663">
        <f>AF505</f>
        <v/>
      </c>
      <c r="AG1144" s="663">
        <f>AG505</f>
        <v/>
      </c>
    </row>
    <row r="1145" hidden="1" ht="19.5" customFormat="1" customHeight="1" s="437" thickBot="1">
      <c r="A1145" s="758" t="n"/>
      <c r="B1145" s="829" t="n"/>
      <c r="C1145" s="1709">
        <f>C506</f>
        <v/>
      </c>
      <c r="D1145" s="1709" t="n"/>
      <c r="E1145" s="435" t="inlineStr">
        <is>
          <t>Lapidem PRO TESTER</t>
        </is>
      </c>
      <c r="F1145" s="1719" t="n"/>
      <c r="G1145" s="1041" t="n"/>
      <c r="H1145" s="754" t="inlineStr">
        <is>
          <t>《Lapidem PRO》 RITUAL OKIYOME SERUM 200ml   TESTER (N.C.V)</t>
        </is>
      </c>
      <c r="I1145" s="1042">
        <f>I506</f>
        <v/>
      </c>
      <c r="J1145" s="1042">
        <f>J506</f>
        <v/>
      </c>
      <c r="K1145" s="1042">
        <f>K506</f>
        <v/>
      </c>
      <c r="L1145" s="936" t="n"/>
      <c r="M1145" s="771" t="n"/>
      <c r="N1145" s="771" t="n"/>
      <c r="O1145" s="553" t="n"/>
      <c r="P1145" s="1720">
        <f>P506</f>
        <v/>
      </c>
      <c r="Q1145" s="1622">
        <f>O1145*P1145</f>
        <v/>
      </c>
      <c r="R1145" s="554" t="n">
        <v>0</v>
      </c>
      <c r="S1145" s="1634">
        <f>O1145*R1145</f>
        <v/>
      </c>
      <c r="T1145" s="1634">
        <f>Q1145-S1145</f>
        <v/>
      </c>
      <c r="U1145" s="556">
        <f>T1145/Q1145</f>
        <v/>
      </c>
      <c r="V1145" s="767" t="n"/>
      <c r="W1145" s="767" t="n"/>
      <c r="X1145" s="767" t="n"/>
      <c r="Y1145" s="767" t="n"/>
      <c r="Z1145" s="767" t="n"/>
      <c r="AA1145" s="767" t="n"/>
      <c r="AB1145" s="1787">
        <f>AB506</f>
        <v/>
      </c>
      <c r="AC1145" s="1661">
        <f>ROUND(O1145*AB1145,3)</f>
        <v/>
      </c>
      <c r="AD1145" s="757">
        <f>AD506</f>
        <v/>
      </c>
      <c r="AE1145" s="663">
        <f>AE506</f>
        <v/>
      </c>
      <c r="AF1145" s="663">
        <f>AF506</f>
        <v/>
      </c>
      <c r="AG1145" s="663">
        <f>AG506</f>
        <v/>
      </c>
    </row>
    <row r="1146" hidden="1" ht="19.5" customFormat="1" customHeight="1" s="437" thickBot="1">
      <c r="A1146" s="758" t="n"/>
      <c r="B1146" s="829" t="n"/>
      <c r="C1146" s="1709">
        <f>C507</f>
        <v/>
      </c>
      <c r="D1146" s="1709" t="n"/>
      <c r="E1146" s="435" t="inlineStr">
        <is>
          <t>Lapidem PRO TESTER</t>
        </is>
      </c>
      <c r="F1146" s="1719" t="n"/>
      <c r="G1146" s="1041" t="n"/>
      <c r="H1146" s="754" t="inlineStr">
        <is>
          <t>《Lapidem PRO》 RITUAL SILKY SERUM 100ml   TESTER (N.C.V)</t>
        </is>
      </c>
      <c r="I1146" s="1042">
        <f>I507</f>
        <v/>
      </c>
      <c r="J1146" s="1042">
        <f>J507</f>
        <v/>
      </c>
      <c r="K1146" s="1042">
        <f>K507</f>
        <v/>
      </c>
      <c r="L1146" s="936" t="n"/>
      <c r="M1146" s="771" t="n"/>
      <c r="N1146" s="771" t="n"/>
      <c r="O1146" s="553" t="n"/>
      <c r="P1146" s="1720">
        <f>P507</f>
        <v/>
      </c>
      <c r="Q1146" s="1622">
        <f>O1146*P1146</f>
        <v/>
      </c>
      <c r="R1146" s="554" t="n">
        <v>0</v>
      </c>
      <c r="S1146" s="1634">
        <f>O1146*R1146</f>
        <v/>
      </c>
      <c r="T1146" s="1634">
        <f>Q1146-S1146</f>
        <v/>
      </c>
      <c r="U1146" s="556">
        <f>T1146/Q1146</f>
        <v/>
      </c>
      <c r="V1146" s="767" t="n"/>
      <c r="W1146" s="767" t="n"/>
      <c r="X1146" s="767" t="n"/>
      <c r="Y1146" s="767" t="n"/>
      <c r="Z1146" s="767" t="n"/>
      <c r="AA1146" s="767" t="n"/>
      <c r="AB1146" s="1787">
        <f>AB507</f>
        <v/>
      </c>
      <c r="AC1146" s="1661">
        <f>ROUND(O1146*AB1146,3)</f>
        <v/>
      </c>
      <c r="AD1146" s="757">
        <f>AD507</f>
        <v/>
      </c>
      <c r="AE1146" s="663">
        <f>AE507</f>
        <v/>
      </c>
      <c r="AF1146" s="663">
        <f>AF507</f>
        <v/>
      </c>
      <c r="AG1146" s="663">
        <f>AG507</f>
        <v/>
      </c>
    </row>
    <row r="1147" hidden="1" ht="19.5" customFormat="1" customHeight="1" s="437" thickBot="1">
      <c r="A1147" s="758" t="n"/>
      <c r="B1147" s="829" t="n"/>
      <c r="C1147" s="1709">
        <f>C508</f>
        <v/>
      </c>
      <c r="D1147" s="1709" t="n"/>
      <c r="E1147" s="435" t="inlineStr">
        <is>
          <t>Lapidem PRO TESTER</t>
        </is>
      </c>
      <c r="F1147" s="1719" t="n"/>
      <c r="G1147" s="1041" t="n"/>
      <c r="H1147" s="754" t="inlineStr">
        <is>
          <t>《Lapidem PRO》 RITUAL NOURISHING ESSENCE 200ml   TESTER (N.C.V)</t>
        </is>
      </c>
      <c r="I1147" s="1042">
        <f>I508</f>
        <v/>
      </c>
      <c r="J1147" s="1042">
        <f>J508</f>
        <v/>
      </c>
      <c r="K1147" s="1042">
        <f>K508</f>
        <v/>
      </c>
      <c r="L1147" s="936" t="n"/>
      <c r="M1147" s="771" t="n"/>
      <c r="N1147" s="771" t="n"/>
      <c r="O1147" s="553" t="n"/>
      <c r="P1147" s="1720">
        <f>P508</f>
        <v/>
      </c>
      <c r="Q1147" s="1622">
        <f>O1147*P1147</f>
        <v/>
      </c>
      <c r="R1147" s="554" t="n">
        <v>0</v>
      </c>
      <c r="S1147" s="1634">
        <f>O1147*R1147</f>
        <v/>
      </c>
      <c r="T1147" s="1634">
        <f>Q1147-S1147</f>
        <v/>
      </c>
      <c r="U1147" s="556">
        <f>T1147/Q1147</f>
        <v/>
      </c>
      <c r="V1147" s="767" t="n"/>
      <c r="W1147" s="767" t="n"/>
      <c r="X1147" s="767" t="n"/>
      <c r="Y1147" s="767" t="n"/>
      <c r="Z1147" s="767" t="n"/>
      <c r="AA1147" s="767" t="n"/>
      <c r="AB1147" s="1787">
        <f>AB508</f>
        <v/>
      </c>
      <c r="AC1147" s="1661">
        <f>ROUND(O1147*AB1147,3)</f>
        <v/>
      </c>
      <c r="AD1147" s="757">
        <f>AD508</f>
        <v/>
      </c>
      <c r="AE1147" s="663">
        <f>AE508</f>
        <v/>
      </c>
      <c r="AF1147" s="663">
        <f>AF508</f>
        <v/>
      </c>
      <c r="AG1147" s="663">
        <f>AG508</f>
        <v/>
      </c>
    </row>
    <row r="1148" hidden="1" ht="19.5" customFormat="1" customHeight="1" s="437" thickBot="1">
      <c r="A1148" s="758" t="n"/>
      <c r="B1148" s="829" t="n"/>
      <c r="C1148" s="1709">
        <f>C509</f>
        <v/>
      </c>
      <c r="D1148" s="1709" t="n"/>
      <c r="E1148" s="435" t="inlineStr">
        <is>
          <t>Lapidem PRO TESTER</t>
        </is>
      </c>
      <c r="F1148" s="1719" t="n"/>
      <c r="G1148" s="1041" t="n"/>
      <c r="H1148" s="754" t="inlineStr">
        <is>
          <t>《Lapidem PRO》 RITUAL SMOOTH MATTE TOUCH CREAM 100ml  TESTER (N.C.V)</t>
        </is>
      </c>
      <c r="I1148" s="1042">
        <f>I509</f>
        <v/>
      </c>
      <c r="J1148" s="1042">
        <f>J509</f>
        <v/>
      </c>
      <c r="K1148" s="1042">
        <f>K509</f>
        <v/>
      </c>
      <c r="L1148" s="936" t="n"/>
      <c r="M1148" s="771" t="n"/>
      <c r="N1148" s="771" t="n"/>
      <c r="O1148" s="553" t="n"/>
      <c r="P1148" s="1720">
        <f>P509</f>
        <v/>
      </c>
      <c r="Q1148" s="1622">
        <f>O1148*P1148</f>
        <v/>
      </c>
      <c r="R1148" s="554" t="n">
        <v>0</v>
      </c>
      <c r="S1148" s="1634">
        <f>O1148*R1148</f>
        <v/>
      </c>
      <c r="T1148" s="1634">
        <f>Q1148-S1148</f>
        <v/>
      </c>
      <c r="U1148" s="556">
        <f>T1148/Q1148</f>
        <v/>
      </c>
      <c r="V1148" s="767" t="n"/>
      <c r="W1148" s="767" t="n"/>
      <c r="X1148" s="767" t="n"/>
      <c r="Y1148" s="767" t="n"/>
      <c r="Z1148" s="767" t="n"/>
      <c r="AA1148" s="767" t="n"/>
      <c r="AB1148" s="1787">
        <f>AB509</f>
        <v/>
      </c>
      <c r="AC1148" s="1661">
        <f>ROUND(O1148*AB1148,3)</f>
        <v/>
      </c>
      <c r="AD1148" s="757">
        <f>AD509</f>
        <v/>
      </c>
      <c r="AE1148" s="663">
        <f>AE509</f>
        <v/>
      </c>
      <c r="AF1148" s="663">
        <f>AF509</f>
        <v/>
      </c>
      <c r="AG1148" s="663">
        <f>AG509</f>
        <v/>
      </c>
    </row>
    <row r="1149" hidden="1" ht="20.1" customFormat="1" customHeight="1" s="437" thickBot="1">
      <c r="A1149" s="1442" t="n"/>
      <c r="B1149" s="822" t="n"/>
      <c r="C1149" s="1621" t="n">
        <v>4573383082018</v>
      </c>
      <c r="D1149" s="1621" t="n"/>
      <c r="E1149" s="435" t="inlineStr">
        <is>
          <t>Lapidem TESTER</t>
        </is>
      </c>
      <c r="F1149" s="447" t="inlineStr">
        <is>
          <t>LP23T</t>
        </is>
      </c>
      <c r="G1149" s="450" t="n"/>
      <c r="H1149" s="804" t="inlineStr">
        <is>
          <t>《Lapidem》RITUAL Moisturizing G Mist 120ml TESTER (N.C.V)</t>
        </is>
      </c>
      <c r="I1149" s="804" t="inlineStr">
        <is>
          <t>LAPIDEM RITUAL Moisturizing Glow Mist</t>
        </is>
      </c>
      <c r="J1149" s="693" t="inlineStr">
        <is>
          <t>Увлажняющий лосьон-спрей</t>
        </is>
      </c>
      <c r="K1149" s="699" t="inlineStr">
        <is>
          <t>face lotion</t>
        </is>
      </c>
      <c r="L1149" s="699" t="n"/>
      <c r="M1149" s="450" t="n"/>
      <c r="N1149" s="450" t="n"/>
      <c r="O1149" s="553" t="n"/>
      <c r="P1149" s="1626">
        <f>P474</f>
        <v/>
      </c>
      <c r="Q1149" s="1622">
        <f>O1149*P1149</f>
        <v/>
      </c>
      <c r="R1149" s="554" t="n">
        <v>0</v>
      </c>
      <c r="S1149" s="1634">
        <f>O1149*R1149</f>
        <v/>
      </c>
      <c r="T1149" s="1634">
        <f>Q1149-S1149</f>
        <v/>
      </c>
      <c r="U1149" s="556">
        <f>T1149/Q1149</f>
        <v/>
      </c>
      <c r="V1149" s="444" t="n"/>
      <c r="W1149" s="444" t="n"/>
      <c r="X1149" s="444" t="n"/>
      <c r="Y1149" s="444" t="n"/>
      <c r="Z1149" s="444" t="n"/>
      <c r="AA1149" s="444" t="n"/>
      <c r="AB1149" s="1661" t="n">
        <v>0.322</v>
      </c>
      <c r="AC1149" s="1627">
        <f>ROUND(O1149*AB1149,3)</f>
        <v/>
      </c>
      <c r="AD1149" s="673">
        <f>AD510</f>
        <v/>
      </c>
      <c r="AE1149" s="663" t="inlineStr">
        <is>
          <t>ЕАЭС N RU Д-JP.РА02.В.76840/23 от 27.03.2023 действует до 26.03.2028</t>
        </is>
      </c>
      <c r="AF1149" s="663" t="inlineStr">
        <is>
          <t xml:space="preserve">LAPIDEM </t>
        </is>
      </c>
      <c r="AG1149" s="663" t="inlineStr">
        <is>
          <t>Core Inc.</t>
        </is>
      </c>
    </row>
    <row r="1150" hidden="1" ht="20.1" customFormat="1" customHeight="1" s="437" thickBot="1">
      <c r="A1150" s="1442" t="n"/>
      <c r="B1150" s="822" t="n"/>
      <c r="C1150" s="1621" t="n">
        <v>4573383082025</v>
      </c>
      <c r="D1150" s="1621" t="n"/>
      <c r="E1150" s="435" t="inlineStr">
        <is>
          <t>Lapidem TESTER</t>
        </is>
      </c>
      <c r="F1150" s="447" t="inlineStr">
        <is>
          <t>LP24T</t>
        </is>
      </c>
      <c r="G1150" s="671" t="n"/>
      <c r="H1150" s="404" t="inlineStr">
        <is>
          <t>《Lapidem》RITUAL TN Target Serum 25ml  TESTER (N.C.V)</t>
        </is>
      </c>
      <c r="I1150" s="404" t="inlineStr">
        <is>
          <t>LAPIDEM RITUAL Tightening Target Serum</t>
        </is>
      </c>
      <c r="J1150" s="488" t="inlineStr">
        <is>
          <t>Лифтинговый серум</t>
        </is>
      </c>
      <c r="K1150" s="699" t="inlineStr">
        <is>
          <t>face serum</t>
        </is>
      </c>
      <c r="L1150" s="699" t="n"/>
      <c r="M1150" s="450" t="n"/>
      <c r="N1150" s="450" t="n"/>
      <c r="O1150" s="553" t="n"/>
      <c r="P1150" s="1626">
        <f>P475</f>
        <v/>
      </c>
      <c r="Q1150" s="1622">
        <f>O1150*P1150</f>
        <v/>
      </c>
      <c r="R1150" s="554" t="n">
        <v>0</v>
      </c>
      <c r="S1150" s="1634">
        <f>O1150*R1150</f>
        <v/>
      </c>
      <c r="T1150" s="1634">
        <f>Q1150-S1150</f>
        <v/>
      </c>
      <c r="U1150" s="556">
        <f>T1150/Q1150</f>
        <v/>
      </c>
      <c r="V1150" s="444" t="n"/>
      <c r="W1150" s="444" t="n"/>
      <c r="X1150" s="444" t="n"/>
      <c r="Y1150" s="444" t="n"/>
      <c r="Z1150" s="444" t="n"/>
      <c r="AA1150" s="444" t="n"/>
      <c r="AB1150" s="1661" t="n">
        <v>0.157</v>
      </c>
      <c r="AC1150" s="1627">
        <f>ROUND(O1150*AB1150,3)</f>
        <v/>
      </c>
      <c r="AD1150" s="673">
        <f>AD511</f>
        <v/>
      </c>
      <c r="AE1150" s="663" t="inlineStr">
        <is>
          <t>ЕАЭС N RU Д-JP.РА02.В.76824/23 от 27.03.2023 действует до 26.03.2028</t>
        </is>
      </c>
      <c r="AF1150" s="663" t="inlineStr">
        <is>
          <t xml:space="preserve">LAPIDEM </t>
        </is>
      </c>
      <c r="AG1150" s="663" t="inlineStr">
        <is>
          <t>Core Inc.</t>
        </is>
      </c>
    </row>
    <row r="1151" hidden="1" ht="20.1" customFormat="1" customHeight="1" s="437" thickBot="1">
      <c r="A1151" s="1442" t="n"/>
      <c r="B1151" s="822" t="n"/>
      <c r="C1151" s="1621" t="n">
        <v>4573383082032</v>
      </c>
      <c r="D1151" s="1621" t="n"/>
      <c r="E1151" s="435" t="inlineStr">
        <is>
          <t>Lapidem TESTER</t>
        </is>
      </c>
      <c r="F1151" s="447" t="inlineStr">
        <is>
          <t>LP22T</t>
        </is>
      </c>
      <c r="G1151" s="671" t="n"/>
      <c r="H1151" s="404" t="inlineStr">
        <is>
          <t>《Lapidem》RITUAL Sleeping Bloom Mask 100g  TESTER (N.C.V)</t>
        </is>
      </c>
      <c r="I1151" s="404" t="inlineStr">
        <is>
          <t>LAPIDEM RITUAL Sleeping Bloom Mask</t>
        </is>
      </c>
      <c r="J1151" s="488" t="inlineStr">
        <is>
          <t>Маска ночная</t>
        </is>
      </c>
      <c r="K1151" s="699" t="inlineStr">
        <is>
          <t>face mask</t>
        </is>
      </c>
      <c r="L1151" s="699" t="n"/>
      <c r="M1151" s="450" t="n"/>
      <c r="N1151" s="450" t="n"/>
      <c r="O1151" s="553" t="n"/>
      <c r="P1151" s="1626">
        <f>P476</f>
        <v/>
      </c>
      <c r="Q1151" s="1622">
        <f>O1151*P1151</f>
        <v/>
      </c>
      <c r="R1151" s="554" t="n">
        <v>0</v>
      </c>
      <c r="S1151" s="1634">
        <f>O1151*R1151</f>
        <v/>
      </c>
      <c r="T1151" s="1634">
        <f>Q1151-S1151</f>
        <v/>
      </c>
      <c r="U1151" s="556">
        <f>T1151/Q1151</f>
        <v/>
      </c>
      <c r="V1151" s="444" t="n"/>
      <c r="W1151" s="444" t="n"/>
      <c r="X1151" s="444" t="n"/>
      <c r="Y1151" s="444" t="n"/>
      <c r="Z1151" s="444" t="n"/>
      <c r="AA1151" s="444" t="n"/>
      <c r="AB1151" s="1661" t="n">
        <v>0.301</v>
      </c>
      <c r="AC1151" s="1627">
        <f>ROUND(O1151*AB1151,3)</f>
        <v/>
      </c>
      <c r="AD1151" s="673">
        <f>AD512</f>
        <v/>
      </c>
      <c r="AE1151" s="663" t="inlineStr">
        <is>
          <t>ЕАЭС N RU Д-JP.РА02.В.76792/23 от 27.03.2023 действует до 26.03.2028</t>
        </is>
      </c>
      <c r="AF1151" s="663" t="inlineStr">
        <is>
          <t xml:space="preserve">LAPIDEM </t>
        </is>
      </c>
      <c r="AG1151" s="663" t="inlineStr">
        <is>
          <t>Core Inc.</t>
        </is>
      </c>
    </row>
    <row r="1152" hidden="1" ht="20.1" customFormat="1" customHeight="1" s="437" thickBot="1">
      <c r="A1152" s="764" t="n"/>
      <c r="B1152" s="822" t="n"/>
      <c r="C1152" s="1709">
        <f>C510</f>
        <v/>
      </c>
      <c r="D1152" s="1709" t="n"/>
      <c r="E1152" s="758" t="inlineStr">
        <is>
          <t>Lapidem PRO TESTER</t>
        </is>
      </c>
      <c r="F1152" s="970" t="n"/>
      <c r="G1152" s="770" t="n"/>
      <c r="H1152" s="754" t="inlineStr">
        <is>
          <t>《Lapidem PRO》RITUAL Moisturizing G Mist 300ml TESTER (N.C.V)</t>
        </is>
      </c>
      <c r="I1152" s="754" t="n"/>
      <c r="J1152" s="934" t="n"/>
      <c r="K1152" s="1043" t="inlineStr">
        <is>
          <t>face lotion</t>
        </is>
      </c>
      <c r="L1152" s="1043" t="n"/>
      <c r="M1152" s="771" t="n"/>
      <c r="N1152" s="771" t="n"/>
      <c r="O1152" s="553" t="n"/>
      <c r="P1152" s="1720">
        <f>P510</f>
        <v/>
      </c>
      <c r="Q1152" s="1622">
        <f>O1152*P1152</f>
        <v/>
      </c>
      <c r="R1152" s="554" t="n">
        <v>0</v>
      </c>
      <c r="S1152" s="1634">
        <f>O1152*R1152</f>
        <v/>
      </c>
      <c r="T1152" s="1634">
        <f>Q1152-S1152</f>
        <v/>
      </c>
      <c r="U1152" s="556">
        <f>T1152/Q1152</f>
        <v/>
      </c>
      <c r="V1152" s="767" t="n"/>
      <c r="W1152" s="767" t="n"/>
      <c r="X1152" s="767" t="n"/>
      <c r="Y1152" s="767" t="n"/>
      <c r="Z1152" s="767" t="n"/>
      <c r="AA1152" s="767" t="n"/>
      <c r="AB1152" s="1787">
        <f>AB510</f>
        <v/>
      </c>
      <c r="AC1152" s="1627">
        <f>ROUND(O1152*AB1152,3)</f>
        <v/>
      </c>
      <c r="AD1152" s="757">
        <f>AD510</f>
        <v/>
      </c>
      <c r="AE1152" s="663">
        <f>AE510</f>
        <v/>
      </c>
      <c r="AF1152" s="663">
        <f>AF510</f>
        <v/>
      </c>
      <c r="AG1152" s="663">
        <f>AG510</f>
        <v/>
      </c>
    </row>
    <row r="1153" hidden="1" ht="20.1" customFormat="1" customHeight="1" s="437" thickBot="1">
      <c r="A1153" s="764" t="n"/>
      <c r="B1153" s="822" t="n"/>
      <c r="C1153" s="1709">
        <f>C511</f>
        <v/>
      </c>
      <c r="D1153" s="1709" t="n"/>
      <c r="E1153" s="758" t="inlineStr">
        <is>
          <t>Lapidem PRO TESTER</t>
        </is>
      </c>
      <c r="F1153" s="970" t="n"/>
      <c r="G1153" s="770" t="n"/>
      <c r="H1153" s="754" t="inlineStr">
        <is>
          <t>《Lapidem PRO》RITUAL TN Target Serum 100ml  TESTER (N.C.V)</t>
        </is>
      </c>
      <c r="I1153" s="754" t="n"/>
      <c r="J1153" s="934" t="n"/>
      <c r="K1153" s="1043" t="inlineStr">
        <is>
          <t>face serum</t>
        </is>
      </c>
      <c r="L1153" s="1043" t="n"/>
      <c r="M1153" s="771" t="n"/>
      <c r="N1153" s="771" t="n"/>
      <c r="O1153" s="553" t="n"/>
      <c r="P1153" s="1720">
        <f>P511</f>
        <v/>
      </c>
      <c r="Q1153" s="1622">
        <f>O1153*P1153</f>
        <v/>
      </c>
      <c r="R1153" s="554" t="n">
        <v>0</v>
      </c>
      <c r="S1153" s="1634">
        <f>O1153*R1153</f>
        <v/>
      </c>
      <c r="T1153" s="1634">
        <f>Q1153-S1153</f>
        <v/>
      </c>
      <c r="U1153" s="556">
        <f>T1153/Q1153</f>
        <v/>
      </c>
      <c r="V1153" s="767" t="n"/>
      <c r="W1153" s="767" t="n"/>
      <c r="X1153" s="767" t="n"/>
      <c r="Y1153" s="767" t="n"/>
      <c r="Z1153" s="767" t="n"/>
      <c r="AA1153" s="767" t="n"/>
      <c r="AB1153" s="1787">
        <f>AB511</f>
        <v/>
      </c>
      <c r="AC1153" s="1627">
        <f>ROUND(O1153*AB1153,3)</f>
        <v/>
      </c>
      <c r="AD1153" s="757">
        <f>AD511</f>
        <v/>
      </c>
      <c r="AE1153" s="663">
        <f>AE511</f>
        <v/>
      </c>
      <c r="AF1153" s="663">
        <f>AF511</f>
        <v/>
      </c>
      <c r="AG1153" s="663">
        <f>AG511</f>
        <v/>
      </c>
    </row>
    <row r="1154" hidden="1" ht="20.1" customFormat="1" customHeight="1" s="437" thickBot="1">
      <c r="A1154" s="764" t="n"/>
      <c r="B1154" s="822" t="n"/>
      <c r="C1154" s="1709">
        <f>C512</f>
        <v/>
      </c>
      <c r="D1154" s="1709" t="n"/>
      <c r="E1154" s="758" t="inlineStr">
        <is>
          <t>Lapidem PRO TESTER</t>
        </is>
      </c>
      <c r="F1154" s="970" t="n"/>
      <c r="G1154" s="770" t="n"/>
      <c r="H1154" s="754" t="inlineStr">
        <is>
          <t>《Lapidem PRO》RITUAL Sleeping Bloom Mask 250g  TESTER (N.C.V)</t>
        </is>
      </c>
      <c r="I1154" s="754" t="n"/>
      <c r="J1154" s="934" t="n"/>
      <c r="K1154" s="1043" t="inlineStr">
        <is>
          <t>face mask</t>
        </is>
      </c>
      <c r="L1154" s="1043" t="n"/>
      <c r="M1154" s="771" t="n"/>
      <c r="N1154" s="771" t="n"/>
      <c r="O1154" s="553" t="n"/>
      <c r="P1154" s="1720">
        <f>P512</f>
        <v/>
      </c>
      <c r="Q1154" s="1622">
        <f>O1154*P1154</f>
        <v/>
      </c>
      <c r="R1154" s="554" t="n">
        <v>0</v>
      </c>
      <c r="S1154" s="1634">
        <f>O1154*R1154</f>
        <v/>
      </c>
      <c r="T1154" s="1634">
        <f>Q1154-S1154</f>
        <v/>
      </c>
      <c r="U1154" s="556">
        <f>T1154/Q1154</f>
        <v/>
      </c>
      <c r="V1154" s="767" t="n"/>
      <c r="W1154" s="767" t="n"/>
      <c r="X1154" s="767" t="n"/>
      <c r="Y1154" s="767" t="n"/>
      <c r="Z1154" s="767" t="n"/>
      <c r="AA1154" s="767" t="n"/>
      <c r="AB1154" s="1787">
        <f>AB512</f>
        <v/>
      </c>
      <c r="AC1154" s="1627">
        <f>ROUND(O1154*AB1154,3)</f>
        <v/>
      </c>
      <c r="AD1154" s="757">
        <f>AD512</f>
        <v/>
      </c>
      <c r="AE1154" s="663">
        <f>AE512</f>
        <v/>
      </c>
      <c r="AF1154" s="663">
        <f>AF512</f>
        <v/>
      </c>
      <c r="AG1154" s="663">
        <f>AG512</f>
        <v/>
      </c>
    </row>
    <row r="1155" hidden="1" ht="20.1" customFormat="1" customHeight="1" s="437" thickBot="1">
      <c r="A1155" s="435" t="n"/>
      <c r="B1155" s="829" t="n"/>
      <c r="C1155" s="1621" t="n">
        <v>4573383082070</v>
      </c>
      <c r="D1155" s="1621" t="n"/>
      <c r="E1155" s="435" t="inlineStr">
        <is>
          <t>Lapidem TESTER</t>
        </is>
      </c>
      <c r="F1155" s="447" t="inlineStr">
        <is>
          <t>LP25T</t>
        </is>
      </c>
      <c r="G1155" s="671" t="n"/>
      <c r="H1155" s="404" t="inlineStr">
        <is>
          <t>《Lapidem》NUTRITION MOIST SHAMPOO 300 ml  TESTER (N.C.V)</t>
        </is>
      </c>
      <c r="I1155" s="868" t="inlineStr">
        <is>
          <t>LAPIDEM NUTRITION MOIST SHAMPOO</t>
        </is>
      </c>
      <c r="J1155" s="868" t="inlineStr">
        <is>
          <t>Шампунь «Питание и увлажнение» для волос Лапидем. 300 ml</t>
        </is>
      </c>
      <c r="K1155" s="440" t="inlineStr">
        <is>
          <t>hair shampoo</t>
        </is>
      </c>
      <c r="L1155" s="699" t="n"/>
      <c r="M1155" s="450" t="n"/>
      <c r="N1155" s="450" t="n"/>
      <c r="O1155" s="553" t="n"/>
      <c r="P1155" s="1626">
        <f>P485</f>
        <v/>
      </c>
      <c r="Q1155" s="1622">
        <f>O1155*P1155</f>
        <v/>
      </c>
      <c r="R1155" s="554" t="n">
        <v>0</v>
      </c>
      <c r="S1155" s="1634">
        <f>O1155*R1155</f>
        <v/>
      </c>
      <c r="T1155" s="1634">
        <f>Q1155-S1155</f>
        <v/>
      </c>
      <c r="U1155" s="556">
        <f>T1155/Q1155</f>
        <v/>
      </c>
      <c r="V1155" s="444" t="n"/>
      <c r="W1155" s="444" t="n"/>
      <c r="X1155" s="444" t="n"/>
      <c r="Y1155" s="444" t="n"/>
      <c r="Z1155" s="444" t="n"/>
      <c r="AA1155" s="444" t="n"/>
      <c r="AB1155" s="1659" t="n">
        <v>0.38</v>
      </c>
      <c r="AC1155" s="1624">
        <f>ROUND(O1155*AB1155,3)</f>
        <v/>
      </c>
      <c r="AD1155" s="673" t="inlineStr">
        <is>
          <t>水
ココイルグルタミン酸TEA
グリセリン
コカミドＤＥＡ
ポリクオタニウムー１０
加水分解ケラチン（羊毛）
加水分解コラーゲン
加水分解シルク
加水分解ヒアルロン酸
フムスエキス
アルニカ花エキス
セイヨウオトギリソウ花/葉／茎エキス
セイヨウキズタ葉／茎エキス
セイヨウトチノキ種子エキス
ハマメリス葉エキス
ブドウ葉エキス
オウゴン根エキス
センブリエキス
ザクロ種子エキス
ホウキンセンカエキス
ナイアシンアミド
塩化Ｎａ
ペンチレングリコール
銅クロロフィリンＮａ
グリチルリチン酸２Ｋ
ＥＤＴＡー２Ｎａ
メントール
安息香酸Ｎａ
ＢＧ
エタノール
香料
フェノキシエタノール</t>
        </is>
      </c>
      <c r="AE1155" s="663" t="inlineStr">
        <is>
          <t>ЕАЭС N RU Д-JP.РА04.В.58480/23 от 09.06.2023 действует до 08.06.2028</t>
        </is>
      </c>
      <c r="AF1155" s="663" t="inlineStr">
        <is>
          <t>LAPIDEM</t>
        </is>
      </c>
      <c r="AG1155" s="663" t="inlineStr">
        <is>
          <t>CORE Inc."</t>
        </is>
      </c>
    </row>
    <row r="1156" hidden="1" ht="20.1" customFormat="1" customHeight="1" s="437" thickBot="1">
      <c r="A1156" s="435" t="n"/>
      <c r="B1156" s="829" t="n"/>
      <c r="C1156" s="1621" t="n">
        <v>4573383082087</v>
      </c>
      <c r="D1156" s="1621" t="n"/>
      <c r="E1156" s="435" t="inlineStr">
        <is>
          <t>Lapidem TESTER</t>
        </is>
      </c>
      <c r="F1156" s="447" t="inlineStr">
        <is>
          <t>LP26T</t>
        </is>
      </c>
      <c r="G1156" s="671" t="n"/>
      <c r="H1156" s="404" t="inlineStr">
        <is>
          <t>《Lapidem》NUTRITION MOIST TREATMENT 300 ml  TESTER (N.C.V)</t>
        </is>
      </c>
      <c r="I1156" s="868" t="inlineStr">
        <is>
          <t>LAPIDEM NUTRITION MOIST TREATMENT</t>
        </is>
      </c>
      <c r="J1156" s="868" t="inlineStr">
        <is>
          <t>Кондиционер-маска «Питание и Увлажнение» для волос Лапидем</t>
        </is>
      </c>
      <c r="K1156" s="440" t="inlineStr">
        <is>
          <t>hair treatment</t>
        </is>
      </c>
      <c r="L1156" s="699" t="n"/>
      <c r="M1156" s="450" t="n"/>
      <c r="N1156" s="450" t="n"/>
      <c r="O1156" s="553" t="n"/>
      <c r="P1156" s="1626">
        <f>P486</f>
        <v/>
      </c>
      <c r="Q1156" s="1622">
        <f>O1156*P1156</f>
        <v/>
      </c>
      <c r="R1156" s="554" t="n">
        <v>0</v>
      </c>
      <c r="S1156" s="1634">
        <f>O1156*R1156</f>
        <v/>
      </c>
      <c r="T1156" s="1634">
        <f>Q1156-S1156</f>
        <v/>
      </c>
      <c r="U1156" s="556">
        <f>T1156/Q1156</f>
        <v/>
      </c>
      <c r="V1156" s="444" t="n"/>
      <c r="W1156" s="444" t="n"/>
      <c r="X1156" s="444" t="n"/>
      <c r="Y1156" s="444" t="n"/>
      <c r="Z1156" s="444" t="n"/>
      <c r="AA1156" s="444" t="n"/>
      <c r="AB1156" s="1659" t="n">
        <v>0.36</v>
      </c>
      <c r="AC1156" s="1624">
        <f>ROUND(O1156*AB1156,3)</f>
        <v/>
      </c>
      <c r="AD1156" s="673" t="inlineStr">
        <is>
          <t>水
ミリスチルアルコール
ベヘニルアルコール
ステアラミドプロピルジメチルアミン
アルガニアスピノサ核油
ホホバ種子油
ワサビノキ種子油
マカデミア種子油
オリーブ果実油
カニナバラ果実油
スクワラン
シア脂
加水分解ヒアルロン酸
加水分解コラーゲン
オクチルドデカノール
ツバキ種子油
バオバブ種子油
加水分解ケラチン（羊毛）
加水分解シルク
フムスエキス
オウゴン根エキス
センブリエキス
アルニカ花エキス
セイヨウオトギリソウ花／葉／茎エキス
セイヨウキズタ葉／茎エキス
セイヨウトチノキ種子エキス
ハマメリス葉エキス
ナイアシンアミド
ブドウ葉エキス
ラウラミノプロピオン酸Ｎａ
ザクロ種子エキス
ホウセンセンカエキス
エタノール
銅クロロフィリンＮａ
エチルヘキシルグリセリン
カプリル酸グリセリル
乳酸
メントール
ＢＧ
グリチルリチン酸２Ｋ
クエン酸
トコフェロール
ペンチレングリコール
香料</t>
        </is>
      </c>
      <c r="AE1156" s="663" t="inlineStr">
        <is>
          <t>ЕАЭС N RU Д-JP.РА04.В.58460/23 от 09.06.2023 действует до 08.06.2028</t>
        </is>
      </c>
      <c r="AF1156" s="663" t="inlineStr">
        <is>
          <t>LAPIDEM</t>
        </is>
      </c>
      <c r="AG1156" s="663" t="inlineStr">
        <is>
          <t>CORE Inc."</t>
        </is>
      </c>
    </row>
    <row r="1157" hidden="1" ht="20.1" customFormat="1" customHeight="1" s="437" thickBot="1">
      <c r="A1157" s="435" t="n"/>
      <c r="B1157" s="829" t="n"/>
      <c r="C1157" s="1621" t="n">
        <v>4573383082124</v>
      </c>
      <c r="D1157" s="1621" t="n"/>
      <c r="E1157" s="435" t="inlineStr">
        <is>
          <t>Lapidem TESTER</t>
        </is>
      </c>
      <c r="F1157" s="1668" t="inlineStr">
        <is>
          <t>LP29T</t>
        </is>
      </c>
      <c r="G1157" s="671" t="n"/>
      <c r="H1157" s="1164" t="inlineStr">
        <is>
          <t>《Lapidem》NUTRITION MOIST BODY CREAM 300 ml TESTER (N.C.V)</t>
        </is>
      </c>
      <c r="I1157" s="404" t="inlineStr">
        <is>
          <t xml:space="preserve">Lapidem NUTRITION MOIST BODY CREAM. </t>
        </is>
      </c>
      <c r="J1157" s="488" t="inlineStr">
        <is>
          <t>Крем для тела Увлажнение и питание Lapidem.</t>
        </is>
      </c>
      <c r="K1157" s="440" t="inlineStr">
        <is>
          <t>body cream</t>
        </is>
      </c>
      <c r="L1157" s="699" t="n"/>
      <c r="M1157" s="450" t="n"/>
      <c r="N1157" s="450" t="n"/>
      <c r="O1157" s="553" t="n"/>
      <c r="P1157" s="1626">
        <f>P487</f>
        <v/>
      </c>
      <c r="Q1157" s="1622">
        <f>O1157*P1157</f>
        <v/>
      </c>
      <c r="R1157" s="554" t="n">
        <v>0</v>
      </c>
      <c r="S1157" s="1634">
        <f>O1157*R1157</f>
        <v/>
      </c>
      <c r="T1157" s="1634">
        <f>Q1157-S1157</f>
        <v/>
      </c>
      <c r="U1157" s="556">
        <f>T1157/Q1157</f>
        <v/>
      </c>
      <c r="V1157" s="444" t="n"/>
      <c r="W1157" s="444" t="n"/>
      <c r="X1157" s="444" t="n"/>
      <c r="Y1157" s="444" t="n"/>
      <c r="Z1157" s="444" t="n"/>
      <c r="AA1157" s="444" t="n"/>
      <c r="AB1157" s="1659" t="n">
        <v>0.37</v>
      </c>
      <c r="AC1157" s="1624">
        <f>ROUND(O1157*AB1157,3)</f>
        <v/>
      </c>
      <c r="AD1157" s="881">
        <f>AD487</f>
        <v/>
      </c>
      <c r="AE1157" s="663" t="inlineStr">
        <is>
          <t>ЕАЭС N RU Д-JP.РА04.В.17897/24 от 08.05.2024 действует до 06.05.2029</t>
        </is>
      </c>
      <c r="AF1157" s="663" t="inlineStr">
        <is>
          <t xml:space="preserve">Lapidem </t>
        </is>
      </c>
      <c r="AG1157" s="663" t="inlineStr">
        <is>
          <t>CORE CO., Ltd</t>
        </is>
      </c>
    </row>
    <row r="1158" hidden="1" ht="20.1" customFormat="1" customHeight="1" s="437" thickBot="1">
      <c r="A1158" s="435" t="n"/>
      <c r="B1158" s="829" t="n"/>
      <c r="C1158" s="1621" t="n">
        <v>4573383082131</v>
      </c>
      <c r="D1158" s="1621" t="n"/>
      <c r="E1158" s="435" t="inlineStr">
        <is>
          <t>Lapidem TESTER</t>
        </is>
      </c>
      <c r="F1158" s="447" t="inlineStr">
        <is>
          <t>LPD-0167</t>
        </is>
      </c>
      <c r="G1158" s="671" t="n"/>
      <c r="H1158" s="404" t="inlineStr">
        <is>
          <t>《Lapidem》NUTRITION MOIST BODY CREAM 1000 ml TESTER (N.C.V)</t>
        </is>
      </c>
      <c r="I1158" s="404" t="inlineStr">
        <is>
          <t xml:space="preserve">Lapidem NUTRITION MOIST BODY CREAM. </t>
        </is>
      </c>
      <c r="J1158" s="488" t="inlineStr">
        <is>
          <t xml:space="preserve">Крем для тела Увлажнение и питание Lapidem. </t>
        </is>
      </c>
      <c r="K1158" s="440" t="inlineStr">
        <is>
          <t>body cream</t>
        </is>
      </c>
      <c r="L1158" s="699" t="n"/>
      <c r="M1158" s="450" t="n"/>
      <c r="N1158" s="450" t="n"/>
      <c r="O1158" s="553" t="n"/>
      <c r="P1158" s="1626">
        <f>P491</f>
        <v/>
      </c>
      <c r="Q1158" s="1622">
        <f>O1158*P1158</f>
        <v/>
      </c>
      <c r="R1158" s="554" t="n">
        <v>0</v>
      </c>
      <c r="S1158" s="1634">
        <f>O1158*R1158</f>
        <v/>
      </c>
      <c r="T1158" s="1634">
        <f>Q1158-S1158</f>
        <v/>
      </c>
      <c r="U1158" s="556">
        <f>T1158/Q1158</f>
        <v/>
      </c>
      <c r="V1158" s="444" t="n"/>
      <c r="W1158" s="444" t="n"/>
      <c r="X1158" s="444" t="n"/>
      <c r="Y1158" s="444" t="n"/>
      <c r="Z1158" s="444" t="n"/>
      <c r="AA1158" s="444" t="n"/>
      <c r="AB1158" s="1659" t="n"/>
      <c r="AC1158" s="1624">
        <f>ROUND(O1158*AB1158,3)</f>
        <v/>
      </c>
      <c r="AD1158" s="673">
        <f>AD1157</f>
        <v/>
      </c>
      <c r="AE1158" s="663">
        <f>AE491</f>
        <v/>
      </c>
      <c r="AF1158" s="663">
        <f>AF491</f>
        <v/>
      </c>
      <c r="AG1158" s="663">
        <f>AG491</f>
        <v/>
      </c>
    </row>
    <row r="1159" hidden="1" ht="20.1" customFormat="1" customHeight="1" s="437" thickBot="1">
      <c r="A1159" s="435" t="n"/>
      <c r="B1159" s="829" t="n"/>
      <c r="C1159" s="1621" t="n"/>
      <c r="D1159" s="1621" t="n"/>
      <c r="E1159" s="435" t="inlineStr">
        <is>
          <t>Lapidem TESTER</t>
        </is>
      </c>
      <c r="F1159" s="447" t="n"/>
      <c r="G1159" s="671" t="n"/>
      <c r="H1159" s="404" t="inlineStr">
        <is>
          <t>Japanese towel red  TESTER (N.C.V)</t>
        </is>
      </c>
      <c r="I1159" s="404" t="n"/>
      <c r="J1159" s="488" t="n"/>
      <c r="K1159" s="699" t="inlineStr">
        <is>
          <t>towel</t>
        </is>
      </c>
      <c r="L1159" s="699" t="n"/>
      <c r="M1159" s="450" t="n"/>
      <c r="N1159" s="450" t="n"/>
      <c r="O1159" s="553" t="n"/>
      <c r="P1159" s="1626">
        <f>P513</f>
        <v/>
      </c>
      <c r="Q1159" s="1622">
        <f>O1159*P1159</f>
        <v/>
      </c>
      <c r="R1159" s="554" t="n">
        <v>0</v>
      </c>
      <c r="S1159" s="1634">
        <f>O1159*R1159</f>
        <v/>
      </c>
      <c r="T1159" s="1634">
        <f>Q1159-S1159</f>
        <v/>
      </c>
      <c r="U1159" s="556">
        <f>T1159/Q1159</f>
        <v/>
      </c>
      <c r="V1159" s="444" t="n"/>
      <c r="W1159" s="444" t="n"/>
      <c r="X1159" s="444" t="n"/>
      <c r="Y1159" s="444" t="n"/>
      <c r="Z1159" s="444" t="n"/>
      <c r="AA1159" s="444" t="inlineStr">
        <is>
          <t>180*130*5</t>
        </is>
      </c>
      <c r="AB1159" s="1624" t="n">
        <v>0.03</v>
      </c>
      <c r="AC1159" s="1624">
        <f>ROUND(O1159*AB1159,3)</f>
        <v/>
      </c>
      <c r="AD1159" s="673" t="inlineStr">
        <is>
          <t>絹100%</t>
        </is>
      </c>
      <c r="AE1159" s="663" t="n"/>
      <c r="AF1159" s="663" t="n"/>
      <c r="AG1159" s="663" t="n"/>
    </row>
    <row r="1160" hidden="1" ht="20.1" customFormat="1" customHeight="1" s="437" thickBot="1">
      <c r="A1160" s="435" t="n"/>
      <c r="B1160" s="829" t="n"/>
      <c r="C1160" s="1621" t="n"/>
      <c r="D1160" s="1621" t="n"/>
      <c r="E1160" s="435" t="inlineStr">
        <is>
          <t>Lapidem TESTER</t>
        </is>
      </c>
      <c r="F1160" s="447" t="n"/>
      <c r="G1160" s="671" t="n"/>
      <c r="H1160" s="404" t="inlineStr">
        <is>
          <t>Japanese towel blue  TESTER (N.C.V)</t>
        </is>
      </c>
      <c r="I1160" s="404" t="n"/>
      <c r="J1160" s="488" t="n"/>
      <c r="K1160" s="699" t="inlineStr">
        <is>
          <t>towel</t>
        </is>
      </c>
      <c r="L1160" s="699" t="n"/>
      <c r="M1160" s="450" t="n"/>
      <c r="N1160" s="450" t="n"/>
      <c r="O1160" s="553" t="n"/>
      <c r="P1160" s="1626">
        <f>P514</f>
        <v/>
      </c>
      <c r="Q1160" s="1622">
        <f>O1160*P1160</f>
        <v/>
      </c>
      <c r="R1160" s="554" t="n">
        <v>0</v>
      </c>
      <c r="S1160" s="1634">
        <f>O1160*R1160</f>
        <v/>
      </c>
      <c r="T1160" s="1634">
        <f>Q1160-S1160</f>
        <v/>
      </c>
      <c r="U1160" s="556">
        <f>T1160/Q1160</f>
        <v/>
      </c>
      <c r="V1160" s="444" t="n"/>
      <c r="W1160" s="444" t="n"/>
      <c r="X1160" s="444" t="n"/>
      <c r="Y1160" s="444" t="n"/>
      <c r="Z1160" s="444" t="n"/>
      <c r="AA1160" s="444" t="inlineStr">
        <is>
          <t>5*180*130*5</t>
        </is>
      </c>
      <c r="AB1160" s="1624" t="n">
        <v>0.03</v>
      </c>
      <c r="AC1160" s="1624">
        <f>ROUND(O1160*AB1160,3)</f>
        <v/>
      </c>
      <c r="AD1160" s="673" t="inlineStr">
        <is>
          <t>絹100%</t>
        </is>
      </c>
      <c r="AE1160" s="663" t="n"/>
      <c r="AF1160" s="663" t="n"/>
      <c r="AG1160" s="663" t="n"/>
    </row>
    <row r="1161" hidden="1" ht="20.1" customFormat="1" customHeight="1" s="437" thickBot="1">
      <c r="A1161" s="1129" t="n"/>
      <c r="B1161" s="1129" t="n"/>
      <c r="C1161" s="1691">
        <f>C516</f>
        <v/>
      </c>
      <c r="D1161" s="1691" t="n"/>
      <c r="E1161" s="1143" t="inlineStr">
        <is>
          <t>MARY PLATINUE TESTER</t>
        </is>
      </c>
      <c r="F1161" s="1131" t="n"/>
      <c r="G1161" s="1132" t="n"/>
      <c r="H1161" s="1133" t="inlineStr">
        <is>
          <t>《SKIN INNOVATION》SODA GEL PACK 80g*2</t>
        </is>
      </c>
      <c r="I1161" s="1133" t="inlineStr">
        <is>
          <t>INNOVATION SODA GEL PACK</t>
        </is>
      </c>
      <c r="J1161" s="1134" t="inlineStr">
        <is>
          <t>Содовая гелевая маска Инновация</t>
        </is>
      </c>
      <c r="K1161" s="1135" t="inlineStr">
        <is>
          <t>face pack</t>
        </is>
      </c>
      <c r="L1161" s="1135" t="n"/>
      <c r="M1161" s="1136" t="n"/>
      <c r="N1161" s="1136" t="n"/>
      <c r="O1161" s="1137" t="n"/>
      <c r="P1161" s="1683">
        <f>P516</f>
        <v/>
      </c>
      <c r="Q1161" s="1622">
        <f>O1161*P1161</f>
        <v/>
      </c>
      <c r="R1161" s="1139" t="n">
        <v>0</v>
      </c>
      <c r="S1161" s="1634">
        <f>O1161*R1161</f>
        <v/>
      </c>
      <c r="T1161" s="1634">
        <f>Q1161-S1161</f>
        <v/>
      </c>
      <c r="U1161" s="808">
        <f>T1161/Q1161</f>
        <v/>
      </c>
      <c r="V1161" s="1140" t="n"/>
      <c r="W1161" s="1140" t="n"/>
      <c r="X1161" s="1140" t="n"/>
      <c r="Y1161" s="1140" t="n"/>
      <c r="Z1161" s="1140" t="n"/>
      <c r="AA1161" s="1140" t="n"/>
      <c r="AB1161" s="1732">
        <f>AB516</f>
        <v/>
      </c>
      <c r="AC1161" s="1732" t="n"/>
      <c r="AD1161"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1" s="663">
        <f>AE516</f>
        <v/>
      </c>
      <c r="AF1161" s="663">
        <f>AF516</f>
        <v/>
      </c>
      <c r="AG1161" s="663">
        <f>AG516</f>
        <v/>
      </c>
    </row>
    <row r="1162" hidden="1" ht="20.1" customFormat="1" customHeight="1" s="437" thickBot="1">
      <c r="A1162" s="1129" t="n"/>
      <c r="B1162" s="1129" t="n"/>
      <c r="C1162" s="1691">
        <f>C517</f>
        <v/>
      </c>
      <c r="D1162" s="1691" t="n"/>
      <c r="E1162" s="1143" t="inlineStr">
        <is>
          <t>MARY PLATINUE TESTER</t>
        </is>
      </c>
      <c r="F1162" s="1184" t="inlineStr">
        <is>
          <t>SKI02</t>
        </is>
      </c>
      <c r="G1162" s="1132" t="n"/>
      <c r="H1162" s="1133" t="inlineStr">
        <is>
          <t>《SKIN INNOVATION》SODA GEL PACK 300g*2</t>
        </is>
      </c>
      <c r="I1162" s="1133" t="inlineStr">
        <is>
          <t>INNOVATION SODA GEL PACK</t>
        </is>
      </c>
      <c r="J1162" s="1134" t="inlineStr">
        <is>
          <t>Содовая гелевая маска Инновация</t>
        </is>
      </c>
      <c r="K1162" s="1135" t="inlineStr">
        <is>
          <t>face pack</t>
        </is>
      </c>
      <c r="L1162" s="1135" t="n"/>
      <c r="M1162" s="1136" t="n"/>
      <c r="N1162" s="1136" t="n"/>
      <c r="O1162" s="1137" t="n"/>
      <c r="P1162" s="1683">
        <f>P1161</f>
        <v/>
      </c>
      <c r="Q1162" s="1622">
        <f>O1162*P1162</f>
        <v/>
      </c>
      <c r="R1162" s="1139" t="n">
        <v>0</v>
      </c>
      <c r="S1162" s="1634">
        <f>O1162*R1162</f>
        <v/>
      </c>
      <c r="T1162" s="1634" t="n">
        <v>0</v>
      </c>
      <c r="U1162" s="808">
        <f>T1162/Q1162</f>
        <v/>
      </c>
      <c r="V1162" s="1140" t="n"/>
      <c r="W1162" s="1140" t="n"/>
      <c r="X1162" s="1140" t="n"/>
      <c r="Y1162" s="1140" t="n"/>
      <c r="Z1162" s="1140" t="n"/>
      <c r="AA1162" s="1140" t="n"/>
      <c r="AB1162" s="1732">
        <f>AB517</f>
        <v/>
      </c>
      <c r="AC1162" s="1624">
        <f>ROUND(O1162*AB1162,3)</f>
        <v/>
      </c>
      <c r="AD1162" s="1142" t="inlineStr">
        <is>
          <t>Ａ剤：水、プロパンジオール、クエン酸、クエン酸Na、ステアロキシヒドロキシプロピルメチルセルロース、グリセリン、セラミド2、水溶性コラーゲン、シルク、ＰＥＧ－60水添ヒマシ油、ＢＧ、ペンチレングリコール、（メタクリル酸グリセリルアミドエチル/メタクリル酸ステアリル）コポリマー、フェノキシエタノール、ダマスクバラ油　　　　　　　　　　　　　
Ｂ剤：水、プロパンジオール、炭酸水素Na、ステアロキシヘドロキシプロピルメチルセルロース、グリセリン、セラピド2、水溶性コラーゲン、ニコチアナベンタミアナベンタミアナヒト遺伝子組換オリゴペピチド-1、シルク、ＰＥＧ－60水添ヒマシ油、ＢＧ、ベンレングリコール、（メタクリル酸グリセリルアミドエチル/メタクリル酸ステアリル）コポリマー、フェノキシエタノール、ダマスクバラ油</t>
        </is>
      </c>
      <c r="AE1162" s="663">
        <f>AE517</f>
        <v/>
      </c>
      <c r="AF1162" s="663">
        <f>AF517</f>
        <v/>
      </c>
      <c r="AG1162" s="663">
        <f>AG517</f>
        <v/>
      </c>
    </row>
    <row r="1163" hidden="1" ht="20.1" customFormat="1" customHeight="1" s="437" thickBot="1">
      <c r="A1163" s="1442" t="n"/>
      <c r="B1163" s="822" t="n"/>
      <c r="C1163" s="448" t="n"/>
      <c r="D1163" s="448" t="n"/>
      <c r="E1163" s="435" t="inlineStr">
        <is>
          <t>ROSY DROP SAMPLE</t>
        </is>
      </c>
      <c r="F1163" s="447" t="inlineStr">
        <is>
          <t>RD01S</t>
        </is>
      </c>
      <c r="G1163" s="671" t="inlineStr">
        <is>
          <t>ロージードロップ　ローズパーフェクトストレッチシート</t>
        </is>
      </c>
      <c r="H1163" s="404" t="inlineStr">
        <is>
          <t>《ROSY DROP》 Perfect Stretch Sheet  (mini sample) (N.C.V)</t>
        </is>
      </c>
      <c r="I1163" s="404" t="inlineStr">
        <is>
          <t>Rosy Drop Perfect Stretch Sheet</t>
        </is>
      </c>
      <c r="J1163" s="488" t="inlineStr">
        <is>
          <t>Идеальные патчи под глаза</t>
        </is>
      </c>
      <c r="K1163" s="451" t="inlineStr">
        <is>
          <t>Eye mask</t>
        </is>
      </c>
      <c r="L1163" s="451" t="n"/>
      <c r="M1163" s="450" t="n"/>
      <c r="N1163" s="450" t="n"/>
      <c r="O1163" s="553" t="n"/>
      <c r="P1163" s="1622">
        <f>P523</f>
        <v/>
      </c>
      <c r="Q1163" s="1622">
        <f>O1163*P1163</f>
        <v/>
      </c>
      <c r="R1163" s="554" t="n">
        <v>0</v>
      </c>
      <c r="S1163" s="1634">
        <f>O1163*R1163</f>
        <v/>
      </c>
      <c r="T1163" s="1634">
        <f>Q1163-S1163</f>
        <v/>
      </c>
      <c r="U1163" s="556">
        <f>T1163/Q1163</f>
        <v/>
      </c>
      <c r="V1163" s="444" t="n"/>
      <c r="W1163" s="444" t="n"/>
      <c r="X1163" s="444" t="n"/>
      <c r="Y1163" s="444" t="n"/>
      <c r="Z1163" s="444" t="n"/>
      <c r="AA1163" s="444" t="n"/>
      <c r="AB1163" s="1638" t="n">
        <v>0.006</v>
      </c>
      <c r="AC1163" s="1624">
        <f>ROUND(O1163*AB1163,3)</f>
        <v/>
      </c>
      <c r="AD1163" s="673">
        <f>AD518</f>
        <v/>
      </c>
      <c r="AE1163" s="684" t="inlineStr">
        <is>
          <t>ЕАЭС N RU Д-JP.ПФ02.В.05502/19 от 16.07.2019 действует до 15.07.2024 ЕАЭС N RU Д-JP.РА06.В.54126/24 от 30.07.2024 действует до 28.07.2029</t>
        </is>
      </c>
      <c r="AF1163" s="663" t="inlineStr">
        <is>
          <t>Rapport</t>
        </is>
      </c>
      <c r="AG1163" s="663" t="inlineStr">
        <is>
          <t>Pod Inc.</t>
        </is>
      </c>
    </row>
    <row r="1164" hidden="1" ht="20.1" customFormat="1" customHeight="1" s="437" thickBot="1">
      <c r="A1164" s="1442" t="n"/>
      <c r="B1164" s="822" t="n"/>
      <c r="C1164" s="448" t="n"/>
      <c r="D1164" s="448" t="n"/>
      <c r="E1164" s="435" t="inlineStr">
        <is>
          <t>ROSY DROP SAMPLE</t>
        </is>
      </c>
      <c r="F1164" s="447" t="inlineStr">
        <is>
          <t>RD02S</t>
        </is>
      </c>
      <c r="G1164" s="671" t="inlineStr">
        <is>
          <t>ロージードロップ　ローズ　ブースフル　ローション</t>
        </is>
      </c>
      <c r="H1164" s="404" t="inlineStr">
        <is>
          <t>《ROSY DROP》  BOOSTER LOTION  (mini sample) (N.C.V)</t>
        </is>
      </c>
      <c r="I1164" s="404" t="inlineStr">
        <is>
          <t>Rosy Drop Booster Lotion</t>
        </is>
      </c>
      <c r="J1164" s="488" t="inlineStr">
        <is>
          <t>Лосьон-эссенция</t>
        </is>
      </c>
      <c r="K1164" s="451" t="inlineStr">
        <is>
          <t>face lotion</t>
        </is>
      </c>
      <c r="L1164" s="451" t="n"/>
      <c r="M1164" s="450" t="n"/>
      <c r="N1164" s="450" t="n"/>
      <c r="O1164" s="553" t="n"/>
      <c r="P1164" s="1622" t="n">
        <v>10</v>
      </c>
      <c r="Q1164" s="1622">
        <f>O1164*P1164</f>
        <v/>
      </c>
      <c r="R1164" s="554" t="n">
        <v>0</v>
      </c>
      <c r="S1164" s="1634">
        <f>O1164*R1164</f>
        <v/>
      </c>
      <c r="T1164" s="1634">
        <f>Q1164-S1164</f>
        <v/>
      </c>
      <c r="U1164" s="556">
        <f>T1164/Q1164</f>
        <v/>
      </c>
      <c r="V1164" s="444" t="n"/>
      <c r="W1164" s="444" t="n"/>
      <c r="X1164" s="444" t="n"/>
      <c r="Y1164" s="444" t="n"/>
      <c r="Z1164" s="444" t="n"/>
      <c r="AA1164" s="444" t="n"/>
      <c r="AB1164" s="1442" t="n">
        <v>0.01</v>
      </c>
      <c r="AC1164" s="1624">
        <f>ROUND(O1164*AB1164,3)</f>
        <v/>
      </c>
      <c r="AD1164" s="673">
        <f>AD519</f>
        <v/>
      </c>
      <c r="AE1164" s="663" t="inlineStr">
        <is>
          <t>ЕАЭС N RU Д-JP.ПФ02.В.04242/19 от 21.06.2019 действует до 20.06.2024 ЕАЭС N RU Д-JP.РА06.В.58074/24 от 30.07.2024 действует до 29.07.2029</t>
        </is>
      </c>
      <c r="AF1164" s="663" t="inlineStr">
        <is>
          <t xml:space="preserve">Rosy Drop </t>
        </is>
      </c>
      <c r="AG1164" s="663" t="inlineStr">
        <is>
          <t>Pod Corporation</t>
        </is>
      </c>
    </row>
    <row r="1165" hidden="1" ht="20.1" customFormat="1" customHeight="1" s="437" thickBot="1">
      <c r="A1165" s="1442" t="n"/>
      <c r="B1165" s="822" t="n"/>
      <c r="C1165" s="448" t="n"/>
      <c r="D1165" s="448" t="n"/>
      <c r="E1165" s="435" t="inlineStr">
        <is>
          <t>ROSY DROP SAMPLE</t>
        </is>
      </c>
      <c r="F1165" s="1668" t="inlineStr">
        <is>
          <t>RD03S</t>
        </is>
      </c>
      <c r="G1165" s="671" t="inlineStr">
        <is>
          <t>ロージードロップ　美容液</t>
        </is>
      </c>
      <c r="H1165" s="404" t="inlineStr">
        <is>
          <t>《ROSY DROP》WRINKLE SERUM(mini pouch) (N.C.V)</t>
        </is>
      </c>
      <c r="I1165" s="404" t="inlineStr">
        <is>
          <t>Rosy Drop Wrinkle Serum</t>
        </is>
      </c>
      <c r="J1165" s="488" t="inlineStr">
        <is>
          <t>Эссенция против морщин</t>
        </is>
      </c>
      <c r="K1165" s="451" t="inlineStr">
        <is>
          <t>face serum</t>
        </is>
      </c>
      <c r="L1165" s="451" t="n"/>
      <c r="M1165" s="450" t="n"/>
      <c r="N1165" s="450" t="n"/>
      <c r="O1165" s="553" t="n"/>
      <c r="P1165" s="1622" t="n">
        <v>10</v>
      </c>
      <c r="Q1165" s="1622">
        <f>O1165*P1165</f>
        <v/>
      </c>
      <c r="R1165" s="554" t="n">
        <v>0</v>
      </c>
      <c r="S1165" s="1634">
        <f>O1165*R1165</f>
        <v/>
      </c>
      <c r="T1165" s="1634">
        <f>Q1165-S1165</f>
        <v/>
      </c>
      <c r="U1165" s="556">
        <f>T1165/Q1165</f>
        <v/>
      </c>
      <c r="V1165" s="444" t="n"/>
      <c r="W1165" s="444" t="n"/>
      <c r="X1165" s="444" t="n"/>
      <c r="Y1165" s="444" t="n"/>
      <c r="Z1165" s="444" t="n"/>
      <c r="AA1165" s="444" t="n"/>
      <c r="AB1165" s="1442" t="n">
        <v>0.01</v>
      </c>
      <c r="AC1165" s="1624">
        <f>ROUND(O1165*AB1165,3)</f>
        <v/>
      </c>
      <c r="AD1165" s="673">
        <f>AD520</f>
        <v/>
      </c>
      <c r="AE1165" s="663" t="inlineStr">
        <is>
          <t>ЕАЭС N RU Д-JP.НВ32.В.12206/20 от 14.08.2020 действует до 13.08.2025</t>
        </is>
      </c>
      <c r="AF1165" s="663" t="inlineStr">
        <is>
          <t>Rosy Drop</t>
        </is>
      </c>
      <c r="AG1165" s="663" t="inlineStr">
        <is>
          <t>Pod Inc.</t>
        </is>
      </c>
    </row>
    <row r="1166" hidden="1" ht="20.1" customFormat="1" customHeight="1" s="437" thickBot="1">
      <c r="A1166" s="1442" t="n"/>
      <c r="B1166" s="822" t="n"/>
      <c r="C1166" s="448" t="n"/>
      <c r="D1166" s="448" t="n"/>
      <c r="E1166" s="435" t="inlineStr">
        <is>
          <t>ROSY DROP SAMPLE</t>
        </is>
      </c>
      <c r="F1166" s="435" t="inlineStr">
        <is>
          <t>RD04S</t>
        </is>
      </c>
      <c r="G1166" s="450" t="inlineStr">
        <is>
          <t>ロージードロップ　クリーム</t>
        </is>
      </c>
      <c r="H1166" s="451" t="inlineStr">
        <is>
          <t>《ROSY DROP》 FURROW CREAM(mini pouch) (N.C.V)</t>
        </is>
      </c>
      <c r="I1166" s="451" t="inlineStr">
        <is>
          <t>Rosy Drop Furrow Cream</t>
        </is>
      </c>
      <c r="J1166" s="591" t="inlineStr">
        <is>
          <t>Питательный крем</t>
        </is>
      </c>
      <c r="K1166" s="451" t="inlineStr">
        <is>
          <t>face cream</t>
        </is>
      </c>
      <c r="L1166" s="451" t="n"/>
      <c r="M1166" s="450" t="n"/>
      <c r="N1166" s="450" t="n"/>
      <c r="O1166" s="553" t="n"/>
      <c r="P1166" s="1622" t="n">
        <v>10</v>
      </c>
      <c r="Q1166" s="1622">
        <f>O1166*P1166</f>
        <v/>
      </c>
      <c r="R1166" s="554" t="n">
        <v>0</v>
      </c>
      <c r="S1166" s="1634">
        <f>O1166*R1166</f>
        <v/>
      </c>
      <c r="T1166" s="1634">
        <f>Q1166-S1166</f>
        <v/>
      </c>
      <c r="U1166" s="556">
        <f>T1166/Q1166</f>
        <v/>
      </c>
      <c r="V1166" s="444" t="n"/>
      <c r="W1166" s="444" t="n"/>
      <c r="X1166" s="444" t="n"/>
      <c r="Y1166" s="444" t="n"/>
      <c r="Z1166" s="444" t="n"/>
      <c r="AA1166" s="444" t="n"/>
      <c r="AB1166" s="1442" t="n">
        <v>0.01</v>
      </c>
      <c r="AC1166" s="1624">
        <f>ROUND(O1166*AB1166,3)</f>
        <v/>
      </c>
      <c r="AD1166" s="673">
        <f>AD521</f>
        <v/>
      </c>
      <c r="AE1166" s="663" t="inlineStr">
        <is>
          <t>ЕАЭС N RU Д-JP.ПФ02.В.05504/19 от 16.07.2019 действует до 15.07.2024 ЕАЭС N RU Д-JP.РА06.В.56869/24 от 30.07.2024 действует до 29.07.2029</t>
        </is>
      </c>
      <c r="AF1166" s="663" t="inlineStr">
        <is>
          <t>Rapport</t>
        </is>
      </c>
      <c r="AG1166" s="663" t="inlineStr">
        <is>
          <t>Pod Inc.</t>
        </is>
      </c>
    </row>
    <row r="1167" hidden="1" ht="20.1" customFormat="1" customHeight="1" s="437" thickBot="1">
      <c r="A1167" s="1442" t="n"/>
      <c r="B1167" s="822" t="n"/>
      <c r="C1167" s="448" t="inlineStr">
        <is>
          <t>4573221620204</t>
        </is>
      </c>
      <c r="D1167" s="448" t="n"/>
      <c r="E1167" s="435" t="inlineStr">
        <is>
          <t>ROSY DROP TESTER</t>
        </is>
      </c>
      <c r="F1167" s="435" t="inlineStr">
        <is>
          <t>RD06T</t>
        </is>
      </c>
      <c r="G1167" s="450" t="n"/>
      <c r="H1167" s="451" t="inlineStr">
        <is>
          <t>《ROSY DROP》 FURROWLESS MASK TESTER (N.C.V)</t>
        </is>
      </c>
      <c r="I1167" s="451" t="inlineStr">
        <is>
          <t>Rosy Drop Furrowless Mask</t>
        </is>
      </c>
      <c r="J1167" s="451" t="inlineStr">
        <is>
          <t xml:space="preserve">Омолаживающая маска для лица Рози Дроп. 25 мл х 6 шт. </t>
        </is>
      </c>
      <c r="K1167" s="451" t="inlineStr">
        <is>
          <t>face mask</t>
        </is>
      </c>
      <c r="L1167" s="451" t="n"/>
      <c r="M1167" s="450" t="n"/>
      <c r="N1167" s="450" t="n"/>
      <c r="O1167" s="553" t="n"/>
      <c r="P1167" s="1622">
        <f>P522</f>
        <v/>
      </c>
      <c r="Q1167" s="1622">
        <f>O1167*P1167</f>
        <v/>
      </c>
      <c r="R1167" s="554" t="n">
        <v>0</v>
      </c>
      <c r="S1167" s="1634">
        <f>O1167*R1167</f>
        <v/>
      </c>
      <c r="T1167" s="1634">
        <f>Q1167-S1167</f>
        <v/>
      </c>
      <c r="U1167" s="556">
        <f>T1167/Q1167</f>
        <v/>
      </c>
      <c r="V1167" s="444" t="n"/>
      <c r="W1167" s="444" t="n"/>
      <c r="X1167" s="444" t="n"/>
      <c r="Y1167" s="444" t="n"/>
      <c r="Z1167" s="444" t="n"/>
      <c r="AA1167" s="444" t="n"/>
      <c r="AB1167" s="1442" t="n">
        <v>0.383</v>
      </c>
      <c r="AC1167" s="1624">
        <f>ROUND(O1167*AB1167,3)</f>
        <v/>
      </c>
      <c r="AD1167" s="881">
        <f>AD522</f>
        <v/>
      </c>
      <c r="AE1167" s="663" t="inlineStr">
        <is>
          <t>ЕАЭС N RU Д-JP.РА01.В.46661/24 от 26.01.2024 действует до 25.01.2029</t>
        </is>
      </c>
      <c r="AF1167" s="663" t="n"/>
      <c r="AG1167" s="663" t="inlineStr">
        <is>
          <t>Pod Inc.</t>
        </is>
      </c>
    </row>
    <row r="1168" hidden="1" ht="20.1" customFormat="1" customHeight="1" s="437" thickBot="1">
      <c r="A1168" s="435" t="n"/>
      <c r="B1168" s="829" t="n"/>
      <c r="C1168" s="448" t="n"/>
      <c r="D1168" s="448" t="n"/>
      <c r="E1168" s="435" t="inlineStr">
        <is>
          <t>ESTLABO PRO TESTER</t>
        </is>
      </c>
      <c r="F1168" s="435" t="inlineStr">
        <is>
          <t>EST12T</t>
        </is>
      </c>
      <c r="G1168" s="450" t="inlineStr">
        <is>
          <t>エステラボ　マッサージジェルWH</t>
        </is>
      </c>
      <c r="H1168" s="451" t="inlineStr">
        <is>
          <t>ESTLABO   MASSAGE  GEL  WH TESTER (N.C.V)</t>
        </is>
      </c>
      <c r="I1168" s="451" t="inlineStr">
        <is>
          <t>EST LABO MASSAGE GEL WH</t>
        </is>
      </c>
      <c r="J1168" s="591" t="inlineStr">
        <is>
          <t>Антивозрастной массажный гель</t>
        </is>
      </c>
      <c r="K1168" s="451" t="inlineStr">
        <is>
          <t>gel</t>
        </is>
      </c>
      <c r="L1168" s="451" t="n"/>
      <c r="M1168" s="450" t="n"/>
      <c r="N1168" s="450" t="n"/>
      <c r="O1168" s="553" t="n"/>
      <c r="P1168" s="1622" t="n">
        <v>100</v>
      </c>
      <c r="Q1168" s="1622">
        <f>O1168*P1168</f>
        <v/>
      </c>
      <c r="R1168" s="554" t="n">
        <v>0</v>
      </c>
      <c r="S1168" s="1634">
        <f>O1168*R1168</f>
        <v/>
      </c>
      <c r="T1168" s="1634">
        <f>Q1168-S1168</f>
        <v/>
      </c>
      <c r="U1168" s="556">
        <f>T1168/Q1168</f>
        <v/>
      </c>
      <c r="V1168" s="444" t="n"/>
      <c r="W1168" s="444" t="n"/>
      <c r="X1168" s="444" t="n"/>
      <c r="Y1168" s="444" t="n"/>
      <c r="Z1168" s="444" t="n"/>
      <c r="AA1168" s="444" t="n"/>
      <c r="AB1168" s="1442" t="n">
        <v>0.32</v>
      </c>
      <c r="AC1168" s="1624">
        <f>ROUND(O1168*AB1168,3)</f>
        <v/>
      </c>
      <c r="AD1168" s="673" t="inlineStr">
        <is>
          <t>グリセリン
水
ハチミツ
BG
ラベンダー花水
プラセンタエキス
水溶性プロテオグリカン
ハマナス果実エキス
セレブロシド
α-アルブチン
リン酸アスコルビルMg
アーチチョーク葉エキス
メマツヨイグサ種子エキス
プルーン分解物
マグワ根皮エキス
トウキ根エキス
カンゾウ根エキス
シア脂
水添ポリイソブテン
ラウレス-7
1,2-ヘキサンジオール
キサンタンガム
ポリアクリルアミド
カプリリルグリコール</t>
        </is>
      </c>
      <c r="AE1168" s="663" t="inlineStr">
        <is>
          <t>ЕАЭС N RU Д-JP.НВ32.В.13610/20 от 14.09.2020 действует до 13.09.2025</t>
        </is>
      </c>
      <c r="AF1168" s="663" t="inlineStr">
        <is>
          <t>CBS Cosmetics</t>
        </is>
      </c>
      <c r="AG1168" s="663" t="inlineStr">
        <is>
          <t>Shoyaku Kenkyusho Inc</t>
        </is>
      </c>
    </row>
    <row r="1169" hidden="1" ht="20.1" customFormat="1" customHeight="1" s="437" thickBot="1">
      <c r="A1169" s="435" t="n"/>
      <c r="B1169" s="829" t="n"/>
      <c r="C1169" s="448" t="n"/>
      <c r="D1169" s="448" t="n"/>
      <c r="E1169" s="435" t="inlineStr">
        <is>
          <t>ESTLABO PRO TESTER</t>
        </is>
      </c>
      <c r="F1169" s="435" t="inlineStr">
        <is>
          <t>EST13T</t>
        </is>
      </c>
      <c r="G1169" s="450" t="inlineStr">
        <is>
          <t>エステラボ　マッサージジェルAG</t>
        </is>
      </c>
      <c r="H1169" s="451" t="inlineStr">
        <is>
          <t>ESTLABO   MASSAGE  GEL  AG TESTER (N.C.V)</t>
        </is>
      </c>
      <c r="I1169" s="451" t="inlineStr">
        <is>
          <t>EST LABO MASSAGE GEL AG</t>
        </is>
      </c>
      <c r="J1169" s="591" t="inlineStr">
        <is>
          <t>Антивозрастной массажный гель</t>
        </is>
      </c>
      <c r="K1169" s="451" t="inlineStr">
        <is>
          <t>gel</t>
        </is>
      </c>
      <c r="L1169" s="451" t="n"/>
      <c r="M1169" s="450" t="n"/>
      <c r="N1169" s="450" t="n"/>
      <c r="O1169" s="553" t="n"/>
      <c r="P1169" s="1622" t="n">
        <v>100</v>
      </c>
      <c r="Q1169" s="1622">
        <f>O1169*P1169</f>
        <v/>
      </c>
      <c r="R1169" s="554" t="n">
        <v>0</v>
      </c>
      <c r="S1169" s="1634">
        <f>O1169*R1169</f>
        <v/>
      </c>
      <c r="T1169" s="1634">
        <f>Q1169-S1169</f>
        <v/>
      </c>
      <c r="U1169" s="556">
        <f>T1169/Q1169</f>
        <v/>
      </c>
      <c r="V1169" s="444" t="n"/>
      <c r="W1169" s="444" t="n"/>
      <c r="X1169" s="444" t="n"/>
      <c r="Y1169" s="444" t="n"/>
      <c r="Z1169" s="444" t="n"/>
      <c r="AA1169" s="444" t="n"/>
      <c r="AB1169" s="1442" t="n">
        <v>0.32</v>
      </c>
      <c r="AC1169" s="1624">
        <f>ROUND(O1169*AB1169,3)</f>
        <v/>
      </c>
      <c r="AD1169" s="673" t="inlineStr">
        <is>
          <t>グリセリン
水
ハチミツ
BG
ラベンダー花水
プラセンタエキス
水溶性プロテオグリカン
ハマナス果実エキス
セレブロシド
加水分解ヒアルロン酸
加水分解コラーゲン
シア脂
白金
シラカンバ樹液
ローズマリー葉エキス
アシタバ葉/茎エキス
乳酸桿菌/ブドウ果汁発酵液
リン酸アスコルビルMg
ポリソルベート80
水添ポリイソブテン
ラウレス-7
1,2-ヘキサンジオール
キサンタンガム
ポリアクリルアミド
カプリリルグリコール</t>
        </is>
      </c>
      <c r="AE1169" s="663" t="inlineStr">
        <is>
          <t>ЕАЭС N RU Д-JP.НВ32.В.13610/20 от 14.09.2020 действует до 13.09.2025</t>
        </is>
      </c>
      <c r="AF1169" s="663" t="inlineStr">
        <is>
          <t>CBS Cosmetics</t>
        </is>
      </c>
      <c r="AG1169" s="663" t="inlineStr">
        <is>
          <t>Shoyaku Kenkyusho Inc</t>
        </is>
      </c>
    </row>
    <row r="1170" hidden="1" ht="20.1" customFormat="1" customHeight="1" s="437" thickBot="1">
      <c r="A1170" s="1442" t="n"/>
      <c r="B1170" s="822" t="n"/>
      <c r="C1170" s="448" t="n"/>
      <c r="D1170" s="448" t="n"/>
      <c r="E1170" s="435" t="inlineStr">
        <is>
          <t>ESTLABO PRO TESTER</t>
        </is>
      </c>
      <c r="F1170" s="435" t="inlineStr">
        <is>
          <t>EST31T</t>
        </is>
      </c>
      <c r="G1170" s="450" t="inlineStr">
        <is>
          <t>エステラボ　マッサージクリーム</t>
        </is>
      </c>
      <c r="H1170" s="451" t="inlineStr">
        <is>
          <t>ESTLABO   MASSAGE  CREAM TESTER (N.C.V)</t>
        </is>
      </c>
      <c r="I1170" s="451" t="inlineStr">
        <is>
          <t>EST LABO MASSAGE CREAM</t>
        </is>
      </c>
      <c r="J1170" s="591" t="inlineStr">
        <is>
          <t>Массажный крем</t>
        </is>
      </c>
      <c r="K1170" s="451" t="inlineStr">
        <is>
          <t>face cream</t>
        </is>
      </c>
      <c r="L1170" s="451" t="n"/>
      <c r="M1170" s="450" t="n"/>
      <c r="N1170" s="450" t="n"/>
      <c r="O1170" s="553" t="n"/>
      <c r="P1170" s="1622" t="n">
        <v>100</v>
      </c>
      <c r="Q1170" s="1622">
        <f>O1170*P1170</f>
        <v/>
      </c>
      <c r="R1170" s="554" t="n">
        <v>0</v>
      </c>
      <c r="S1170" s="1634">
        <f>O1170*R1170</f>
        <v/>
      </c>
      <c r="T1170" s="1634">
        <f>Q1170-S1170</f>
        <v/>
      </c>
      <c r="U1170" s="556">
        <f>T1170/Q1170</f>
        <v/>
      </c>
      <c r="V1170" s="444" t="n"/>
      <c r="W1170" s="444" t="n"/>
      <c r="X1170" s="444" t="n"/>
      <c r="Y1170" s="444" t="n"/>
      <c r="Z1170" s="444" t="n"/>
      <c r="AA1170" s="444" t="n"/>
      <c r="AB1170" s="1442" t="n">
        <v>0.33</v>
      </c>
      <c r="AC1170" s="1624">
        <f>ROUND(O1170*AB1170,3)</f>
        <v/>
      </c>
      <c r="AD1170" s="673" t="inlineStr">
        <is>
          <t>ミネラルオイル
水
エチルヘキサン酸セチル
ジグリセリン
ステアリン酸グリセリル（SE）
ステアリン酸
水添ナタネ油アルコール
パルミチン酸セチル
ジメチコン
ポリソルベート60
セテス-6
プラセンタエキス
水溶性プロテオグリカン
ハマナス果実エキス
パルミトイルペンタペプチド-4
リン酸アスコルビルMg
グリチルリチン酸2K
クズ根エキス
アロエベラ葉エキス
クロレラエキス
ラベンダー油
水酸化K
ラウロイルグルタミン酸Na
テトラオレイン酸ソルベス-30
1,2-ヘキサンジオール
グリセリン
BG
キサンタンガム
カルボマー
カプリリルグリコール</t>
        </is>
      </c>
      <c r="AE1170" s="663" t="inlineStr">
        <is>
          <t>ЕАЭС N RU Д-JP.АБ47.В.08747/20 от 08.09.2020 действует до 07.09.2025</t>
        </is>
      </c>
      <c r="AF1170" s="663" t="inlineStr">
        <is>
          <t>CBS Cosmetics</t>
        </is>
      </c>
      <c r="AG1170" s="663" t="inlineStr">
        <is>
          <t>Shoyaku Kenkyusho Inc</t>
        </is>
      </c>
    </row>
    <row r="1171" hidden="1" ht="20.1" customFormat="1" customHeight="1" s="437" thickBot="1">
      <c r="A1171" s="435" t="n"/>
      <c r="B1171" s="829" t="n"/>
      <c r="C1171" s="448" t="n"/>
      <c r="D1171" s="448" t="n"/>
      <c r="E1171" s="435" t="inlineStr">
        <is>
          <t>ESTLABO PRO TESTER</t>
        </is>
      </c>
      <c r="F1171" s="435" t="inlineStr">
        <is>
          <t>EST24T</t>
        </is>
      </c>
      <c r="G1171" s="450" t="inlineStr">
        <is>
          <t>エステラボ　ピールオフパックリフトセット</t>
        </is>
      </c>
      <c r="H1171" s="451" t="inlineStr">
        <is>
          <t>ESTLABO   PEEL  OFF  PACK  LIFT  SET TESTER (N.C.V)</t>
        </is>
      </c>
      <c r="I1171" s="451" t="inlineStr">
        <is>
          <t>EST LABO PEEL OFF PACK LIFT SET</t>
        </is>
      </c>
      <c r="J1171" s="591" t="inlineStr">
        <is>
          <t>Альгинатная лифтинговая маска</t>
        </is>
      </c>
      <c r="K1171" s="451" t="inlineStr">
        <is>
          <t>face pack</t>
        </is>
      </c>
      <c r="L1171" s="451" t="n"/>
      <c r="M1171" s="450" t="n"/>
      <c r="N1171" s="450" t="n"/>
      <c r="O1171" s="553" t="n"/>
      <c r="P1171" s="1622" t="n">
        <v>100</v>
      </c>
      <c r="Q1171" s="1622">
        <f>O1171*P1171</f>
        <v/>
      </c>
      <c r="R1171" s="554" t="n">
        <v>0</v>
      </c>
      <c r="S1171" s="1634">
        <f>O1171*R1171</f>
        <v/>
      </c>
      <c r="T1171" s="1634">
        <f>Q1171-S1171</f>
        <v/>
      </c>
      <c r="U1171" s="556">
        <f>T1171/Q1171</f>
        <v/>
      </c>
      <c r="V1171" s="444" t="n"/>
      <c r="W1171" s="444" t="n"/>
      <c r="X1171" s="444" t="n"/>
      <c r="Y1171" s="444" t="n"/>
      <c r="Z1171" s="444" t="n"/>
      <c r="AA1171" s="444" t="n"/>
      <c r="AB1171" s="1442" t="n">
        <v>0.86</v>
      </c>
      <c r="AC1171" s="1624">
        <f>ROUND(O1171*AB1171,3)</f>
        <v/>
      </c>
      <c r="AD1171" s="673" t="inlineStr">
        <is>
          <t>A)水
カオリン
BG
タルク
アルギン酸Na
ピロリン酸4Na
プラセンタエキス
水溶性プロテオグリカン
ハマナス果実エキス
グルコシルヘスペリジン
リン酸アスコルビルMg
センキュウ根茎エキス
アラントイン
シアノコバラミン
オレンジ油
イランイラン花油
ラベンダー花水
クエン酸Na
1,2-ヘキサンジオール
カプリリルグリコール
B) バレイショデンプン
硫酸Ca
ESSENCE)
水
BG
トリ（カプリル酸/カプリン酸）グリセリル
スクワラン
アルガニアスピノサ核油
ステアリン酸
ステアリン酸グリセリル（SE）
ラベンダー花水
ローズヒップ油
ポリソルベート60
プラセンタエキス
水溶性プロテオグリカン
ハマナス果実エキス
グルコシルヘスペリジン
トコフェロール
加水分解コラーゲン
パルミトイルペンタペプチド-4
パルミトイルトリペプチド-5
パルミトイルジペプチド-5ジアミノブチロイルヒドロキシトレオニン
パルミトイルジペプチド-5ジアミノヒドロキシ酪酸
リン酸アスコルビルMg
セージ葉エキス
ヨーロッパシラカバ樹皮エキス
カミツレ花エキス
シアノコバラミン
ダイズ油
オレンジ油
イランイラン花油
水添ポリイソブテン
ラウレス-7
ポリソルベート20
1,2-ヘキサンジオール
グリセリン
カルボマー
ポリアクリルアミド
カプリリルグリコール</t>
        </is>
      </c>
      <c r="AE1171" s="663" t="inlineStr">
        <is>
          <t>ЕАЭС N RU Д-JP.АБ47.В.08815/20 от 09.09.2020 действует до 08.09.2025</t>
        </is>
      </c>
      <c r="AF1171" s="663" t="inlineStr">
        <is>
          <t>CBS Cosmetics</t>
        </is>
      </c>
      <c r="AG1171" s="663" t="inlineStr">
        <is>
          <t>Shoyaku Kenkyusho Inc</t>
        </is>
      </c>
    </row>
    <row r="1172" hidden="1" ht="20.1" customFormat="1" customHeight="1" s="437" thickBot="1">
      <c r="A1172" s="435" t="n"/>
      <c r="B1172" s="829" t="n"/>
      <c r="C1172" s="448" t="n"/>
      <c r="D1172" s="448" t="n"/>
      <c r="E1172" s="435" t="inlineStr">
        <is>
          <t>ESTLABO PRO TESTER</t>
        </is>
      </c>
      <c r="F1172" s="435" t="inlineStr">
        <is>
          <t>EST25T</t>
        </is>
      </c>
      <c r="G1172" s="450" t="inlineStr">
        <is>
          <t>エステラボ　ピールオフパックホワイトセット</t>
        </is>
      </c>
      <c r="H1172" s="451" t="inlineStr">
        <is>
          <t>ESTLABO   PEEL  OFF  PACK  WHITE  SET TESTER (N.C.V)</t>
        </is>
      </c>
      <c r="I1172" s="451" t="inlineStr">
        <is>
          <t>EST LABO PEEL OFF PACK WHITE SET</t>
        </is>
      </c>
      <c r="J1172" s="591" t="inlineStr">
        <is>
          <t>Альгинатная маска выравнивающая цвет кожи лица</t>
        </is>
      </c>
      <c r="K1172" s="451" t="inlineStr">
        <is>
          <t>face pack</t>
        </is>
      </c>
      <c r="L1172" s="451" t="n"/>
      <c r="M1172" s="450" t="n"/>
      <c r="N1172" s="450" t="n"/>
      <c r="O1172" s="553" t="n"/>
      <c r="P1172" s="1622" t="n">
        <v>100</v>
      </c>
      <c r="Q1172" s="1622">
        <f>O1172*P1172</f>
        <v/>
      </c>
      <c r="R1172" s="554" t="n">
        <v>0</v>
      </c>
      <c r="S1172" s="1634">
        <f>O1172*R1172</f>
        <v/>
      </c>
      <c r="T1172" s="1634">
        <f>Q1172-S1172</f>
        <v/>
      </c>
      <c r="U1172" s="556">
        <f>T1172/Q1172</f>
        <v/>
      </c>
      <c r="V1172" s="444" t="n"/>
      <c r="W1172" s="444" t="n"/>
      <c r="X1172" s="444" t="n"/>
      <c r="Y1172" s="444" t="n"/>
      <c r="Z1172" s="444" t="n"/>
      <c r="AA1172" s="444" t="n"/>
      <c r="AB1172" s="1442" t="n">
        <v>0.86</v>
      </c>
      <c r="AC1172" s="1624">
        <f>ROUND(O1172*AB1172,3)</f>
        <v/>
      </c>
      <c r="AD1172" s="673" t="inlineStr">
        <is>
          <t>A)
水
カオリン
BG
タルク
アルギン酸Na
ピロリン酸4Na
プラセンタエキス
水溶性プロテオグリカン
ハマナス果実エキス
リン酸アスコルビルMg
トウキ根エキス
アラントイン
ベルガモット果実油
ラベンダー花水
クエン酸Na
1,2-ヘキサンジオール
カプリリルグリコール
B) バレイショデンプン
硫酸Ca
ESSENCE)
水
BG
トリ（カプリル酸/カプリン酸）グリセリル
スクワラン
ローズヒップ油
ステアリン酸
ステアリン酸グリセリル（SE）
ラベンダー花水
ポリソルベート60
プラセンタエキス
水溶性プロテオグリカン
ハマナス果実エキス
リノール酸レチノール
ワルテリアインディカ葉エキス
フェルラ酸
グルコン酸Na
ビスグリセリルアスコルビン酸
α-アルブチン
ソメイヨシノ葉エキス
アーチチョーク葉エキス
メマツヨイグサ種子エキス
プルーン分解物
トコフェロール
ダイズ油
ベルガモット果実油
水添ポリイソブテン
ラウレス-7
クエン酸
クエン酸Na
マンニトール
デキストリン
1,2-ヘキサンジオール
グリセリン
ポリアクリルアミド
カプリリルグリコール</t>
        </is>
      </c>
      <c r="AE1172" s="663" t="inlineStr">
        <is>
          <t>ЕАЭС N RU Д-JP.АБ47.В.08815/20 от 09.09.2020 действует до 08.09.2025</t>
        </is>
      </c>
      <c r="AF1172" s="663" t="inlineStr">
        <is>
          <t>CBS Cosmetics</t>
        </is>
      </c>
      <c r="AG1172" s="663" t="inlineStr">
        <is>
          <t>Shoyaku Kenkyusho Inc</t>
        </is>
      </c>
    </row>
    <row r="1173" hidden="1" ht="20.1" customFormat="1" customHeight="1" s="437" thickBot="1">
      <c r="A1173" s="435" t="n"/>
      <c r="B1173" s="829" t="n"/>
      <c r="C1173" s="448" t="n"/>
      <c r="D1173" s="448" t="n"/>
      <c r="E1173" s="435" t="inlineStr">
        <is>
          <t>ESTLABO PRO TESTER</t>
        </is>
      </c>
      <c r="F1173" s="435" t="inlineStr">
        <is>
          <t>EST01T</t>
        </is>
      </c>
      <c r="G1173" s="450" t="inlineStr">
        <is>
          <t>エステラボ　ポイントクレンジング</t>
        </is>
      </c>
      <c r="H1173" s="451" t="inlineStr">
        <is>
          <t>ESTLABO　POINT　CLEANSING TESTER (N.C.V)</t>
        </is>
      </c>
      <c r="I1173" s="451" t="inlineStr">
        <is>
          <t>ESTLABO POINT CLEANSING</t>
        </is>
      </c>
      <c r="J1173" s="591" t="inlineStr">
        <is>
          <t>Демакияжный лосьон для очищения макияжа с глаз и губ</t>
        </is>
      </c>
      <c r="K1173" s="451" t="inlineStr">
        <is>
          <t>face cleansing</t>
        </is>
      </c>
      <c r="L1173" s="451" t="n"/>
      <c r="M1173" s="450" t="n"/>
      <c r="N1173" s="450" t="n"/>
      <c r="O1173" s="553" t="n"/>
      <c r="P1173" s="1622" t="n">
        <v>100</v>
      </c>
      <c r="Q1173" s="1622">
        <f>O1173*P1173</f>
        <v/>
      </c>
      <c r="R1173" s="554" t="n">
        <v>0</v>
      </c>
      <c r="S1173" s="1634">
        <f>O1173*R1173</f>
        <v/>
      </c>
      <c r="T1173" s="1634">
        <f>Q1173-S1173</f>
        <v/>
      </c>
      <c r="U1173" s="556">
        <f>T1173/Q1173</f>
        <v/>
      </c>
      <c r="V1173" s="444" t="n"/>
      <c r="W1173" s="444" t="n"/>
      <c r="X1173" s="444" t="n"/>
      <c r="Y1173" s="444" t="n"/>
      <c r="Z1173" s="444" t="n"/>
      <c r="AA1173" s="444" t="n"/>
      <c r="AB1173" s="1442" t="n">
        <v>0.32</v>
      </c>
      <c r="AC1173" s="1624">
        <f>ROUND(O1173*AB1173,3)</f>
        <v/>
      </c>
      <c r="AD1173" s="673" t="inlineStr">
        <is>
          <t>ミネラルオイル
テトラオレイン酸ソルベス-30
エチルヘキサン酸セチル
シクロペンタシロキサン
ホホバ種子油
水
グリセリン
プラセンタエキス
水溶性プロテオグリカン
ハマナス果実エキス
テトラヘキシルデカン酸アスコルビル
トコフェロール
シソ葉エキス
ソメイヨシノ葉エキス
クズ根エキス
アロエベラ葉エキス
クロレラエキス
ラベンダー油
ダイズ油
1,2-ヘキサンジオール
BG
カプリリルグリコール</t>
        </is>
      </c>
      <c r="AE1173" s="663" t="inlineStr">
        <is>
          <t>ЕАЭС N RU Д-JP.АБ47.В.08734/20 от 08.09.2020 действует до 07.09.2025</t>
        </is>
      </c>
      <c r="AF1173" s="663" t="inlineStr">
        <is>
          <t>CBS Cosmetics</t>
        </is>
      </c>
      <c r="AG1173" s="663" t="inlineStr">
        <is>
          <t>Shoyaku Kenkyusho Inc</t>
        </is>
      </c>
    </row>
    <row r="1174" hidden="1" ht="20.1" customFormat="1" customHeight="1" s="437" thickBot="1">
      <c r="A1174" s="435" t="n"/>
      <c r="B1174" s="829" t="n"/>
      <c r="C1174" s="448" t="n"/>
      <c r="D1174" s="448" t="n"/>
      <c r="E1174" s="435" t="inlineStr">
        <is>
          <t>ESTLABO PRO TESTER</t>
        </is>
      </c>
      <c r="F1174" s="435" t="inlineStr">
        <is>
          <t>EST02T</t>
        </is>
      </c>
      <c r="G1174" s="450" t="inlineStr">
        <is>
          <t>エステラボ　クレンジングソープ</t>
        </is>
      </c>
      <c r="H1174" s="451" t="inlineStr">
        <is>
          <t>ESTLABO   CLEANSING  SOAP TESTER (N.C.V)</t>
        </is>
      </c>
      <c r="I1174" s="451" t="inlineStr">
        <is>
          <t>EST LABO CLEANSING SOAP</t>
        </is>
      </c>
      <c r="J1174" s="591" t="inlineStr">
        <is>
          <t>Очищающее пенка мусс</t>
        </is>
      </c>
      <c r="K1174" s="451" t="inlineStr">
        <is>
          <t>face cleansing</t>
        </is>
      </c>
      <c r="L1174" s="451" t="n"/>
      <c r="M1174" s="450" t="n"/>
      <c r="N1174" s="450" t="n"/>
      <c r="O1174" s="553" t="n"/>
      <c r="P1174" s="1622" t="n">
        <v>100</v>
      </c>
      <c r="Q1174" s="1622">
        <f>O1174*P1174</f>
        <v/>
      </c>
      <c r="R1174" s="554" t="n">
        <v>0</v>
      </c>
      <c r="S1174" s="1634">
        <f>O1174*R1174</f>
        <v/>
      </c>
      <c r="T1174" s="1634">
        <f>Q1174-S1174</f>
        <v/>
      </c>
      <c r="U1174" s="556">
        <f>T1174/Q1174</f>
        <v/>
      </c>
      <c r="V1174" s="444" t="n"/>
      <c r="W1174" s="444" t="n"/>
      <c r="X1174" s="444" t="n"/>
      <c r="Y1174" s="444" t="n"/>
      <c r="Z1174" s="444" t="n"/>
      <c r="AA1174" s="444" t="n"/>
      <c r="AB1174" s="1442" t="n">
        <v>0.37</v>
      </c>
      <c r="AC1174" s="1624">
        <f>ROUND(O1174*AB1174,3)</f>
        <v/>
      </c>
      <c r="AD1174" s="673" t="inlineStr">
        <is>
          <t>水
コカミドプロピルベタイン
BG
ココイルグルタミン酸TEA
ラウロイルアスパラギン酸Na
グリセリン
ベタイン
ラウラミドDEA
プラセンタエキス
水溶性プロテオグリカン
ハマナス果実エキス
リン酸アスコルビルMg
ヒバマタエキス
クレマティス葉エキス
スギナエキス
セイヨウキズタ葉/茎エキス
セイヨウナツユキソウ花エキス
グリチルリチン酸2K
ラベンダー油
セテアレス-60ミリスチルグリコール
1,2-ヘキサンジオール
カプリリルグリコール</t>
        </is>
      </c>
      <c r="AE1174" s="663" t="inlineStr">
        <is>
          <t>ЕАЭС N RU Д-JP.АБ47.В.08751/20 от 08.09.2020 действует до 07.09.2026</t>
        </is>
      </c>
      <c r="AF1174" s="663" t="inlineStr">
        <is>
          <t>CBS Cosmetics</t>
        </is>
      </c>
      <c r="AG1174" s="663" t="inlineStr">
        <is>
          <t>Shoyaku Kenkyusho Inc</t>
        </is>
      </c>
    </row>
    <row r="1175" hidden="1" ht="20.1" customFormat="1" customHeight="1" s="437" thickBot="1">
      <c r="A1175" s="435" t="n"/>
      <c r="B1175" s="829" t="n"/>
      <c r="C1175" s="448" t="n"/>
      <c r="D1175" s="448" t="n"/>
      <c r="E1175" s="435" t="inlineStr">
        <is>
          <t>ESTLABO PRO TESTER</t>
        </is>
      </c>
      <c r="F1175" s="435" t="inlineStr">
        <is>
          <t>EST03T</t>
        </is>
      </c>
      <c r="G1175" s="450" t="inlineStr">
        <is>
          <t>エステラボ　ソフトピールジェル　スクラブ</t>
        </is>
      </c>
      <c r="H1175" s="451" t="inlineStr">
        <is>
          <t>ESTLABO   SOFT  PEEL  GEL  SCRUB TESTER (N.C.V)</t>
        </is>
      </c>
      <c r="I1175" s="451" t="inlineStr">
        <is>
          <t>EST LABO SOFT PEEL GEL SCRUB</t>
        </is>
      </c>
      <c r="J1175" s="591" t="inlineStr">
        <is>
          <t>Мягкий очищающий скраб</t>
        </is>
      </c>
      <c r="K1175" s="451" t="inlineStr">
        <is>
          <t>face scrub</t>
        </is>
      </c>
      <c r="L1175" s="451" t="n"/>
      <c r="M1175" s="450" t="n"/>
      <c r="N1175" s="450" t="n"/>
      <c r="O1175" s="553" t="n"/>
      <c r="P1175" s="1622" t="n">
        <v>100</v>
      </c>
      <c r="Q1175" s="1622">
        <f>O1175*P1175</f>
        <v/>
      </c>
      <c r="R1175" s="554" t="n">
        <v>0</v>
      </c>
      <c r="S1175" s="1634">
        <f>O1175*R1175</f>
        <v/>
      </c>
      <c r="T1175" s="1634">
        <f>Q1175-S1175</f>
        <v/>
      </c>
      <c r="U1175" s="556">
        <f>T1175/Q1175</f>
        <v/>
      </c>
      <c r="V1175" s="444" t="n"/>
      <c r="W1175" s="444" t="n"/>
      <c r="X1175" s="444" t="n"/>
      <c r="Y1175" s="444" t="n"/>
      <c r="Z1175" s="444" t="n"/>
      <c r="AA1175" s="444" t="n"/>
      <c r="AB1175" s="1442" t="n">
        <v>0.32</v>
      </c>
      <c r="AC1175" s="1624">
        <f>ROUND(O1175*AB1175,3)</f>
        <v/>
      </c>
      <c r="AD1175" s="673" t="inlineStr">
        <is>
          <t>水
BG
グリセリン
ラベンダー花水
プラセンタエキス
水溶性プロテオグリカン
ハマナス果実エキス
グルコマンナン
トウモロコシ穂軸
グリコール酸
ゼニアオイ花エキス
ナツメ果実エキス
オウゴン根エキス
アロエベラ葉エキス
アルニカ花エキス
キュウリ果実エキス
セイヨウキズタ葉/茎エキス
セイヨウニワトコ花エキス
パリエタリアエキス
ハトムギ種子エキス
キハダ樹皮エキス
リン酸アスコルビルMg
水酸化K
1,2-ヘキサンジオール
カルボマー
カプリリルグリコール</t>
        </is>
      </c>
      <c r="AE1175" s="663" t="inlineStr">
        <is>
          <t>ЕАЭС N RU Д-JP.АБ47.В.09020/20 от 11.09.2020 действует до 10.09.2026</t>
        </is>
      </c>
      <c r="AF1175" s="663" t="inlineStr">
        <is>
          <t>CBS Cosmetics</t>
        </is>
      </c>
      <c r="AG1175" s="663" t="inlineStr">
        <is>
          <t>Shoyaku Kenkyusho Inc</t>
        </is>
      </c>
    </row>
    <row r="1176" hidden="1" ht="20.1" customFormat="1" customHeight="1" s="437" thickBot="1">
      <c r="A1176" s="435" t="n"/>
      <c r="B1176" s="829" t="n"/>
      <c r="C1176" s="448" t="n"/>
      <c r="D1176" s="448" t="n"/>
      <c r="E1176" s="435" t="inlineStr">
        <is>
          <t>ESTLABO PRO TESTER</t>
        </is>
      </c>
      <c r="F1176" s="435" t="inlineStr">
        <is>
          <t>EST04T</t>
        </is>
      </c>
      <c r="G1176" s="450" t="inlineStr">
        <is>
          <t>エステラボ　クリーンオフパック</t>
        </is>
      </c>
      <c r="H1176" s="451" t="inlineStr">
        <is>
          <t>ESTLABO   CLEAN  OFF  PACK TESTER (N.C.V)</t>
        </is>
      </c>
      <c r="I1176" s="451" t="inlineStr">
        <is>
          <t>EST LABO CLEAN OFF PACK</t>
        </is>
      </c>
      <c r="J1176" s="591" t="inlineStr">
        <is>
          <t>Очищающая маска</t>
        </is>
      </c>
      <c r="K1176" s="451" t="inlineStr">
        <is>
          <t>face pack</t>
        </is>
      </c>
      <c r="L1176" s="451" t="n"/>
      <c r="M1176" s="450" t="n"/>
      <c r="N1176" s="450" t="n"/>
      <c r="O1176" s="553" t="n"/>
      <c r="P1176" s="1622" t="n">
        <v>100</v>
      </c>
      <c r="Q1176" s="1622">
        <f>O1176*P1176</f>
        <v/>
      </c>
      <c r="R1176" s="554" t="n">
        <v>0</v>
      </c>
      <c r="S1176" s="1634">
        <f>O1176*R1176</f>
        <v/>
      </c>
      <c r="T1176" s="1634">
        <f>Q1176-S1176</f>
        <v/>
      </c>
      <c r="U1176" s="556">
        <f>T1176/Q1176</f>
        <v/>
      </c>
      <c r="V1176" s="444" t="n"/>
      <c r="W1176" s="444" t="n"/>
      <c r="X1176" s="444" t="n"/>
      <c r="Y1176" s="444" t="n"/>
      <c r="Z1176" s="444" t="n"/>
      <c r="AA1176" s="444" t="n"/>
      <c r="AB1176" s="1442" t="n">
        <v>0.37</v>
      </c>
      <c r="AC1176" s="1624">
        <f>ROUND(O1176*AB1176,3)</f>
        <v/>
      </c>
      <c r="AD1176" s="673" t="inlineStr">
        <is>
          <t>タルク
コーンスターチ
アルブミン
バレイショデンプン
ベタイン
パパイン
グリチルリチン酸2K
酸化チタン</t>
        </is>
      </c>
      <c r="AE1176" s="663" t="inlineStr">
        <is>
          <t>ЕАЭС N RU Д-JP.АБ47.В.08815/20 от 09.09.2020 действует до 08.09.2025</t>
        </is>
      </c>
      <c r="AF1176" s="663" t="inlineStr">
        <is>
          <t>CBS Cosmetics</t>
        </is>
      </c>
      <c r="AG1176" s="663" t="inlineStr">
        <is>
          <t>Shoyaku Kenkyusho Inc</t>
        </is>
      </c>
    </row>
    <row r="1177" hidden="1" ht="20.1" customFormat="1" customHeight="1" s="437" thickBot="1">
      <c r="A1177" s="435" t="n"/>
      <c r="B1177" s="829" t="n"/>
      <c r="C1177" s="448" t="n"/>
      <c r="D1177" s="448" t="n"/>
      <c r="E1177" s="435" t="inlineStr">
        <is>
          <t>ESTLABO PRO TESTER</t>
        </is>
      </c>
      <c r="F1177" s="435" t="inlineStr">
        <is>
          <t>EST05T</t>
        </is>
      </c>
      <c r="G1177" s="450" t="inlineStr">
        <is>
          <t>エステラボ　クレンジングジェル</t>
        </is>
      </c>
      <c r="H1177" s="451" t="inlineStr">
        <is>
          <t>ESTLABO　CLEANGING  GEL TESTER (N.C.V)</t>
        </is>
      </c>
      <c r="I1177" s="451" t="inlineStr">
        <is>
          <t>EST LABO CLEANSING GEL</t>
        </is>
      </c>
      <c r="J1177" s="591" t="inlineStr">
        <is>
          <t>Демакияжный гель для лица</t>
        </is>
      </c>
      <c r="K1177" s="451" t="inlineStr">
        <is>
          <t>face cleansing</t>
        </is>
      </c>
      <c r="L1177" s="451" t="n"/>
      <c r="M1177" s="450" t="n"/>
      <c r="N1177" s="450" t="n"/>
      <c r="O1177" s="553" t="n"/>
      <c r="P1177" s="1622" t="n">
        <v>100</v>
      </c>
      <c r="Q1177" s="1622">
        <f>O1177*P1177</f>
        <v/>
      </c>
      <c r="R1177" s="554" t="n">
        <v>0</v>
      </c>
      <c r="S1177" s="1634">
        <f>O1177*R1177</f>
        <v/>
      </c>
      <c r="T1177" s="1634">
        <f>Q1177-S1177</f>
        <v/>
      </c>
      <c r="U1177" s="556">
        <f>T1177/Q1177</f>
        <v/>
      </c>
      <c r="V1177" s="444" t="n"/>
      <c r="W1177" s="444" t="n"/>
      <c r="X1177" s="444" t="n"/>
      <c r="Y1177" s="444" t="n"/>
      <c r="Z1177" s="444" t="n"/>
      <c r="AA1177" s="444" t="n"/>
      <c r="AB1177" s="1442" t="n">
        <v>0.33</v>
      </c>
      <c r="AC1177" s="1624">
        <f>ROUND(O1177*AB1177,3)</f>
        <v/>
      </c>
      <c r="AD1177" s="673" t="inlineStr">
        <is>
          <t>パルミチン酸イソプロピル
トリエチルヘキサノイン
エチルヘキサン酸セチル
オクチルドデセス-25
ソルビトール
水
グリセリン
トリイソステアリン酸PEG-20グリセリル
ラベンダー花水
プラセンタエキス
グリチルリチン酸2K
パルミチン酸レチノール
リン酸アスコルビルMg
トコフェロール
ヘチマエキス
ヒバマタエキス
クレマティス葉エキス
スギナエキス
セイヨウキズタ葉/茎エキス
セイヨウナツユキソウ花エキス
ダイズ油
コーン油
BG
カプリリルグリコール</t>
        </is>
      </c>
      <c r="AE1177" s="663" t="inlineStr">
        <is>
          <t>ЕАЭС N RU Д-JP.НВ32.В.13610/20 от 14.09.2020 действует до 13.09.2025</t>
        </is>
      </c>
      <c r="AF1177" s="663" t="inlineStr">
        <is>
          <t>CBS Cosmetics</t>
        </is>
      </c>
      <c r="AG1177" s="663" t="inlineStr">
        <is>
          <t>Shoyaku Kenkyusho Inc</t>
        </is>
      </c>
    </row>
    <row r="1178" hidden="1" ht="20.1" customFormat="1" customHeight="1" s="437" thickBot="1">
      <c r="A1178" s="435" t="n"/>
      <c r="B1178" s="829" t="n"/>
      <c r="C1178" s="448" t="n"/>
      <c r="D1178" s="448" t="n"/>
      <c r="E1178" s="435" t="inlineStr">
        <is>
          <t>ESTLABO PRO TESTER</t>
        </is>
      </c>
      <c r="F1178" s="435" t="inlineStr">
        <is>
          <t>EST06T</t>
        </is>
      </c>
      <c r="G1178" s="450" t="inlineStr">
        <is>
          <t>エステラボ　クレンジングエマルジョン</t>
        </is>
      </c>
      <c r="H1178" s="451" t="inlineStr">
        <is>
          <t>ESTLABO　CLEANGING  EMULSION TESTER (N.C.V)</t>
        </is>
      </c>
      <c r="I1178" s="451" t="inlineStr">
        <is>
          <t>CLEANSING EMULSION EST LABO</t>
        </is>
      </c>
      <c r="J1178" s="591" t="inlineStr">
        <is>
          <t>Очищающая эмульсия</t>
        </is>
      </c>
      <c r="K1178" s="451" t="inlineStr">
        <is>
          <t>face milk</t>
        </is>
      </c>
      <c r="L1178" s="451" t="n"/>
      <c r="M1178" s="450" t="n"/>
      <c r="N1178" s="450" t="n"/>
      <c r="O1178" s="553" t="n"/>
      <c r="P1178" s="1622" t="n">
        <v>100</v>
      </c>
      <c r="Q1178" s="1622">
        <f>O1178*P1178</f>
        <v/>
      </c>
      <c r="R1178" s="554" t="n">
        <v>0</v>
      </c>
      <c r="S1178" s="1634">
        <f>O1178*R1178</f>
        <v/>
      </c>
      <c r="T1178" s="1634">
        <f>Q1178-S1178</f>
        <v/>
      </c>
      <c r="U1178" s="556">
        <f>T1178/Q1178</f>
        <v/>
      </c>
      <c r="V1178" s="444" t="n"/>
      <c r="W1178" s="444" t="n"/>
      <c r="X1178" s="444" t="n"/>
      <c r="Y1178" s="444" t="n"/>
      <c r="Z1178" s="444" t="n"/>
      <c r="AA1178" s="444" t="n"/>
      <c r="AB1178" s="1442" t="n">
        <v>0.55</v>
      </c>
      <c r="AC1178" s="1624">
        <f>ROUND(O1178*AB1178,3)</f>
        <v/>
      </c>
      <c r="AD1178" s="673" t="inlineStr">
        <is>
          <t>水
ミネラルオイル
グリセリン
トリ（カプリル酸/カプリン酸）グリセリル
ホホバ種子油
ステアリン酸グリセリル（SE）
水添ヤシ油
ステアリン酸
ポリソルベート60
セテス-6
プラセンタエキス
水溶性プロテオグリカン
ハマナス果実エキス
リン酸アスコルビルMg
トコフェロール
グリチルリチン酸2K
ヒバマタエキス
クレマティス葉エキス
スギナエキス
セイヨウキズタ葉/茎エキス
セイヨウナツユキソウ花エキス
トゲキリンサイ/ミツイシコンブ/ウスバアオノリエキス
ラベンダー油
ダイズ油
水酸化K
テトラオレイン酸ソルベス-30
ラウロイルグルタミン酸Na
ジメチコン
1,2-ヘキサンジオール
BG</t>
        </is>
      </c>
      <c r="AE1178" s="663" t="inlineStr">
        <is>
          <t>ЕАЭС N RU Д-JP.АБ47.В.08749/20 от 08.09.2020 действует до 07.09.2025</t>
        </is>
      </c>
      <c r="AF1178" s="663" t="inlineStr">
        <is>
          <t>CBS Cosmetics</t>
        </is>
      </c>
      <c r="AG1178" s="663" t="inlineStr">
        <is>
          <t>Shoyaku Kenkyusho Inc</t>
        </is>
      </c>
    </row>
    <row r="1179" hidden="1" ht="20.1" customFormat="1" customHeight="1" s="437" thickBot="1">
      <c r="A1179" s="1442" t="n"/>
      <c r="B1179" s="822" t="n"/>
      <c r="C1179" s="448" t="n"/>
      <c r="D1179" s="448" t="n"/>
      <c r="E1179" s="435" t="inlineStr">
        <is>
          <t>ESTLABO TESTER</t>
        </is>
      </c>
      <c r="F1179" s="435" t="inlineStr">
        <is>
          <t>EST07T</t>
        </is>
      </c>
      <c r="G1179" s="450" t="inlineStr">
        <is>
          <t>エステラボ　クレンジングフォーム</t>
        </is>
      </c>
      <c r="H1179" s="451" t="inlineStr">
        <is>
          <t>ESTLABO   CLEANGING  FOAM TESTER (N.C.V)</t>
        </is>
      </c>
      <c r="I1179" s="451" t="inlineStr">
        <is>
          <t>EST LABO CLEANSING FOAM</t>
        </is>
      </c>
      <c r="J1179" s="591" t="inlineStr">
        <is>
          <t>Очищающая пенка</t>
        </is>
      </c>
      <c r="K1179" s="451" t="inlineStr">
        <is>
          <t>face wash</t>
        </is>
      </c>
      <c r="L1179" s="451" t="n"/>
      <c r="M1179" s="450" t="n"/>
      <c r="N1179" s="450" t="n"/>
      <c r="O1179" s="553" t="n"/>
      <c r="P1179" s="1622" t="n">
        <v>100</v>
      </c>
      <c r="Q1179" s="1622">
        <f>O1179*P1179</f>
        <v/>
      </c>
      <c r="R1179" s="554" t="n">
        <v>0</v>
      </c>
      <c r="S1179" s="1634">
        <f>O1179*R1179</f>
        <v/>
      </c>
      <c r="T1179" s="1634">
        <f>Q1179-S1179</f>
        <v/>
      </c>
      <c r="U1179" s="556">
        <f>T1179/Q1179</f>
        <v/>
      </c>
      <c r="V1179" s="444" t="n"/>
      <c r="W1179" s="444" t="n"/>
      <c r="X1179" s="444" t="n"/>
      <c r="Y1179" s="444" t="n"/>
      <c r="Z1179" s="444" t="n"/>
      <c r="AA1179" s="444" t="n"/>
      <c r="AB1179" s="1442" t="n">
        <v>0.28</v>
      </c>
      <c r="AC1179" s="1624">
        <f>ROUND(O1179*AB1179,3)</f>
        <v/>
      </c>
      <c r="AD1179" s="673" t="inlineStr">
        <is>
          <t>グリセリン
水
ミリスチン酸
BG
水酸化K
ジステアリン酸PEG-150
パルミチン酸
ステアリン酸
ラウリン酸
ステアリン酸グリセリル（SE）
ココイルグルタミン酸TEA
ココイルサルコシンNa
ラウラミドDEA
グリチルレチン酸ステアリル
プラセンタエキス
ヒアルロン酸Na
水溶性コラーゲン
リン酸アスコルビルMg
ヒバマタエキス
クレマティス葉エキス
スギナエキス
セイヨウキズタ葉/茎エキス
セイヨウナツユキソウ花エキス
ラベンダー花水
エチドロン酸
カプリリルグリコール</t>
        </is>
      </c>
      <c r="AE1179" s="663" t="inlineStr">
        <is>
          <t>ЕАЭС N RU Д-JP.АБ47.В.08751/20 от 08.09.2020 действует до 07.09.2025</t>
        </is>
      </c>
      <c r="AF1179" s="663" t="inlineStr">
        <is>
          <t>CBS Cosmetics</t>
        </is>
      </c>
      <c r="AG1179" s="663" t="inlineStr">
        <is>
          <t>Shoyaku Kenkyusho Inc</t>
        </is>
      </c>
    </row>
    <row r="1180" hidden="1" ht="20.1" customFormat="1" customHeight="1" s="437" thickBot="1">
      <c r="A1180" s="435" t="n"/>
      <c r="B1180" s="829" t="n"/>
      <c r="C1180" s="448" t="n"/>
      <c r="D1180" s="448" t="n"/>
      <c r="E1180" s="435" t="inlineStr">
        <is>
          <t>ESTLABO PRO TESTER</t>
        </is>
      </c>
      <c r="F1180" s="435" t="inlineStr">
        <is>
          <t>EST08T</t>
        </is>
      </c>
      <c r="G1180" s="450" t="inlineStr">
        <is>
          <t>エステラボ　フレッシュナーローション</t>
        </is>
      </c>
      <c r="H1180" s="451" t="inlineStr">
        <is>
          <t>ESTLABO   FRESHENER  LOTION TESTER (N.C.V)</t>
        </is>
      </c>
      <c r="I1180" s="451" t="inlineStr">
        <is>
          <t>EST LABO FRESHENER LOTION</t>
        </is>
      </c>
      <c r="J1180" s="591" t="inlineStr">
        <is>
          <t>Освежающий лосьон</t>
        </is>
      </c>
      <c r="K1180" s="451" t="inlineStr">
        <is>
          <t>face lotion</t>
        </is>
      </c>
      <c r="L1180" s="451" t="n"/>
      <c r="M1180" s="450" t="n"/>
      <c r="N1180" s="450" t="n"/>
      <c r="O1180" s="553" t="n"/>
      <c r="P1180" s="1622" t="n">
        <v>100</v>
      </c>
      <c r="Q1180" s="1622">
        <f>O1180*P1180</f>
        <v/>
      </c>
      <c r="R1180" s="554" t="n">
        <v>0</v>
      </c>
      <c r="S1180" s="1634">
        <f>O1180*R1180</f>
        <v/>
      </c>
      <c r="T1180" s="1634">
        <f>Q1180-S1180</f>
        <v/>
      </c>
      <c r="U1180" s="556">
        <f>T1180/Q1180</f>
        <v/>
      </c>
      <c r="V1180" s="444" t="n"/>
      <c r="W1180" s="444" t="n"/>
      <c r="X1180" s="444" t="n"/>
      <c r="Y1180" s="444" t="n"/>
      <c r="Z1180" s="444" t="n"/>
      <c r="AA1180" s="444" t="n"/>
      <c r="AB1180" s="1442" t="n">
        <v>0.58</v>
      </c>
      <c r="AC1180" s="1624">
        <f>ROUND(O1180*AB1180,3)</f>
        <v/>
      </c>
      <c r="AD1180" s="673" t="inlineStr">
        <is>
          <t xml:space="preserve">水
エタノール
BG
グリセリン
ラベンダー花水
プラセンタエキス
水溶性プロテオグリカン
ハマナス果実エキス
リン酸アスコルビルMg
トゲキリンサイ/ミツイシコンブ/ウスバアオノリエキス
ムクロジエキス
ヒバマタエキス
クレマティス葉エキス
スギナエキス
セイヨウキズタ葉/茎エキス
セイヨウナツユキソウ花エキス
1,2-ヘキサンジオール
カプリリルグリコール
</t>
        </is>
      </c>
      <c r="AE1180" s="663" t="inlineStr">
        <is>
          <t>ЕАЭС N RU Д-JP.АБ47.В.08734/20 от 08.09.2020 действует до 07.09.2025</t>
        </is>
      </c>
      <c r="AF1180" s="663" t="inlineStr">
        <is>
          <t>CBS Cosmetics</t>
        </is>
      </c>
      <c r="AG1180" s="663" t="inlineStr">
        <is>
          <t>Shoyaku Kenkyusho Inc</t>
        </is>
      </c>
    </row>
    <row r="1181" hidden="1" ht="20.1" customFormat="1" customHeight="1" s="437" thickBot="1">
      <c r="A1181" s="435" t="n"/>
      <c r="B1181" s="829" t="n"/>
      <c r="C1181" s="448" t="n"/>
      <c r="D1181" s="448" t="n"/>
      <c r="E1181" s="435" t="inlineStr">
        <is>
          <t>ESTLABO PRO TESTER</t>
        </is>
      </c>
      <c r="F1181" s="435" t="inlineStr">
        <is>
          <t>EST09T</t>
        </is>
      </c>
      <c r="G1181" s="450" t="inlineStr">
        <is>
          <t>エステラボ　マッサージリキッド</t>
        </is>
      </c>
      <c r="H1181" s="451" t="inlineStr">
        <is>
          <t>ESTLABO   MASSAGE  LIQUID TESTER (N.C.V)</t>
        </is>
      </c>
      <c r="I1181" s="451" t="inlineStr">
        <is>
          <t>EST LABO MASSAGE LIQUID</t>
        </is>
      </c>
      <c r="J1181" s="591" t="inlineStr">
        <is>
          <t>Массажный лосьон для жирной и комбинированной кожи</t>
        </is>
      </c>
      <c r="K1181" s="451" t="inlineStr">
        <is>
          <t>massage cream</t>
        </is>
      </c>
      <c r="L1181" s="451" t="n"/>
      <c r="M1181" s="450" t="n"/>
      <c r="N1181" s="450" t="n"/>
      <c r="O1181" s="553" t="n"/>
      <c r="P1181" s="1622" t="n">
        <v>100</v>
      </c>
      <c r="Q1181" s="1622">
        <f>O1181*P1181</f>
        <v/>
      </c>
      <c r="R1181" s="554" t="n">
        <v>0</v>
      </c>
      <c r="S1181" s="1634">
        <f>O1181*R1181</f>
        <v/>
      </c>
      <c r="T1181" s="1634">
        <f>Q1181-S1181</f>
        <v/>
      </c>
      <c r="U1181" s="556">
        <f>T1181/Q1181</f>
        <v/>
      </c>
      <c r="V1181" s="444" t="n"/>
      <c r="W1181" s="444" t="n"/>
      <c r="X1181" s="444" t="n"/>
      <c r="Y1181" s="444" t="n"/>
      <c r="Z1181" s="444" t="n"/>
      <c r="AA1181" s="444" t="n"/>
      <c r="AB1181" s="1442" t="n">
        <v>0.58</v>
      </c>
      <c r="AC1181" s="1624">
        <f>ROUND(O1181*AB1181,3)</f>
        <v/>
      </c>
      <c r="AD1181" s="673" t="inlineStr">
        <is>
          <t>BG
ラベンダー花水
プラセンタエキス
水溶性プロテオグリカン
ハマナス果実エキス
リン酸アスコルビルMg
セイヨウキズタ葉/茎エキス
セイヨウナツユキソウ花エキス
クレマティスエキス
ヒバマタエキス
スギナエキス
ローマカミツレ花エキス
オドリコソウ花エキス
ゴボウ根エキス
アルニカ花エキス
オランダガラシ葉/茎エキス
ニンニクエキス
ローズマリー葉エキス
セイヨウアカマツ球果エキス
サンザシエキス
ナツメ果実エキス
グレープフルーツ果実エキス
リンゴ果実エキス
オレンジ果汁
レモン果汁
ライム果汁
1,2-ヘキサンジオール
水</t>
        </is>
      </c>
      <c r="AE1181" s="663" t="inlineStr">
        <is>
          <t>ЕАЭС N RU Д-JP.АБ47.В.08734/20 от 08.09.2020 действует до 07.09.2025</t>
        </is>
      </c>
      <c r="AF1181" s="663" t="inlineStr">
        <is>
          <t>CBS Cosmetics</t>
        </is>
      </c>
      <c r="AG1181" s="663" t="inlineStr">
        <is>
          <t>Shoyaku Kenkyusho Inc</t>
        </is>
      </c>
    </row>
    <row r="1182" hidden="1" ht="20.1" customFormat="1" customHeight="1" s="437" thickBot="1">
      <c r="A1182" s="435" t="n"/>
      <c r="B1182" s="829" t="n"/>
      <c r="C1182" s="448" t="n"/>
      <c r="D1182" s="448" t="n"/>
      <c r="E1182" s="435" t="inlineStr">
        <is>
          <t>ESTLABO PRO TESTER</t>
        </is>
      </c>
      <c r="F1182" s="435" t="inlineStr">
        <is>
          <t>EST10T</t>
        </is>
      </c>
      <c r="G1182" s="450" t="inlineStr">
        <is>
          <t>エステラボ　オリジナル　ミックス　オイル</t>
        </is>
      </c>
      <c r="H1182" s="451" t="inlineStr">
        <is>
          <t>ESTLABO   ORIGINAL  MIX  OIL TESTER (N.C.V)</t>
        </is>
      </c>
      <c r="I1182" s="451" t="inlineStr">
        <is>
          <t>EST LABO ORIGINAL MIX OIL</t>
        </is>
      </c>
      <c r="J1182" s="591" t="inlineStr">
        <is>
          <t>Аутентичное массажное масло</t>
        </is>
      </c>
      <c r="K1182" s="451" t="inlineStr">
        <is>
          <t>oil</t>
        </is>
      </c>
      <c r="L1182" s="451" t="n"/>
      <c r="M1182" s="450" t="n"/>
      <c r="N1182" s="450" t="n"/>
      <c r="O1182" s="553" t="n"/>
      <c r="P1182" s="1622" t="n">
        <v>100</v>
      </c>
      <c r="Q1182" s="1622">
        <f>O1182*P1182</f>
        <v/>
      </c>
      <c r="R1182" s="554" t="n">
        <v>0</v>
      </c>
      <c r="S1182" s="1634">
        <f>O1182*R1182</f>
        <v/>
      </c>
      <c r="T1182" s="1634">
        <f>Q1182-S1182</f>
        <v/>
      </c>
      <c r="U1182" s="556">
        <f>T1182/Q1182</f>
        <v/>
      </c>
      <c r="V1182" s="444" t="n"/>
      <c r="W1182" s="444" t="n"/>
      <c r="X1182" s="444" t="n"/>
      <c r="Y1182" s="444" t="n"/>
      <c r="Z1182" s="444" t="n"/>
      <c r="AA1182" s="444" t="n"/>
      <c r="AB1182" s="1442" t="n">
        <v>0.53</v>
      </c>
      <c r="AC1182" s="1624">
        <f>ROUND(O1182*AB1182,3)</f>
        <v/>
      </c>
      <c r="AD1182" s="673" t="inlineStr">
        <is>
          <t>オリーブ油
スクワラン
ホホバ種子油</t>
        </is>
      </c>
      <c r="AE1182" s="663" t="inlineStr">
        <is>
          <t>ЕАЭС N RU Д-JP.АБ47.В.08752/20 от 08.09.2020 действует до 07.09.2025</t>
        </is>
      </c>
      <c r="AF1182" s="663" t="inlineStr">
        <is>
          <t>CBS Cosmetics</t>
        </is>
      </c>
      <c r="AG1182" s="663" t="inlineStr">
        <is>
          <t>Shoyaku Kenkyusho Inc</t>
        </is>
      </c>
    </row>
    <row r="1183" hidden="1" ht="20.1" customFormat="1" customHeight="1" s="437" thickBot="1">
      <c r="A1183" s="435" t="n"/>
      <c r="B1183" s="829" t="n"/>
      <c r="C1183" s="448" t="n"/>
      <c r="D1183" s="448" t="n"/>
      <c r="E1183" s="435" t="inlineStr">
        <is>
          <t>ESTLABO PRO TESTER</t>
        </is>
      </c>
      <c r="F1183" s="435" t="inlineStr">
        <is>
          <t>EST11T</t>
        </is>
      </c>
      <c r="G1183" s="450" t="inlineStr">
        <is>
          <t>エステラボ　ナチュラルオイル シュガーSQ</t>
        </is>
      </c>
      <c r="H1183" s="451" t="inlineStr">
        <is>
          <t>ESTLABO   NTURAL  OIL  SUGAR  SQUARANE TESTER (N.C.V)</t>
        </is>
      </c>
      <c r="I1183" s="451" t="inlineStr">
        <is>
          <t>EST LABO NАTURAL OIL SUGAR SQUALANE</t>
        </is>
      </c>
      <c r="J1183" s="591" t="inlineStr">
        <is>
          <t>Натуральное массажное масло из сахарного сквалана</t>
        </is>
      </c>
      <c r="K1183" s="451" t="inlineStr">
        <is>
          <t>oil</t>
        </is>
      </c>
      <c r="L1183" s="451" t="n"/>
      <c r="M1183" s="450" t="n"/>
      <c r="N1183" s="450" t="n"/>
      <c r="O1183" s="553" t="n"/>
      <c r="P1183" s="1622" t="n">
        <v>100</v>
      </c>
      <c r="Q1183" s="1622">
        <f>O1183*P1183</f>
        <v/>
      </c>
      <c r="R1183" s="554" t="n">
        <v>0</v>
      </c>
      <c r="S1183" s="1634">
        <f>O1183*R1183</f>
        <v/>
      </c>
      <c r="T1183" s="1634">
        <f>Q1183-S1183</f>
        <v/>
      </c>
      <c r="U1183" s="556">
        <f>T1183/Q1183</f>
        <v/>
      </c>
      <c r="V1183" s="444" t="n"/>
      <c r="W1183" s="444" t="n"/>
      <c r="X1183" s="444" t="n"/>
      <c r="Y1183" s="444" t="n"/>
      <c r="Z1183" s="444" t="n"/>
      <c r="AA1183" s="444" t="n"/>
      <c r="AB1183" s="1442" t="n">
        <v>0.48</v>
      </c>
      <c r="AC1183" s="1624">
        <f>ROUND(O1183*AB1183,3)</f>
        <v/>
      </c>
      <c r="AD1183" s="673" t="inlineStr">
        <is>
          <t>スクワラン</t>
        </is>
      </c>
      <c r="AE1183" s="663" t="inlineStr">
        <is>
          <t>ЕАЭС N RU Д-JP.АБ47.В.08752/20 от 08.09.2020 действует до 07.09.2025</t>
        </is>
      </c>
      <c r="AF1183" s="663" t="inlineStr">
        <is>
          <t>CBS Cosmetics</t>
        </is>
      </c>
      <c r="AG1183" s="663" t="inlineStr">
        <is>
          <t>Shoyaku Kenkyusho Inc</t>
        </is>
      </c>
    </row>
    <row r="1184" hidden="1" ht="20.1" customFormat="1" customHeight="1" s="437" thickBot="1">
      <c r="A1184" s="435" t="n"/>
      <c r="B1184" s="829" t="n"/>
      <c r="C1184" s="448" t="n"/>
      <c r="D1184" s="448" t="n"/>
      <c r="E1184" s="435" t="inlineStr">
        <is>
          <t>ESTLABO PRO TESTER</t>
        </is>
      </c>
      <c r="F1184" s="435" t="inlineStr">
        <is>
          <t>EST14T</t>
        </is>
      </c>
      <c r="G1184" s="450" t="inlineStr">
        <is>
          <t>エステラボ　フィニシングローション</t>
        </is>
      </c>
      <c r="H1184" s="451" t="inlineStr">
        <is>
          <t>ESTLABO   FINISHING  LOTION TESTER (N.C.V)</t>
        </is>
      </c>
      <c r="I1184" s="451" t="inlineStr">
        <is>
          <t>EST LABO FINISHING LOTION</t>
        </is>
      </c>
      <c r="J1184" s="591" t="inlineStr">
        <is>
          <t>Питательный лосьон</t>
        </is>
      </c>
      <c r="K1184" s="451" t="inlineStr">
        <is>
          <t>face lotion</t>
        </is>
      </c>
      <c r="L1184" s="451" t="n"/>
      <c r="M1184" s="450" t="n"/>
      <c r="N1184" s="450" t="n"/>
      <c r="O1184" s="553" t="n"/>
      <c r="P1184" s="1622" t="n">
        <v>100</v>
      </c>
      <c r="Q1184" s="1622">
        <f>O1184*P1184</f>
        <v/>
      </c>
      <c r="R1184" s="554" t="n">
        <v>0</v>
      </c>
      <c r="S1184" s="1634">
        <f>O1184*R1184</f>
        <v/>
      </c>
      <c r="T1184" s="1634">
        <f>Q1184-S1184</f>
        <v/>
      </c>
      <c r="U1184" s="556">
        <f>T1184/Q1184</f>
        <v/>
      </c>
      <c r="V1184" s="444" t="n"/>
      <c r="W1184" s="444" t="n"/>
      <c r="X1184" s="444" t="n"/>
      <c r="Y1184" s="444" t="n"/>
      <c r="Z1184" s="444" t="n"/>
      <c r="AA1184" s="444" t="n"/>
      <c r="AB1184" s="1442" t="n">
        <v>0.58</v>
      </c>
      <c r="AC1184" s="1624">
        <f>ROUND(O1184*AB1184,3)</f>
        <v/>
      </c>
      <c r="AD1184" s="673" t="inlineStr">
        <is>
          <t>水
グリセリン
BG
ラベンダー花水
グリチルリチン酸2K
プラセンタエキス
ヒアルロン酸Na
水溶性コラーゲン
リン酸アスコルビルMg
トゲキリンサイ/ミツイシコンブ/ウスバアオノリエキス
スギナエキス
セイヨウアカマツ球果エキス
ホップエキス
レモン果実エキス
ローズマリー葉エキス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セルロースガム
カプリリルグリコール</t>
        </is>
      </c>
      <c r="AE1184" s="663" t="inlineStr">
        <is>
          <t>ЕАЭС N RU Д-JP.АБ47.В.08734/20 от 08.09.2020 действует до 07.09.2025</t>
        </is>
      </c>
      <c r="AF1184" s="663" t="inlineStr">
        <is>
          <t>CBS Cosmetics</t>
        </is>
      </c>
      <c r="AG1184" s="663" t="inlineStr">
        <is>
          <t>Shoyaku Kenkyusho Inc</t>
        </is>
      </c>
    </row>
    <row r="1185" hidden="1" ht="20.1" customFormat="1" customHeight="1" s="437" thickBot="1">
      <c r="A1185" s="435" t="n"/>
      <c r="B1185" s="829" t="n"/>
      <c r="C1185" s="448" t="n"/>
      <c r="D1185" s="448" t="n"/>
      <c r="E1185" s="435" t="inlineStr">
        <is>
          <t>ESTLABO PRO TESTER</t>
        </is>
      </c>
      <c r="F1185" s="435" t="inlineStr">
        <is>
          <t>EST15T</t>
        </is>
      </c>
      <c r="G1185" s="450" t="inlineStr">
        <is>
          <t>エステラボ　フィニシングエッセンス</t>
        </is>
      </c>
      <c r="H1185" s="451" t="inlineStr">
        <is>
          <t>ESTLABO   FINISHING  ESSENCE TESTER (N.C.V)</t>
        </is>
      </c>
      <c r="I1185" s="451" t="inlineStr">
        <is>
          <t>EST LABO FINISHING ESSENCE</t>
        </is>
      </c>
      <c r="J1185" s="591" t="inlineStr">
        <is>
          <t>Увлажняющая лифтинговая многофункциональная эссенция</t>
        </is>
      </c>
      <c r="K1185" s="451" t="inlineStr">
        <is>
          <t>face essence</t>
        </is>
      </c>
      <c r="L1185" s="451" t="n"/>
      <c r="M1185" s="450" t="n"/>
      <c r="N1185" s="450" t="n"/>
      <c r="O1185" s="553" t="n"/>
      <c r="P1185" s="1622" t="n">
        <v>100</v>
      </c>
      <c r="Q1185" s="1622">
        <f>O1185*P1185</f>
        <v/>
      </c>
      <c r="R1185" s="554" t="n">
        <v>0</v>
      </c>
      <c r="S1185" s="1634">
        <f>O1185*R1185</f>
        <v/>
      </c>
      <c r="T1185" s="1634">
        <f>Q1185-S1185</f>
        <v/>
      </c>
      <c r="U1185" s="556">
        <f>T1185/Q1185</f>
        <v/>
      </c>
      <c r="V1185" s="444" t="n"/>
      <c r="W1185" s="444" t="n"/>
      <c r="X1185" s="444" t="n"/>
      <c r="Y1185" s="444" t="n"/>
      <c r="Z1185" s="444" t="n"/>
      <c r="AA1185" s="444" t="n"/>
      <c r="AB1185" s="1442" t="n">
        <v>0.19</v>
      </c>
      <c r="AC1185" s="1624">
        <f>ROUND(O1185*AB1185,3)</f>
        <v/>
      </c>
      <c r="AD1185" s="673" t="inlineStr">
        <is>
          <t>水
グリセリン
ラベンダー花水
グリコシルトレハロース
BG
グリチルリチン酸2K
プラセンタエキス
ヒアルロン酸Na
水溶性コラーゲン
リン酸アスコルビルMg
アラントイン
クズ根エキス
アロエベラ葉エキス
クロレラエキス
トゲキリンサイ/ミツイシコンブ/ウスバアオノリエキス
ローヤルゼリーエキス
スギナエキス
セイヨウアカマツ球果エキス
ホップエキス
レモン果実エキス
ローズマリー葉エキス
PCA-Na
加水分解水添デンプン
PEG-60水添ヒマシ油
クエン酸Na
水酸化K
カルボマー
カプリリルグリコール</t>
        </is>
      </c>
      <c r="AE1185" s="663" t="inlineStr">
        <is>
          <t>ЕАЭС N RU Д-JP.НВ32.В.13611/20 от 14.09.2020 действует до 13.09.2025</t>
        </is>
      </c>
      <c r="AF1185" s="663" t="inlineStr">
        <is>
          <t>CBS Cosmetics</t>
        </is>
      </c>
      <c r="AG1185" s="663" t="inlineStr">
        <is>
          <t>Shoyaku Kenkyusho Inc</t>
        </is>
      </c>
    </row>
    <row r="1186" hidden="1" ht="20.1" customFormat="1" customHeight="1" s="437" thickBot="1">
      <c r="A1186" s="435" t="n"/>
      <c r="B1186" s="829" t="n"/>
      <c r="C1186" s="448" t="n"/>
      <c r="D1186" s="448" t="n"/>
      <c r="E1186" s="435" t="inlineStr">
        <is>
          <t>ESTLABO PRO TESTER</t>
        </is>
      </c>
      <c r="F1186" s="435" t="inlineStr">
        <is>
          <t>EST16T</t>
        </is>
      </c>
      <c r="G1186" s="450" t="inlineStr">
        <is>
          <t>エステラボ　フィニシングクリーム</t>
        </is>
      </c>
      <c r="H1186" s="451" t="inlineStr">
        <is>
          <t>ESTLABO   FINISHING  CREAM TESTER (N.C.V)</t>
        </is>
      </c>
      <c r="I1186" s="451" t="inlineStr">
        <is>
          <t>EST LABO FINISHING CREAM</t>
        </is>
      </c>
      <c r="J1186" s="591" t="inlineStr">
        <is>
          <t>Питательный крем для лица</t>
        </is>
      </c>
      <c r="K1186" s="451" t="inlineStr">
        <is>
          <t>face cream</t>
        </is>
      </c>
      <c r="L1186" s="451" t="n"/>
      <c r="M1186" s="450" t="n"/>
      <c r="N1186" s="450" t="n"/>
      <c r="O1186" s="553" t="n"/>
      <c r="P1186" s="1622" t="n">
        <v>100</v>
      </c>
      <c r="Q1186" s="1622">
        <f>O1186*P1186</f>
        <v/>
      </c>
      <c r="R1186" s="554" t="n">
        <v>0</v>
      </c>
      <c r="S1186" s="1634">
        <f>O1186*R1186</f>
        <v/>
      </c>
      <c r="T1186" s="1634">
        <f>Q1186-S1186</f>
        <v/>
      </c>
      <c r="U1186" s="556">
        <f>T1186/Q1186</f>
        <v/>
      </c>
      <c r="V1186" s="444" t="n"/>
      <c r="W1186" s="444" t="n"/>
      <c r="X1186" s="444" t="n"/>
      <c r="Y1186" s="444" t="n"/>
      <c r="Z1186" s="444" t="n"/>
      <c r="AA1186" s="444" t="n"/>
      <c r="AB1186" s="1442" t="n">
        <v>0.19</v>
      </c>
      <c r="AC1186" s="1624">
        <f>ROUND(O1186*AB1186,3)</f>
        <v/>
      </c>
      <c r="AD1186" s="673" t="inlineStr">
        <is>
          <t>水
BG
ホホバ種子油
グリセリン
ステアリン酸
ラベンダー花水
スクワラン
パルミチン酸セチル
ポリソルベート60
ステアリン酸グリセリル（SE）
グリチルリチン酸2K
プラセンタエキス
リン酸アスコルビルMg
コメヌカスフィンゴ糖脂質
水溶性コラーゲン
ヒアルロン酸Na
アロエベラ葉エキス
セイヨウオトギリソウ花/葉/茎エキス
カミツレ花エキス
トウキンセンカ花エキス
フユボダイジュ花エキス
ヤグルマギク花エキス
ローマカミツレ花エキス
シア脂
トコフェロール
アルギニン
水添レシチン
リゾレシチン
水酸化Na
クエン酸
カルボマー
カプリリルグリコール</t>
        </is>
      </c>
      <c r="AE1186" s="663" t="inlineStr">
        <is>
          <t>ЕАЭС N RU Д-JP.АБ47.В.08747/20 от 08.09.2020 действует до 07.09.2025</t>
        </is>
      </c>
      <c r="AF1186" s="663" t="inlineStr">
        <is>
          <t>CBS Cosmetics</t>
        </is>
      </c>
      <c r="AG1186" s="663" t="inlineStr">
        <is>
          <t>Shoyaku Kenkyusho Inc</t>
        </is>
      </c>
    </row>
    <row r="1187" hidden="1" ht="20.1" customFormat="1" customHeight="1" s="437" thickBot="1">
      <c r="A1187" s="435" t="n"/>
      <c r="B1187" s="829" t="n"/>
      <c r="C1187" s="448" t="n"/>
      <c r="D1187" s="448" t="n"/>
      <c r="E1187" s="435" t="inlineStr">
        <is>
          <t>ESTLABO PRO TESTER</t>
        </is>
      </c>
      <c r="F1187" s="435" t="inlineStr">
        <is>
          <t>EST17T</t>
        </is>
      </c>
      <c r="G1187" s="450" t="inlineStr">
        <is>
          <t>エステラボ　ミルクエマルジョン</t>
        </is>
      </c>
      <c r="H1187" s="451" t="inlineStr">
        <is>
          <t>ESTLABO   FINISHING  MILK  EMULSION TESTER (N.C.V)</t>
        </is>
      </c>
      <c r="I1187" s="451" t="inlineStr">
        <is>
          <t>EST LABO FINISHING MILK EMULSION</t>
        </is>
      </c>
      <c r="J1187" s="591" t="inlineStr">
        <is>
          <t>Питательная эмульсия</t>
        </is>
      </c>
      <c r="K1187" s="451" t="inlineStr">
        <is>
          <t>face milk</t>
        </is>
      </c>
      <c r="L1187" s="451" t="n"/>
      <c r="M1187" s="450" t="n"/>
      <c r="N1187" s="450" t="n"/>
      <c r="O1187" s="553" t="n"/>
      <c r="P1187" s="1622" t="n">
        <v>100</v>
      </c>
      <c r="Q1187" s="1622">
        <f>O1187*P1187</f>
        <v/>
      </c>
      <c r="R1187" s="554" t="n">
        <v>0</v>
      </c>
      <c r="S1187" s="1634">
        <f>O1187*R1187</f>
        <v/>
      </c>
      <c r="T1187" s="1634">
        <f>Q1187-S1187</f>
        <v/>
      </c>
      <c r="U1187" s="556">
        <f>T1187/Q1187</f>
        <v/>
      </c>
      <c r="V1187" s="444" t="n"/>
      <c r="W1187" s="444" t="n"/>
      <c r="X1187" s="444" t="n"/>
      <c r="Y1187" s="444" t="n"/>
      <c r="Z1187" s="444" t="n"/>
      <c r="AA1187" s="444" t="n"/>
      <c r="AB1187" s="1442" t="n">
        <v>0.57</v>
      </c>
      <c r="AC1187" s="1624">
        <f>ROUND(O1187*AB1187,3)</f>
        <v/>
      </c>
      <c r="AD1187" s="673" t="inlineStr">
        <is>
          <t>水
BG
マカデミアナッツ油
プロパンジオール
シア脂
ローズヒップ油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ベルガモット果実油
ラベンダー花水
アルギニン
クエン酸
クエン酸Na
オリーブ油脂肪酸セテアリル
オリーブ油脂肪酸ソルビタン
マンニトール
デキストリン
1,2-ヘキサンジオール
グリセリン
キサンタンガム
(アクリレーツ/アクリル酸アルキル(C10-30))クロスポリマー
カプリリルグリコール</t>
        </is>
      </c>
      <c r="AE1187" s="663" t="inlineStr">
        <is>
          <t>ЕАЭС N RU Д-JP.АБ47.В.08749/20 от 08.09.2020 действует до 07.09.2025</t>
        </is>
      </c>
      <c r="AF1187" s="663" t="inlineStr">
        <is>
          <t>CBS Cosmetics</t>
        </is>
      </c>
      <c r="AG1187" s="663" t="inlineStr">
        <is>
          <t>Shoyaku Kenkyusho Inc</t>
        </is>
      </c>
    </row>
    <row r="1188" hidden="1" ht="20.1" customFormat="1" customHeight="1" s="437" thickBot="1">
      <c r="A1188" s="435" t="n"/>
      <c r="B1188" s="829" t="n"/>
      <c r="C1188" s="448" t="n"/>
      <c r="D1188" s="448" t="n"/>
      <c r="E1188" s="435" t="inlineStr">
        <is>
          <t>ESTLABO PRO TESTER</t>
        </is>
      </c>
      <c r="F1188" s="435" t="inlineStr">
        <is>
          <t>EST18T</t>
        </is>
      </c>
      <c r="G1188" s="450" t="inlineStr">
        <is>
          <t>エステラボ　オイリースキンローション</t>
        </is>
      </c>
      <c r="H1188" s="451" t="inlineStr">
        <is>
          <t>ESTLABO   OILY  SKIN LOTION TESTER (N.C.V)</t>
        </is>
      </c>
      <c r="I1188" s="451" t="inlineStr">
        <is>
          <t>EST LABO OILY SKIN LOTION</t>
        </is>
      </c>
      <c r="J1188" s="591" t="inlineStr">
        <is>
          <t>Лосьон для жирной кожи лица</t>
        </is>
      </c>
      <c r="K1188" s="451" t="inlineStr">
        <is>
          <t>face lotion</t>
        </is>
      </c>
      <c r="L1188" s="451" t="n"/>
      <c r="M1188" s="450" t="n"/>
      <c r="N1188" s="450" t="n"/>
      <c r="O1188" s="553" t="n"/>
      <c r="P1188" s="1622" t="n">
        <v>100</v>
      </c>
      <c r="Q1188" s="1622">
        <f>O1188*P1188</f>
        <v/>
      </c>
      <c r="R1188" s="554" t="n">
        <v>0</v>
      </c>
      <c r="S1188" s="1634">
        <f>O1188*R1188</f>
        <v/>
      </c>
      <c r="T1188" s="1634">
        <f>Q1188-S1188</f>
        <v/>
      </c>
      <c r="U1188" s="556">
        <f>T1188/Q1188</f>
        <v/>
      </c>
      <c r="V1188" s="444" t="n"/>
      <c r="W1188" s="444" t="n"/>
      <c r="X1188" s="444" t="n"/>
      <c r="Y1188" s="444" t="n"/>
      <c r="Z1188" s="444" t="n"/>
      <c r="AA1188" s="444" t="n"/>
      <c r="AB1188" s="1442" t="n">
        <v>0.58</v>
      </c>
      <c r="AC1188" s="1624">
        <f>ROUND(O1188*AB1188,3)</f>
        <v/>
      </c>
      <c r="AD1188" s="673" t="inlineStr">
        <is>
          <t>水
BG
ペンチレングリコール
ラベンダー花水
プラセンタエキス
水溶性プロテオグリカン
ハマナス果実エキス
リン酸アスコルビルMg
アーチチョーク葉エキス
ドクダミエキス
レモングラス葉/茎エキス
レモン果実エキス
ビワ葉エキス
ハトムギ種子エキス
キハダ樹皮エキス
グリチルリチン酸2K
クオタニウム-73
メントール
クエン酸
クエン酸Na
PEG-60水添ヒマシ油
1,2-ヘキサンジオール
カプリリルグリコール</t>
        </is>
      </c>
      <c r="AE1188" s="663" t="inlineStr">
        <is>
          <t>ЕАЭС N RU Д-JP.АБ47.В.08734/20 от 08.09.2020 действует до 07.09.2025</t>
        </is>
      </c>
      <c r="AF1188" s="663" t="inlineStr">
        <is>
          <t>CBS Cosmetics</t>
        </is>
      </c>
      <c r="AG1188" s="663" t="inlineStr">
        <is>
          <t>Shoyaku Kenkyusho Inc</t>
        </is>
      </c>
    </row>
    <row r="1189" hidden="1" ht="20.1" customFormat="1" customHeight="1" s="437" thickBot="1">
      <c r="A1189" s="435" t="n"/>
      <c r="B1189" s="829" t="n"/>
      <c r="C1189" s="448" t="n"/>
      <c r="D1189" s="448" t="n"/>
      <c r="E1189" s="435" t="inlineStr">
        <is>
          <t>ESTLABO PRO TESTER</t>
        </is>
      </c>
      <c r="F1189" s="435" t="inlineStr">
        <is>
          <t>EST19T</t>
        </is>
      </c>
      <c r="G1189" s="450" t="inlineStr">
        <is>
          <t>エステラボ　ホワイトローション</t>
        </is>
      </c>
      <c r="H1189" s="451" t="inlineStr">
        <is>
          <t>ESTLABO   WHITE  LOTION TESTER (N.C.V)</t>
        </is>
      </c>
      <c r="I1189" s="451" t="inlineStr">
        <is>
          <t>EST LABO WHITE LOTION</t>
        </is>
      </c>
      <c r="J1189" s="591" t="inlineStr">
        <is>
          <t>Лосьон выравнивающий цвет кожи лица</t>
        </is>
      </c>
      <c r="K1189" s="451" t="inlineStr">
        <is>
          <t>face lotion</t>
        </is>
      </c>
      <c r="L1189" s="451" t="n"/>
      <c r="M1189" s="450" t="n"/>
      <c r="N1189" s="450" t="n"/>
      <c r="O1189" s="553" t="n"/>
      <c r="P1189" s="1622" t="n">
        <v>100</v>
      </c>
      <c r="Q1189" s="1622">
        <f>O1189*P1189</f>
        <v/>
      </c>
      <c r="R1189" s="554" t="n">
        <v>0</v>
      </c>
      <c r="S1189" s="1634">
        <f>O1189*R1189</f>
        <v/>
      </c>
      <c r="T1189" s="1634">
        <f>Q1189-S1189</f>
        <v/>
      </c>
      <c r="U1189" s="556">
        <f>T1189/Q1189</f>
        <v/>
      </c>
      <c r="V1189" s="444" t="n"/>
      <c r="W1189" s="444" t="n"/>
      <c r="X1189" s="444" t="n"/>
      <c r="Y1189" s="444" t="n"/>
      <c r="Z1189" s="444" t="n"/>
      <c r="AA1189" s="444" t="n"/>
      <c r="AB1189" s="1442" t="n">
        <v>0.35</v>
      </c>
      <c r="AC1189" s="1624">
        <f>ROUND(O1189*AB1189,3)</f>
        <v/>
      </c>
      <c r="AD1189" s="673" t="inlineStr">
        <is>
          <t>水
BG
プロパンジオール
ラフィノース
プラセンタエキス
水溶性プロテオグリカン
ハマナス果実エキス
ワルテリアインディカ葉エキス
フェルラ酸
グルコン酸Na
α-アルブチン
ビスグリセリルアスコルビン酸
乳酸桿菌/ブドウ果汁発酵液
ソメイヨシノ葉エキス
アーチチョーク葉エキス
メマツヨイグサ種子エキス
プルーン分解物
トレハロース
ベルガモット果実油
ラベンダー花水
クエン酸
クエン酸Na
マンニトール
デキストリン
PEG-60水添ヒマシ油
1,2-ヘキサンジオール
グリセリン
カプリリルグリコール</t>
        </is>
      </c>
      <c r="AE1189" s="663" t="inlineStr">
        <is>
          <t>ЕАЭС N RU Д-JP.АБ47.В.08734/20 от 08.09.2020 действует до 07.09.2026</t>
        </is>
      </c>
      <c r="AF1189" s="663" t="inlineStr">
        <is>
          <t>CBS Cosmetics</t>
        </is>
      </c>
      <c r="AG1189" s="663" t="inlineStr">
        <is>
          <t>Shoyaku Kenkyusho Inc</t>
        </is>
      </c>
    </row>
    <row r="1190" hidden="1" ht="20.1" customFormat="1" customHeight="1" s="437" thickBot="1">
      <c r="A1190" s="435" t="n"/>
      <c r="B1190" s="829" t="n"/>
      <c r="C1190" s="448" t="n"/>
      <c r="D1190" s="448" t="n"/>
      <c r="E1190" s="435" t="inlineStr">
        <is>
          <t>ESTLABO PRO TESTER</t>
        </is>
      </c>
      <c r="F1190" s="435" t="inlineStr">
        <is>
          <t>EST20T</t>
        </is>
      </c>
      <c r="G1190" s="450" t="inlineStr">
        <is>
          <t>エステラボ　ホワイトミルク</t>
        </is>
      </c>
      <c r="H1190" s="451" t="inlineStr">
        <is>
          <t>ESTLABO   WHITE  MILK TESTER (N.C.V)</t>
        </is>
      </c>
      <c r="I1190" s="451" t="inlineStr">
        <is>
          <t>EST LABO WHITE MILK</t>
        </is>
      </c>
      <c r="J1190" s="591" t="inlineStr">
        <is>
          <t>Эмульсия выравнивающая цвет лица</t>
        </is>
      </c>
      <c r="K1190" s="451" t="inlineStr">
        <is>
          <t>face milk</t>
        </is>
      </c>
      <c r="L1190" s="451" t="n"/>
      <c r="M1190" s="450" t="n"/>
      <c r="N1190" s="450" t="n"/>
      <c r="O1190" s="553" t="n"/>
      <c r="P1190" s="1622" t="n">
        <v>100</v>
      </c>
      <c r="Q1190" s="1622">
        <f>O1190*P1190</f>
        <v/>
      </c>
      <c r="R1190" s="554" t="n">
        <v>0</v>
      </c>
      <c r="S1190" s="1634">
        <f>O1190*R1190</f>
        <v/>
      </c>
      <c r="T1190" s="1634">
        <f>Q1190-S1190</f>
        <v/>
      </c>
      <c r="U1190" s="556">
        <f>T1190/Q1190</f>
        <v/>
      </c>
      <c r="V1190" s="444" t="n"/>
      <c r="W1190" s="444" t="n"/>
      <c r="X1190" s="444" t="n"/>
      <c r="Y1190" s="444" t="n"/>
      <c r="Z1190" s="444" t="n"/>
      <c r="AA1190" s="444" t="n"/>
      <c r="AB1190" s="1442" t="n">
        <v>0.19</v>
      </c>
      <c r="AC1190" s="1624">
        <f>ROUND(O1190*AB1190,3)</f>
        <v/>
      </c>
      <c r="AD1190" s="673" t="inlineStr">
        <is>
          <t>水、BG、マカダミアナッツ油、プロバンジオール、シア脂、ローズヒップ油、プラセンタエキス、水溶性プロテオグリカン、ハマナス果実エキス、ワルテリアインディカ葉エキス、フェルラ酸、グルコン酸Na、α-アルブチン、ビスグリセリルアスコルビン酸、乳酸桿菌、ブドウ果汁発酵液、ソメイヨシノ葉エキス、アーチチョーク葉エキス、メマツヨイグサ種子エキス、プルーン分解物、ベルガモット果実油、ラベンダー花水、アルギニン、クエン酸、クエン酸Na、オリーブ油脂肪酸セテアリル、オリーブ油脂肪酸ソルビタン、マンニトール、デキストリン、1,2-ヘキサンジオール、グリセリン、キサンタンガム、(アクリレーツ、アクリル酸アルキル(C10-30))、クロスポリマー、カプリリルグリコール</t>
        </is>
      </c>
      <c r="AE1190" s="663" t="inlineStr">
        <is>
          <t>ЕАЭС N RU Д-JP.АБ47.В.08749/20 от 08.09.2020 действует до 07.09.2025</t>
        </is>
      </c>
      <c r="AF1190" s="663" t="inlineStr">
        <is>
          <t>CBS Cosmetics</t>
        </is>
      </c>
      <c r="AG1190" s="663" t="inlineStr">
        <is>
          <t>Shoyaku Kenkyusho Inc</t>
        </is>
      </c>
    </row>
    <row r="1191" hidden="1" ht="20.1" customFormat="1" customHeight="1" s="437" thickBot="1">
      <c r="A1191" s="435" t="n"/>
      <c r="B1191" s="829" t="n"/>
      <c r="C1191" s="448" t="n"/>
      <c r="D1191" s="448" t="n"/>
      <c r="E1191" s="435" t="inlineStr">
        <is>
          <t>ESTLABO TESTER</t>
        </is>
      </c>
      <c r="F1191" s="435" t="inlineStr">
        <is>
          <t>EST21T</t>
        </is>
      </c>
      <c r="G1191" s="450" t="inlineStr">
        <is>
          <t>エステラボ　アイケアエッセンス</t>
        </is>
      </c>
      <c r="H1191" s="451" t="inlineStr">
        <is>
          <t>ESTLABO   EYE  CARE  ESSENCE TESTER (N.C.V)</t>
        </is>
      </c>
      <c r="I1191" s="451" t="inlineStr">
        <is>
          <t>EST LABO EYE CARE ESSENCE</t>
        </is>
      </c>
      <c r="J1191" s="591" t="inlineStr">
        <is>
          <t>Эссенция для кожи вокруг глаз</t>
        </is>
      </c>
      <c r="K1191" s="451" t="inlineStr">
        <is>
          <t>eye cream</t>
        </is>
      </c>
      <c r="L1191" s="451" t="n"/>
      <c r="M1191" s="450" t="n"/>
      <c r="N1191" s="450" t="n"/>
      <c r="O1191" s="553" t="n"/>
      <c r="P1191" s="1622" t="n">
        <v>100</v>
      </c>
      <c r="Q1191" s="1622">
        <f>O1191*P1191</f>
        <v/>
      </c>
      <c r="R1191" s="554" t="n">
        <v>0</v>
      </c>
      <c r="S1191" s="1634">
        <f>O1191*R1191</f>
        <v/>
      </c>
      <c r="T1191" s="1634">
        <f>Q1191-S1191</f>
        <v/>
      </c>
      <c r="U1191" s="556">
        <f>T1191/Q1191</f>
        <v/>
      </c>
      <c r="V1191" s="444" t="n"/>
      <c r="W1191" s="444" t="n"/>
      <c r="X1191" s="444" t="n"/>
      <c r="Y1191" s="444" t="n"/>
      <c r="Z1191" s="444" t="n"/>
      <c r="AA1191" s="444" t="n"/>
      <c r="AB1191" s="1442" t="n">
        <v>0.19</v>
      </c>
      <c r="AC1191" s="1624">
        <f>ROUND(O1191*AB1191,3)</f>
        <v/>
      </c>
      <c r="AD1191" s="673" t="inlineStr">
        <is>
          <t>水
BG
ハチミツ
ラベンダー花水
プラセンタエキス
水溶性プロテオグリカン
ハマナス果実エキス
クロレラエキス
グルコシルヘスペリジン
加水分解ヒアルロン酸
グリチルリチン酸2K
リン酸アスコルビルMg
センキュウ根茎エキス
セイヨウオトギリソウ花/葉/茎エキス
カミツレ花エキス
トウキンセンカ花エキス
フユボダイジュ花エキス
ヤグルマギク花エキス
ローマカミツレ花エキス
アラントイン
アルギニン
1,2-ヘキサンジオール
セルロースガム
カルボマー
カプリリルグリコール</t>
        </is>
      </c>
      <c r="AE1191" s="663" t="inlineStr">
        <is>
          <t>ЕАЭС N RU Д-JP.НВ32.В.13611/20 от 14.09.2020 действует до 13.09.2025</t>
        </is>
      </c>
      <c r="AF1191" s="663" t="inlineStr">
        <is>
          <t>CBS Cosmetics</t>
        </is>
      </c>
      <c r="AG1191" s="663" t="inlineStr">
        <is>
          <t>Shoyaku Kenkyusho Inc</t>
        </is>
      </c>
    </row>
    <row r="1192" hidden="1" ht="20.1" customFormat="1" customHeight="1" s="437" thickBot="1">
      <c r="A1192" s="435" t="n"/>
      <c r="B1192" s="829" t="n"/>
      <c r="C1192" s="448" t="n"/>
      <c r="D1192" s="448" t="n"/>
      <c r="E1192" s="435" t="inlineStr">
        <is>
          <t>ESTLABO PRO TESTER</t>
        </is>
      </c>
      <c r="F1192" s="435" t="inlineStr">
        <is>
          <t>EST22T</t>
        </is>
      </c>
      <c r="G1192" s="450" t="inlineStr">
        <is>
          <t>エステラボ　メイクアップベース</t>
        </is>
      </c>
      <c r="H1192" s="451" t="inlineStr">
        <is>
          <t>ESTLABO   MAKE  UP  BASE TESTER (N.C.V)</t>
        </is>
      </c>
      <c r="I1192" s="451" t="inlineStr">
        <is>
          <t>EST LABO MAKE UP BASE</t>
        </is>
      </c>
      <c r="J1192" s="591" t="inlineStr">
        <is>
          <t>Эмульсия-база под макияж</t>
        </is>
      </c>
      <c r="K1192" s="451" t="inlineStr">
        <is>
          <t>make up base</t>
        </is>
      </c>
      <c r="L1192" s="451" t="n"/>
      <c r="M1192" s="450" t="n"/>
      <c r="N1192" s="450" t="n"/>
      <c r="O1192" s="553" t="n"/>
      <c r="P1192" s="1622" t="n">
        <v>100</v>
      </c>
      <c r="Q1192" s="1622">
        <f>O1192*P1192</f>
        <v/>
      </c>
      <c r="R1192" s="554" t="n">
        <v>0</v>
      </c>
      <c r="S1192" s="1634">
        <f>O1192*R1192</f>
        <v/>
      </c>
      <c r="T1192" s="1634">
        <f>Q1192-S1192</f>
        <v/>
      </c>
      <c r="U1192" s="556">
        <f>T1192/Q1192</f>
        <v/>
      </c>
      <c r="V1192" s="444" t="n"/>
      <c r="W1192" s="444" t="n"/>
      <c r="X1192" s="444" t="n"/>
      <c r="Y1192" s="444" t="n"/>
      <c r="Z1192" s="444" t="n"/>
      <c r="AA1192" s="444" t="n"/>
      <c r="AB1192" s="1442" t="n">
        <v>0.35</v>
      </c>
      <c r="AC1192" s="1624">
        <f>ROUND(O1192*AB1192,3)</f>
        <v/>
      </c>
      <c r="AD1192" s="673" t="inlineStr">
        <is>
          <t>水、メトキシケイヒ酸エチルヘキシル、メチルグルセス-10、ソルビトール、オリーブ油、ラベンダー花水、ステアリン酸、スクワラン、ステアリン酸グリセリル（SE）、ポリソルベート60、プラセンタエキス、水溶性プロテオグリカン、ハマナス果実エキス、トコフェロール、リン酸アスコルビルMg、スギナエキス、セイヨウアカマツ球果エキス、ホップ花エキス、レモン果実エキス、ローズマリー葉エキス、アルギニン、ダイズ油、ステアリン酸グリセリル、1,2-ヘキサンジオール、BG、カルボマー、カプリリルグリコール</t>
        </is>
      </c>
      <c r="AE1192" s="663" t="inlineStr">
        <is>
          <t>ЕАЭС N RU Д-JP.АБ47.В.08749/20 от 08.09.2020 действует до 07.09.2025</t>
        </is>
      </c>
      <c r="AF1192" s="663" t="inlineStr">
        <is>
          <t>CBS Cosmetics</t>
        </is>
      </c>
      <c r="AG1192" s="663" t="inlineStr">
        <is>
          <t>Shoyaku Kenkyusho Inc</t>
        </is>
      </c>
    </row>
    <row r="1193" hidden="1" ht="20.1" customFormat="1" customHeight="1" s="437" thickBot="1">
      <c r="A1193" s="435" t="n"/>
      <c r="B1193" s="829" t="n"/>
      <c r="C1193" s="448" t="n"/>
      <c r="D1193" s="448" t="n"/>
      <c r="E1193" s="435" t="inlineStr">
        <is>
          <t>ESTLABO PRO TESTER</t>
        </is>
      </c>
      <c r="F1193" s="435" t="inlineStr">
        <is>
          <t>EST23T</t>
        </is>
      </c>
      <c r="G1193" s="450" t="inlineStr">
        <is>
          <t>エステラボ　カーミングジェルパック</t>
        </is>
      </c>
      <c r="H1193" s="451" t="inlineStr">
        <is>
          <t>ESTLABO   CALMING  GEL  PACK TESTER (N.C.V)</t>
        </is>
      </c>
      <c r="I1193" s="451" t="inlineStr">
        <is>
          <t>EST LABO CALMING GEL PACK</t>
        </is>
      </c>
      <c r="J1193" s="591" t="inlineStr">
        <is>
          <t>Успокаивающая гелевая маска</t>
        </is>
      </c>
      <c r="K1193" s="451" t="inlineStr">
        <is>
          <t>face pack</t>
        </is>
      </c>
      <c r="L1193" s="451" t="n"/>
      <c r="M1193" s="450" t="n"/>
      <c r="N1193" s="450" t="n"/>
      <c r="O1193" s="553" t="n"/>
      <c r="P1193" s="1622" t="n">
        <v>100</v>
      </c>
      <c r="Q1193" s="1622">
        <f>O1193*P1193</f>
        <v/>
      </c>
      <c r="R1193" s="554" t="n">
        <v>0</v>
      </c>
      <c r="S1193" s="1634">
        <f>O1193*R1193</f>
        <v/>
      </c>
      <c r="T1193" s="1634">
        <f>Q1193-S1193</f>
        <v/>
      </c>
      <c r="U1193" s="556">
        <f>T1193/Q1193</f>
        <v/>
      </c>
      <c r="V1193" s="444" t="n"/>
      <c r="W1193" s="444" t="n"/>
      <c r="X1193" s="444" t="n"/>
      <c r="Y1193" s="444" t="n"/>
      <c r="Z1193" s="444" t="n"/>
      <c r="AA1193" s="444" t="n"/>
      <c r="AB1193" s="1442" t="n">
        <v>0.33</v>
      </c>
      <c r="AC1193" s="1624">
        <f>ROUND(O1193*AB1193,3)</f>
        <v/>
      </c>
      <c r="AD1193" s="673">
        <f>AD555</f>
        <v/>
      </c>
      <c r="AE1193" s="663" t="inlineStr">
        <is>
          <t>ЕАЭС N RU Д-JP.АБ47.В.08815/20 от 09.09.2020 действует до 08.09.2025</t>
        </is>
      </c>
      <c r="AF1193" s="663" t="inlineStr">
        <is>
          <t>CBS Cosmetics</t>
        </is>
      </c>
      <c r="AG1193" s="663" t="inlineStr">
        <is>
          <t>Shoyaku Kenkyusho Inc</t>
        </is>
      </c>
    </row>
    <row r="1194" hidden="1" ht="20.1" customFormat="1" customHeight="1" s="437" thickBot="1">
      <c r="A1194" s="435" t="n"/>
      <c r="B1194" s="829" t="n"/>
      <c r="C1194" s="448" t="n"/>
      <c r="D1194" s="448" t="n"/>
      <c r="E1194" s="435" t="inlineStr">
        <is>
          <t>ESTLABO PRO TESTER</t>
        </is>
      </c>
      <c r="F1194" s="435" t="inlineStr">
        <is>
          <t>EST26T</t>
        </is>
      </c>
      <c r="G1194" s="450" t="inlineStr">
        <is>
          <t>エステラボ　ミネラルホワイトパック</t>
        </is>
      </c>
      <c r="H1194" s="451" t="inlineStr">
        <is>
          <t>ESTLABO   MINERAL  WHITE  PACK TESTER (N.C.V)</t>
        </is>
      </c>
      <c r="I1194" s="451" t="inlineStr">
        <is>
          <t>EST LABO MINERAL WHITE PACK</t>
        </is>
      </c>
      <c r="J1194" s="591" t="inlineStr">
        <is>
          <t>Маска выравнивающая цвет кожи лица на основе минералов</t>
        </is>
      </c>
      <c r="K1194" s="451" t="inlineStr">
        <is>
          <t>face pack</t>
        </is>
      </c>
      <c r="L1194" s="451" t="n"/>
      <c r="M1194" s="450" t="n"/>
      <c r="N1194" s="450" t="n"/>
      <c r="O1194" s="553" t="n"/>
      <c r="P1194" s="1622" t="n">
        <v>100</v>
      </c>
      <c r="Q1194" s="1622">
        <f>O1194*P1194</f>
        <v/>
      </c>
      <c r="R1194" s="554" t="n">
        <v>0</v>
      </c>
      <c r="S1194" s="1634">
        <f>O1194*R1194</f>
        <v/>
      </c>
      <c r="T1194" s="1634">
        <f>Q1194-S1194</f>
        <v/>
      </c>
      <c r="U1194" s="556">
        <f>T1194/Q1194</f>
        <v/>
      </c>
      <c r="V1194" s="444" t="n"/>
      <c r="W1194" s="444" t="n"/>
      <c r="X1194" s="444" t="n"/>
      <c r="Y1194" s="444" t="n"/>
      <c r="Z1194" s="444" t="n"/>
      <c r="AA1194" s="444" t="n"/>
      <c r="AB1194" s="1442" t="n">
        <v>0.33</v>
      </c>
      <c r="AC1194" s="1624">
        <f>ROUND(O1194*AB1194,3)</f>
        <v/>
      </c>
      <c r="AD1194" s="673">
        <f>AD562</f>
        <v/>
      </c>
      <c r="AE1194" s="663" t="inlineStr">
        <is>
          <t>ЕАЭС N RU Д-JP.АБ47.В.08815/20 от 09.09.2020 действует до 08.09.2025</t>
        </is>
      </c>
      <c r="AF1194" s="663" t="inlineStr">
        <is>
          <t>CBS Cosmetics</t>
        </is>
      </c>
      <c r="AG1194" s="663" t="inlineStr">
        <is>
          <t>Shoyaku Kenkyusho Inc</t>
        </is>
      </c>
    </row>
    <row r="1195" hidden="1" ht="20.1" customFormat="1" customHeight="1" s="437" thickBot="1">
      <c r="A1195" s="435" t="n"/>
      <c r="B1195" s="829" t="n"/>
      <c r="C1195" s="448" t="n"/>
      <c r="D1195" s="448" t="n"/>
      <c r="E1195" s="435" t="inlineStr">
        <is>
          <t>ESTLABO PRO TESTER</t>
        </is>
      </c>
      <c r="F1195" s="435" t="inlineStr">
        <is>
          <t>EST27T</t>
        </is>
      </c>
      <c r="G1195" s="450" t="inlineStr">
        <is>
          <t>エステラボ　セラミDディープ　モイストパック</t>
        </is>
      </c>
      <c r="H1195" s="451" t="inlineStr">
        <is>
          <t>ESTLABO   CERAMID  DEEP  MOIST  PACK TESTER (N.C.V)</t>
        </is>
      </c>
      <c r="I1195" s="451" t="inlineStr">
        <is>
          <t>EST LABO CERAMID DEEP MOIST PACK</t>
        </is>
      </c>
      <c r="J1195" s="591" t="inlineStr">
        <is>
          <t>Глубокоувлажняющая маска на основе керамидов</t>
        </is>
      </c>
      <c r="K1195" s="451" t="inlineStr">
        <is>
          <t>face pack</t>
        </is>
      </c>
      <c r="L1195" s="451" t="n"/>
      <c r="M1195" s="450" t="n"/>
      <c r="N1195" s="450" t="n"/>
      <c r="O1195" s="553" t="n"/>
      <c r="P1195" s="1622" t="n">
        <v>100</v>
      </c>
      <c r="Q1195" s="1622">
        <f>O1195*P1195</f>
        <v/>
      </c>
      <c r="R1195" s="554" t="n">
        <v>0</v>
      </c>
      <c r="S1195" s="1634">
        <f>O1195*R1195</f>
        <v/>
      </c>
      <c r="T1195" s="1634">
        <f>Q1195-S1195</f>
        <v/>
      </c>
      <c r="U1195" s="556">
        <f>T1195/Q1195</f>
        <v/>
      </c>
      <c r="V1195" s="444" t="n"/>
      <c r="W1195" s="444" t="n"/>
      <c r="X1195" s="444" t="n"/>
      <c r="Y1195" s="444" t="n"/>
      <c r="Z1195" s="444" t="n"/>
      <c r="AA1195" s="444" t="n"/>
      <c r="AB1195" s="1442" t="n">
        <v>0.33</v>
      </c>
      <c r="AC1195" s="1624">
        <f>ROUND(O1195*AB1195,3)</f>
        <v/>
      </c>
      <c r="AD1195" s="673">
        <f>AD563</f>
        <v/>
      </c>
      <c r="AE1195" s="663" t="inlineStr">
        <is>
          <t>ЕАЭС N RU Д-JP.АБ47.В.08815/20 от 09.09.2020 действует до 08.09.2025</t>
        </is>
      </c>
      <c r="AF1195" s="663" t="inlineStr">
        <is>
          <t>CBS Cosmetics</t>
        </is>
      </c>
      <c r="AG1195" s="663" t="inlineStr">
        <is>
          <t>Shoyaku Kenkyusho Inc</t>
        </is>
      </c>
    </row>
    <row r="1196" hidden="1" ht="20.1" customFormat="1" customHeight="1" s="437" thickBot="1">
      <c r="A1196" s="435" t="n"/>
      <c r="B1196" s="829" t="n"/>
      <c r="C1196" s="448" t="n"/>
      <c r="D1196" s="448" t="n"/>
      <c r="E1196" s="435" t="inlineStr">
        <is>
          <t>ESTLABO PRO TESTER</t>
        </is>
      </c>
      <c r="F1196" s="435" t="inlineStr">
        <is>
          <t>EST28T</t>
        </is>
      </c>
      <c r="G1196" s="450" t="inlineStr">
        <is>
          <t>エステラボ　トリプルコラG　パック</t>
        </is>
      </c>
      <c r="H1196" s="451" t="inlineStr">
        <is>
          <t>ESTLABO   TRIPLE  COLLA G  PACK TESTER (N.C.V)</t>
        </is>
      </c>
      <c r="I1196" s="451" t="inlineStr">
        <is>
          <t>EST LABO TRIPLE COLLA G PACK</t>
        </is>
      </c>
      <c r="J1196" s="591" t="inlineStr">
        <is>
          <t>Маска на основе трех видов коллагена</t>
        </is>
      </c>
      <c r="K1196" s="451" t="inlineStr">
        <is>
          <t>face pack</t>
        </is>
      </c>
      <c r="L1196" s="451" t="n"/>
      <c r="M1196" s="450" t="n"/>
      <c r="N1196" s="450" t="n"/>
      <c r="O1196" s="553" t="n"/>
      <c r="P1196" s="1622" t="n">
        <v>100</v>
      </c>
      <c r="Q1196" s="1622">
        <f>O1196*P1196</f>
        <v/>
      </c>
      <c r="R1196" s="554" t="n">
        <v>0</v>
      </c>
      <c r="S1196" s="1634">
        <f>O1196*R1196</f>
        <v/>
      </c>
      <c r="T1196" s="1634">
        <f>Q1196-S1196</f>
        <v/>
      </c>
      <c r="U1196" s="556">
        <f>T1196/Q1196</f>
        <v/>
      </c>
      <c r="V1196" s="444" t="n"/>
      <c r="W1196" s="444" t="n"/>
      <c r="X1196" s="444" t="n"/>
      <c r="Y1196" s="444" t="n"/>
      <c r="Z1196" s="444" t="n"/>
      <c r="AA1196" s="444" t="n"/>
      <c r="AB1196" s="1442" t="n">
        <v>0.33</v>
      </c>
      <c r="AC1196" s="1624">
        <f>ROUND(O1196*AB1196,3)</f>
        <v/>
      </c>
      <c r="AD1196" s="673">
        <f>AD564</f>
        <v/>
      </c>
      <c r="AE1196" s="663" t="inlineStr">
        <is>
          <t>ЕАЭС N RU Д-JP.АБ47.В.08815/20 от 09.09.2020 действует до 08.09.2025</t>
        </is>
      </c>
      <c r="AF1196" s="663" t="inlineStr">
        <is>
          <t>CBS Cosmetics</t>
        </is>
      </c>
      <c r="AG1196" s="663" t="inlineStr">
        <is>
          <t>Shoyaku Kenkyusho Inc</t>
        </is>
      </c>
    </row>
    <row r="1197" hidden="1" ht="20.1" customFormat="1" customHeight="1" s="437" thickBot="1">
      <c r="A1197" s="435" t="n"/>
      <c r="B1197" s="829" t="n"/>
      <c r="C1197" s="448" t="n"/>
      <c r="D1197" s="448" t="n"/>
      <c r="E1197" s="435" t="inlineStr">
        <is>
          <t>ESTLABO PRO TESTER</t>
        </is>
      </c>
      <c r="F1197" s="435" t="inlineStr">
        <is>
          <t>EST29T</t>
        </is>
      </c>
      <c r="G1197" s="450" t="inlineStr">
        <is>
          <t>エステラボ　スリムフェイス　マッサージパック</t>
        </is>
      </c>
      <c r="H1197" s="451" t="inlineStr">
        <is>
          <t>ESTLABO   SLIM  FACE  MASSAGE  PACK TESTER (N.C.V)</t>
        </is>
      </c>
      <c r="I1197" s="451" t="inlineStr">
        <is>
          <t>EST LABO SLIM FACE MASSAGE PACK</t>
        </is>
      </c>
      <c r="J1197" s="591" t="inlineStr">
        <is>
          <t>Массажная маска для скульптурирования лица</t>
        </is>
      </c>
      <c r="K1197" s="451" t="inlineStr">
        <is>
          <t>face pack</t>
        </is>
      </c>
      <c r="L1197" s="451" t="n"/>
      <c r="M1197" s="450" t="n"/>
      <c r="N1197" s="450" t="n"/>
      <c r="O1197" s="553" t="n"/>
      <c r="P1197" s="1622" t="n">
        <v>100</v>
      </c>
      <c r="Q1197" s="1622">
        <f>O1197*P1197</f>
        <v/>
      </c>
      <c r="R1197" s="554" t="n">
        <v>0</v>
      </c>
      <c r="S1197" s="1634">
        <f>O1197*R1197</f>
        <v/>
      </c>
      <c r="T1197" s="1634">
        <f>Q1197-S1197</f>
        <v/>
      </c>
      <c r="U1197" s="556">
        <f>T1197/Q1197</f>
        <v/>
      </c>
      <c r="V1197" s="444" t="n"/>
      <c r="W1197" s="444" t="n"/>
      <c r="X1197" s="444" t="n"/>
      <c r="Y1197" s="444" t="n"/>
      <c r="Z1197" s="444" t="n"/>
      <c r="AA1197" s="444" t="n"/>
      <c r="AB1197" s="1442" t="n">
        <v>0.36</v>
      </c>
      <c r="AC1197" s="1624">
        <f>ROUND(O1197*AB1197,3)</f>
        <v/>
      </c>
      <c r="AD1197" s="673">
        <f>AD565</f>
        <v/>
      </c>
      <c r="AE1197" s="663" t="inlineStr">
        <is>
          <t>ЕАЭС N RU Д-JP.АБ47.В.08815/20 от 09.09.2020 действует до 08.09.2025</t>
        </is>
      </c>
      <c r="AF1197" s="663" t="inlineStr">
        <is>
          <t>CBS Cosmetics</t>
        </is>
      </c>
      <c r="AG1197" s="663" t="inlineStr">
        <is>
          <t>Shoyaku Kenkyusho Inc</t>
        </is>
      </c>
    </row>
    <row r="1198" hidden="1" ht="20.1" customFormat="1" customHeight="1" s="437" thickBot="1">
      <c r="A1198" s="435" t="n"/>
      <c r="B1198" s="829" t="n"/>
      <c r="C1198" s="448" t="n"/>
      <c r="D1198" s="448" t="n"/>
      <c r="E1198" s="435" t="inlineStr">
        <is>
          <t>ESTLABO PRO TESTER</t>
        </is>
      </c>
      <c r="F1198" s="435" t="inlineStr">
        <is>
          <t>EST30T</t>
        </is>
      </c>
      <c r="G1198" s="450" t="inlineStr">
        <is>
          <t>エステラボ　海のミネラルパック</t>
        </is>
      </c>
      <c r="H1198" s="451" t="inlineStr">
        <is>
          <t>ESTLABO   KAISO  PACK TESTER (N.C.V)</t>
        </is>
      </c>
      <c r="I1198" s="451" t="inlineStr">
        <is>
          <t>EST LABO KAISO PACK</t>
        </is>
      </c>
      <c r="J1198" s="591" t="inlineStr">
        <is>
          <t>Маска на основе морских водорослей</t>
        </is>
      </c>
      <c r="K1198" s="451" t="inlineStr">
        <is>
          <t>face pack</t>
        </is>
      </c>
      <c r="L1198" s="451" t="n"/>
      <c r="M1198" s="450" t="n"/>
      <c r="N1198" s="450" t="n"/>
      <c r="O1198" s="553" t="n"/>
      <c r="P1198" s="1622" t="n">
        <v>100</v>
      </c>
      <c r="Q1198" s="1622">
        <f>O1198*P1198</f>
        <v/>
      </c>
      <c r="R1198" s="554" t="n">
        <v>0</v>
      </c>
      <c r="S1198" s="1634">
        <f>O1198*R1198</f>
        <v/>
      </c>
      <c r="T1198" s="1634">
        <f>Q1198-S1198</f>
        <v/>
      </c>
      <c r="U1198" s="556">
        <f>T1198/Q1198</f>
        <v/>
      </c>
      <c r="V1198" s="444" t="n"/>
      <c r="W1198" s="444" t="n"/>
      <c r="X1198" s="444" t="n"/>
      <c r="Y1198" s="444" t="n"/>
      <c r="Z1198" s="444" t="n"/>
      <c r="AA1198" s="444" t="n"/>
      <c r="AB1198" s="1442" t="n">
        <v>0.33</v>
      </c>
      <c r="AC1198" s="1624">
        <f>ROUND(O1198*AB1198,3)</f>
        <v/>
      </c>
      <c r="AD1198" s="673">
        <f>AD566</f>
        <v/>
      </c>
      <c r="AE1198" s="663" t="inlineStr">
        <is>
          <t>ЕАЭС N RU Д-JP.АБ47.В.08815/20 от 09.09.2020 действует до 08.09.2025</t>
        </is>
      </c>
      <c r="AF1198" s="663" t="inlineStr">
        <is>
          <t>CBS Cosmetics</t>
        </is>
      </c>
      <c r="AG1198" s="663" t="inlineStr">
        <is>
          <t>Shoyaku Kenkyusho Inc</t>
        </is>
      </c>
    </row>
    <row r="1199" hidden="1" ht="20.1" customFormat="1" customHeight="1" s="437" thickBot="1">
      <c r="A1199" s="435" t="n"/>
      <c r="B1199" s="829" t="n"/>
      <c r="C1199" s="448" t="n"/>
      <c r="D1199" s="448" t="n"/>
      <c r="E1199" s="435" t="inlineStr">
        <is>
          <t>ESTLABO</t>
        </is>
      </c>
      <c r="F1199" s="435" t="inlineStr">
        <is>
          <t>LABO+S</t>
        </is>
      </c>
      <c r="G1199" s="450" t="n"/>
      <c r="H1199" s="451" t="inlineStr">
        <is>
          <t>LABO+L sample set comercial free</t>
        </is>
      </c>
      <c r="I1199" s="451" t="n"/>
      <c r="J1199" s="591" t="n"/>
      <c r="K1199" s="451" t="inlineStr">
        <is>
          <t>cleansing,lotion,serum,milk,cream</t>
        </is>
      </c>
      <c r="L1199" s="451" t="n"/>
      <c r="M1199" s="450" t="n"/>
      <c r="N1199" s="450" t="n"/>
      <c r="O1199" s="553" t="n"/>
      <c r="P1199" s="1622" t="n">
        <v>10</v>
      </c>
      <c r="Q1199" s="1622">
        <f>O1199*P1199</f>
        <v/>
      </c>
      <c r="R1199" s="554" t="n">
        <v>0</v>
      </c>
      <c r="S1199" s="1634">
        <f>O1199*R1199</f>
        <v/>
      </c>
      <c r="T1199" s="1634">
        <f>Q1199-S1199</f>
        <v/>
      </c>
      <c r="U1199" s="556">
        <f>T1199/Q1199</f>
        <v/>
      </c>
      <c r="V1199" s="444" t="n"/>
      <c r="W1199" s="444" t="n"/>
      <c r="X1199" s="444" t="n"/>
      <c r="Y1199" s="444" t="n"/>
      <c r="Z1199" s="444" t="n"/>
      <c r="AA1199" s="444" t="inlineStr">
        <is>
          <t>22.1　×　15.5　×　2.1</t>
        </is>
      </c>
      <c r="AB1199" s="1442" t="n">
        <v>0.091</v>
      </c>
      <c r="AC1199" s="1624">
        <f>ROUND(O1199*AB1199,3)</f>
        <v/>
      </c>
      <c r="AD1199"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199" s="663" t="n"/>
      <c r="AF1199" s="663" t="n"/>
      <c r="AG1199" s="663" t="n"/>
    </row>
    <row r="1200" hidden="1" ht="20.1" customFormat="1" customHeight="1" s="437" thickBot="1">
      <c r="A1200" s="435" t="n"/>
      <c r="B1200" s="829" t="n"/>
      <c r="C1200" s="448" t="n"/>
      <c r="D1200" s="448" t="n"/>
      <c r="E1200" s="435" t="inlineStr">
        <is>
          <t>ESTLABO TESTER</t>
        </is>
      </c>
      <c r="F1200" s="435" t="inlineStr">
        <is>
          <t>EST34T</t>
        </is>
      </c>
      <c r="G1200" s="450" t="n"/>
      <c r="H1200" s="451" t="inlineStr">
        <is>
          <t>ESTLABO   FINISHING  LOTION  EL TESTER (N.C.V)</t>
        </is>
      </c>
      <c r="I1200" s="451" t="inlineStr">
        <is>
          <t>EST LABO FINISHING LOTION EL</t>
        </is>
      </c>
      <c r="J1200" s="591" t="inlineStr">
        <is>
          <t>Питательный лосьон</t>
        </is>
      </c>
      <c r="K1200" s="451" t="inlineStr">
        <is>
          <t>face lotion</t>
        </is>
      </c>
      <c r="L1200" s="451" t="n"/>
      <c r="M1200" s="450" t="n"/>
      <c r="N1200" s="450" t="n"/>
      <c r="O1200" s="553" t="n"/>
      <c r="P1200" s="1622" t="n">
        <v>100</v>
      </c>
      <c r="Q1200" s="1622">
        <f>O1200*P1200</f>
        <v/>
      </c>
      <c r="R1200" s="554" t="n">
        <v>0</v>
      </c>
      <c r="S1200" s="1634">
        <f>O1200*R1200</f>
        <v/>
      </c>
      <c r="T1200" s="1634">
        <f>Q1200-S1200</f>
        <v/>
      </c>
      <c r="U1200" s="556">
        <f>T1200/Q1200</f>
        <v/>
      </c>
      <c r="V1200" s="444" t="n"/>
      <c r="W1200" s="444" t="n"/>
      <c r="X1200" s="444" t="n"/>
      <c r="Y1200" s="444" t="n"/>
      <c r="Z1200" s="444" t="n"/>
      <c r="AA1200" s="444" t="inlineStr">
        <is>
          <t>4.6　×　16.5　× 4.9</t>
        </is>
      </c>
      <c r="AB1200" s="1442" t="n">
        <v>0.24</v>
      </c>
      <c r="AC1200" s="1624">
        <f>ROUND(O1200*AB1200,3)</f>
        <v/>
      </c>
      <c r="AD1200" s="673" t="inlineStr">
        <is>
          <t>グリチルリチン酸ジカリウム
ブタプラセンタエキス-1
精製水
濃グリセリン
1,3-ブチレングリコール
ラベンダー水
ヒアルロン酸ナトリウム（2）
水溶性コラーゲン液（1）
リン酸L-アスコルビルマグネシウム
海藻エキス（4）
スギナエキス
ホップエキス
マツエキス
レモンエキス
ローズマリーエキス
タウリン
塩酸リジン
L-グルタミン酸
グリシン
L-ロイシン
L-ヒスチジン塩酸塩
L-セリン
L-バリン
L-アスパラギン酸ナトリウム
L-スレオニン
DL-アラニン
L-イソロイシン
アラントイン
L-フェニルアラニン
L-アルギニン</t>
        </is>
      </c>
      <c r="AE1200" s="663" t="inlineStr">
        <is>
          <t>ЕАЭС N RU Д-JP.АБ47.В.08734/20 от 08.09.2020 действует до 07.09.2025</t>
        </is>
      </c>
      <c r="AF1200" s="663" t="inlineStr">
        <is>
          <t>CBS Cosmetics</t>
        </is>
      </c>
      <c r="AG1200" s="663" t="inlineStr">
        <is>
          <t>Shoyaku Kenkyusho Inc</t>
        </is>
      </c>
    </row>
    <row r="1201" hidden="1" ht="20.1" customFormat="1" customHeight="1" s="437" thickBot="1">
      <c r="A1201" s="435" t="n"/>
      <c r="B1201" s="829" t="n"/>
      <c r="C1201" s="448" t="n"/>
      <c r="D1201" s="448" t="n"/>
      <c r="E1201" s="435" t="inlineStr">
        <is>
          <t>ESTLABO TESTER</t>
        </is>
      </c>
      <c r="F1201" s="435" t="inlineStr">
        <is>
          <t>EST36T</t>
        </is>
      </c>
      <c r="G1201" s="450" t="n"/>
      <c r="H1201" s="451" t="inlineStr">
        <is>
          <t>ESTLABO   FINISHING  ESSENCE  EL TESTER (N.C.V)</t>
        </is>
      </c>
      <c r="I1201" s="451" t="inlineStr">
        <is>
          <t>EST LABO FINISHING ESSENCE EL</t>
        </is>
      </c>
      <c r="J1201" s="591" t="inlineStr">
        <is>
          <t>Увлажняющая лифтинговая многофункциональная эссенция</t>
        </is>
      </c>
      <c r="K1201" s="451" t="inlineStr">
        <is>
          <t>face essence</t>
        </is>
      </c>
      <c r="L1201" s="451" t="n"/>
      <c r="M1201" s="450" t="n"/>
      <c r="N1201" s="450" t="n"/>
      <c r="O1201" s="553" t="n"/>
      <c r="P1201" s="1622" t="n">
        <v>100</v>
      </c>
      <c r="Q1201" s="1622">
        <f>O1201*P1201</f>
        <v/>
      </c>
      <c r="R1201" s="554" t="n">
        <v>0</v>
      </c>
      <c r="S1201" s="1634">
        <f>O1201*R1201</f>
        <v/>
      </c>
      <c r="T1201" s="1634">
        <f>Q1201-S1201</f>
        <v/>
      </c>
      <c r="U1201" s="556">
        <f>T1201/Q1201</f>
        <v/>
      </c>
      <c r="V1201" s="444" t="n"/>
      <c r="W1201" s="444" t="n"/>
      <c r="X1201" s="444" t="n"/>
      <c r="Y1201" s="444" t="n"/>
      <c r="Z1201" s="444" t="n"/>
      <c r="AA1201" s="444" t="inlineStr">
        <is>
          <t>4.7　×　13.3　× 4.7</t>
        </is>
      </c>
      <c r="AB1201" s="1442" t="n">
        <v>0.08</v>
      </c>
      <c r="AC1201" s="1624">
        <f>ROUND(O1201*AB1201,3)</f>
        <v/>
      </c>
      <c r="AD1201" s="673" t="inlineStr">
        <is>
          <t>グリチルリチン酸ジカリウム
ブタプラセンタエキス-1
精製水
濃グリセリン
ラベンダー水
グリコシルトレハロース・水添デンプン分解物混合溶液
1,3-ブチレングリコール
ヒアルロン酸ナトリウム（2）
水溶性コラーゲン液（1）
リン酸L-アスコルビルマグネシウム
アラントイン
カッコンエキス
アロエエキス（2）
クロレラエキス
海藻エキス（4）
ローヤルゼリーエキス
スギナエキス
ホップエキス
マツエキス
レモンエキス
ローズマリーエキス
DL-ピロリドンカルボン酸ナトリウム液
ポリオキシエチレン硬化ヒマシ油
クエン酸ナトリウム
水酸化カリウム
カルボキシビニルポリマー
1,2-オクタンジオール</t>
        </is>
      </c>
      <c r="AE1201" s="663" t="inlineStr">
        <is>
          <t>ЕАЭС N RU Д-JP.НВ32.В.13611/20 от 14.09.2020 действует до 13.09.2025</t>
        </is>
      </c>
      <c r="AF1201" s="663" t="inlineStr">
        <is>
          <t>CBS Cosmetics</t>
        </is>
      </c>
      <c r="AG1201" s="663" t="inlineStr">
        <is>
          <t>Shoyaku Kenkyusho Inc</t>
        </is>
      </c>
    </row>
    <row r="1202" hidden="1" ht="20.1" customFormat="1" customHeight="1" s="437" thickBot="1">
      <c r="A1202" s="435" t="n"/>
      <c r="B1202" s="829" t="n"/>
      <c r="C1202" s="448" t="n"/>
      <c r="D1202" s="448" t="n"/>
      <c r="E1202" s="435" t="inlineStr">
        <is>
          <t>ESTLABO TESTER</t>
        </is>
      </c>
      <c r="F1202" s="435" t="inlineStr">
        <is>
          <t>EST35T</t>
        </is>
      </c>
      <c r="G1202" s="450" t="n"/>
      <c r="H1202" s="451" t="inlineStr">
        <is>
          <t>ESTLABO   FINISHING  MILK  EMULSION EL TESTER (N.C.V)</t>
        </is>
      </c>
      <c r="I1202" s="451" t="inlineStr">
        <is>
          <t>EST LABO FINISHING MILK EMULSION EL</t>
        </is>
      </c>
      <c r="J1202" s="591" t="inlineStr">
        <is>
          <t>Питательная эмульсия для лица</t>
        </is>
      </c>
      <c r="K1202" s="451" t="inlineStr">
        <is>
          <t>face milk</t>
        </is>
      </c>
      <c r="L1202" s="451" t="n"/>
      <c r="M1202" s="450" t="n"/>
      <c r="N1202" s="450" t="n"/>
      <c r="O1202" s="553" t="n"/>
      <c r="P1202" s="1622" t="n">
        <v>100</v>
      </c>
      <c r="Q1202" s="1622">
        <f>O1202*P1202</f>
        <v/>
      </c>
      <c r="R1202" s="554" t="n">
        <v>0</v>
      </c>
      <c r="S1202" s="1634">
        <f>O1202*R1202</f>
        <v/>
      </c>
      <c r="T1202" s="1634">
        <f>Q1202-S1202</f>
        <v/>
      </c>
      <c r="U1202" s="556">
        <f>T1202/Q1202</f>
        <v/>
      </c>
      <c r="V1202" s="444" t="n"/>
      <c r="W1202" s="444" t="n"/>
      <c r="X1202" s="444" t="n"/>
      <c r="Y1202" s="444" t="n"/>
      <c r="Z1202" s="444" t="n"/>
      <c r="AA1202" s="444" t="inlineStr">
        <is>
          <t>4.7　×　13.3　× 4.7</t>
        </is>
      </c>
      <c r="AB1202" s="1442" t="n">
        <v>0.13</v>
      </c>
      <c r="AC1202" s="1624">
        <f>ROUND(O1202*AB1202,3)</f>
        <v/>
      </c>
      <c r="AD1202" s="673" t="inlineStr">
        <is>
          <t>グリチルリチン酸ジカリウム
ブタプラセンタエキス-1
精製水
スクワラン
ラベンダー水
ホホバ油
モノステアリン酸ポリオキシエチレンソルビタン
ヒアルロン酸ナトリウム（2）
水溶性コラーゲン液（1）
リン酸L-アスコルビルマグネシウム
スギナエキス
ホップエキス
マツエキス
レモンエキス
ローズマリーエキス
シア脂
L-アルギニン
ステアリン酸
自己乳化型モノステアリン酸グリセリル
親油型モノステアリン酸グリセリル
モノステアリン酸ソルビタン
カルボキシビニルポリマー
1,2-オクタンジオール</t>
        </is>
      </c>
      <c r="AE1202" s="663" t="inlineStr">
        <is>
          <t>ЕАЭС N RU Д-JP.АБ47.В.08749/20 от 08.09.2020 действует до 07.09.2025</t>
        </is>
      </c>
      <c r="AF1202" s="663" t="inlineStr">
        <is>
          <t>CBS Cosmetics</t>
        </is>
      </c>
      <c r="AG1202" s="663" t="inlineStr">
        <is>
          <t>Shoyaku Kenkyusho Inc</t>
        </is>
      </c>
    </row>
    <row r="1203" hidden="1" ht="20.1" customFormat="1" customHeight="1" s="437" thickBot="1">
      <c r="A1203" s="435" t="n"/>
      <c r="B1203" s="829" t="n"/>
      <c r="C1203" s="448" t="n"/>
      <c r="D1203" s="448" t="n"/>
      <c r="E1203" s="435" t="inlineStr">
        <is>
          <t>ESTLABO TESTER</t>
        </is>
      </c>
      <c r="F1203" s="435" t="inlineStr">
        <is>
          <t>EST37T</t>
        </is>
      </c>
      <c r="G1203" s="450" t="n"/>
      <c r="H1203" s="451" t="inlineStr">
        <is>
          <t>ESTLABO   FINISHING  CREAM  EL TESTER (N.C.V)</t>
        </is>
      </c>
      <c r="I1203" s="451" t="inlineStr">
        <is>
          <t>EST LABO FINISHING CREAM EL</t>
        </is>
      </c>
      <c r="J1203" s="591" t="inlineStr">
        <is>
          <t>Питательный крем-защита</t>
        </is>
      </c>
      <c r="K1203" s="451" t="inlineStr">
        <is>
          <t>face cream</t>
        </is>
      </c>
      <c r="L1203" s="451" t="n"/>
      <c r="M1203" s="450" t="n"/>
      <c r="N1203" s="450" t="n"/>
      <c r="O1203" s="553" t="n"/>
      <c r="P1203" s="1622" t="n">
        <v>100</v>
      </c>
      <c r="Q1203" s="1622">
        <f>O1203*P1203</f>
        <v/>
      </c>
      <c r="R1203" s="554" t="n">
        <v>0</v>
      </c>
      <c r="S1203" s="1634">
        <f>O1203*R1203</f>
        <v/>
      </c>
      <c r="T1203" s="1634">
        <f>Q1203-S1203</f>
        <v/>
      </c>
      <c r="U1203" s="556">
        <f>T1203/Q1203</f>
        <v/>
      </c>
      <c r="V1203" s="444" t="n"/>
      <c r="W1203" s="444" t="n"/>
      <c r="X1203" s="444" t="n"/>
      <c r="Y1203" s="444" t="n"/>
      <c r="Z1203" s="444" t="n"/>
      <c r="AA1203" s="444" t="inlineStr">
        <is>
          <t>7.6　×　4.8　× 7.6</t>
        </is>
      </c>
      <c r="AB1203" s="1442" t="n">
        <v>0.1</v>
      </c>
      <c r="AC1203" s="1624">
        <f>ROUND(O1203*AB1203,3)</f>
        <v/>
      </c>
      <c r="AD1203" s="673" t="inlineStr">
        <is>
          <t>グリチルリチン酸ジカリウム
ブタプラセンタエキス-1
精製水
1,3-ブチレングリコール
ホホバ油
濃グリセリン
ステアリン酸
ラベンダー水
スクワラン
パルミチン酸セチル
モノステアリン酸ポリオキシエチレンソルビタン
自己乳化型モノステアリン酸グリセリル
リン酸L-アスコルビルマグネシウム
コメヌカスフィンゴ糖脂質
水溶性コラーゲン液（1）
ヒアルロン酸ナトリウム（2）
アロエエキス（2）
オトギリソウエキス
カモミラエキス（1）
トウキンセンカエキス
シナノキエキス
ヤグルマギクエキス
ローマカミツレエキス
シア脂
天然ビタミンE
L-アルギニン
水素添加卵黄レシチン
卵黄リゾホスファチジルコリン
水酸化ナトリウム
クエン酸</t>
        </is>
      </c>
      <c r="AE1203" s="663" t="inlineStr">
        <is>
          <t>ЕАЭС N RU Д-JP.АБ47.В.08747/20 от 08.09.2020 действует до 07.09.2025</t>
        </is>
      </c>
      <c r="AF1203" s="663" t="inlineStr">
        <is>
          <t>CBS Cosmetics</t>
        </is>
      </c>
      <c r="AG1203" s="663" t="inlineStr">
        <is>
          <t>Shoyaku Kenkyusho Inc</t>
        </is>
      </c>
    </row>
    <row r="1204" hidden="1" ht="20.1" customFormat="1" customHeight="1" s="437" thickBot="1">
      <c r="A1204" s="1442" t="n"/>
      <c r="B1204" s="822" t="n"/>
      <c r="C1204" s="448" t="n"/>
      <c r="D1204" s="448" t="n"/>
      <c r="E1204" s="435" t="inlineStr">
        <is>
          <t>LABO+ TESTER</t>
        </is>
      </c>
      <c r="F1204" s="435" t="inlineStr">
        <is>
          <t>LB03T</t>
        </is>
      </c>
      <c r="G1204" s="450" t="n"/>
      <c r="H1204" s="451" t="inlineStr">
        <is>
          <t>LABO+  Re.pair Lotion TESTER (N.C.V)</t>
        </is>
      </c>
      <c r="I1204" s="451" t="inlineStr">
        <is>
          <t>LABO+ Re.pair Lotion</t>
        </is>
      </c>
      <c r="J1204" s="591" t="inlineStr">
        <is>
          <t>Восстанавливающий лосьон</t>
        </is>
      </c>
      <c r="K1204" s="451" t="inlineStr">
        <is>
          <t>face lotion</t>
        </is>
      </c>
      <c r="L1204" s="451" t="n"/>
      <c r="M1204" s="450" t="n"/>
      <c r="N1204" s="450" t="n"/>
      <c r="O1204" s="553" t="n"/>
      <c r="P1204" s="1622" t="n">
        <v>100</v>
      </c>
      <c r="Q1204" s="1622">
        <f>O1204*P1204</f>
        <v/>
      </c>
      <c r="R1204" s="554" t="n">
        <v>0</v>
      </c>
      <c r="S1204" s="1634">
        <f>O1204*R1204</f>
        <v/>
      </c>
      <c r="T1204" s="1634">
        <f>Q1204-S1204</f>
        <v/>
      </c>
      <c r="U1204" s="556">
        <f>T1204/Q1204</f>
        <v/>
      </c>
      <c r="V1204" s="444" t="n"/>
      <c r="W1204" s="444" t="n"/>
      <c r="X1204" s="444" t="n"/>
      <c r="Y1204" s="444" t="n"/>
      <c r="Z1204" s="444" t="n"/>
      <c r="AA1204" s="444" t="inlineStr">
        <is>
          <t>4.9　×　17　× 4.8</t>
        </is>
      </c>
      <c r="AB1204" s="1442" t="n">
        <v>0.23</v>
      </c>
      <c r="AC1204" s="1624">
        <f>ROUND(O1204*AB1204,3)</f>
        <v/>
      </c>
      <c r="AD1204" s="673" t="inlineStr">
        <is>
          <t>水
グリセリン
プロパンジオール
メチルグルセス-10
ジグリセリン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カルノシン
トコフェロール
オオアザミ果実エキス
フランスカイガンショウ樹皮エキス
パルミチン酸アスコルビルリン酸3Na
ヒアルロン酸Na
タウリン
リシンHCl
グルタミン酸
グリシン
ロイシン
ヒスチジンHCl
セリン
バリン
アスパラギン酸Na
トレオニン
アラニン
イソロイシン
アラントイン
フェニルアラニン
アルギニン
プロリン
チロシン
イノシン酸2Na
グアニル酸2Na
レシチン
PEG-60水添ヒマシ油
1,2-ヘキサンジオール
エタノール
BG
カルボマー
カプリリルグリコール
ソルビン酸K
安息香酸Na
香料</t>
        </is>
      </c>
      <c r="AE1204" s="663" t="inlineStr">
        <is>
          <t>ЕАЭС N RU Д-JP.АБ47.В.08734/20 от 08.09.2020 действует до 07.09.2025</t>
        </is>
      </c>
      <c r="AF1204" s="663" t="inlineStr">
        <is>
          <t>CBS Cosmetics</t>
        </is>
      </c>
      <c r="AG1204" s="663" t="inlineStr">
        <is>
          <t>Shoyaku Kenkyusho Inc</t>
        </is>
      </c>
    </row>
    <row r="1205" hidden="1" ht="20.1" customFormat="1" customHeight="1" s="437" thickBot="1">
      <c r="A1205" s="1442" t="n"/>
      <c r="B1205" s="822" t="n"/>
      <c r="C1205" s="448" t="n"/>
      <c r="D1205" s="448" t="n"/>
      <c r="E1205" s="435" t="inlineStr">
        <is>
          <t>LABO+ PRO TESTER</t>
        </is>
      </c>
      <c r="F1205" s="435" t="inlineStr">
        <is>
          <t>LB04T</t>
        </is>
      </c>
      <c r="G1205" s="450" t="n"/>
      <c r="H1205" s="451" t="inlineStr">
        <is>
          <t>LABO+  Re.pair Milk TESTER (N.C.V)</t>
        </is>
      </c>
      <c r="I1205" s="451" t="inlineStr">
        <is>
          <t>LABO+ Re.pair Milk</t>
        </is>
      </c>
      <c r="J1205" s="591" t="inlineStr">
        <is>
          <t>Восстанавливающая эмульсия</t>
        </is>
      </c>
      <c r="K1205" s="451" t="inlineStr">
        <is>
          <t>face milk</t>
        </is>
      </c>
      <c r="L1205" s="451" t="n"/>
      <c r="M1205" s="450" t="n"/>
      <c r="N1205" s="450" t="n"/>
      <c r="O1205" s="553" t="n"/>
      <c r="P1205" s="1622" t="n">
        <v>100</v>
      </c>
      <c r="Q1205" s="1622">
        <f>O1205*P1205</f>
        <v/>
      </c>
      <c r="R1205" s="554" t="n">
        <v>0</v>
      </c>
      <c r="S1205" s="1634">
        <f>O1205*R1205</f>
        <v/>
      </c>
      <c r="T1205" s="1634">
        <f>Q1205-S1205</f>
        <v/>
      </c>
      <c r="U1205" s="556">
        <f>T1205/Q1205</f>
        <v/>
      </c>
      <c r="V1205" s="444" t="n"/>
      <c r="W1205" s="444" t="n"/>
      <c r="X1205" s="444" t="n"/>
      <c r="Y1205" s="444" t="n"/>
      <c r="Z1205" s="444" t="n"/>
      <c r="AA1205" s="444" t="inlineStr">
        <is>
          <t>3.3　×　14.6　× 3.2</t>
        </is>
      </c>
      <c r="AB1205" s="1442" t="n">
        <v>0.09</v>
      </c>
      <c r="AC1205" s="1624">
        <f>ROUND(O1205*AB1205,3)</f>
        <v/>
      </c>
      <c r="AD1205"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5" s="663" t="inlineStr">
        <is>
          <t>ЕАЭС N RU Д-JP.АБ47.В.08749/20 от 08.09.2020 действует до 07.09.2025</t>
        </is>
      </c>
      <c r="AF1205" s="663" t="inlineStr">
        <is>
          <t>CBS Cosmetics</t>
        </is>
      </c>
      <c r="AG1205" s="663" t="inlineStr">
        <is>
          <t>Shoyaku Kenkyusho Inc</t>
        </is>
      </c>
    </row>
    <row r="1206" hidden="1" ht="20.1" customFormat="1" customHeight="1" s="437" thickBot="1">
      <c r="A1206" s="1442" t="n"/>
      <c r="B1206" s="822" t="n"/>
      <c r="C1206" s="448" t="n"/>
      <c r="D1206" s="448" t="n"/>
      <c r="E1206" s="435" t="inlineStr">
        <is>
          <t>LABO+ TESTER</t>
        </is>
      </c>
      <c r="F1206" s="435" t="inlineStr">
        <is>
          <t>LB05T</t>
        </is>
      </c>
      <c r="G1206" s="450" t="n"/>
      <c r="H1206" s="451" t="inlineStr">
        <is>
          <t>LABO+  Re.pair Cream TESTER (N.C.V)</t>
        </is>
      </c>
      <c r="I1206" s="451" t="inlineStr">
        <is>
          <t>LABO+ Re.pair Cream</t>
        </is>
      </c>
      <c r="J1206" s="591" t="inlineStr">
        <is>
          <t>Восстанавливающий крем для лица</t>
        </is>
      </c>
      <c r="K1206" s="451" t="inlineStr">
        <is>
          <t>face cream</t>
        </is>
      </c>
      <c r="L1206" s="451" t="n"/>
      <c r="M1206" s="450" t="n"/>
      <c r="N1206" s="450" t="n"/>
      <c r="O1206" s="553" t="n"/>
      <c r="P1206" s="1622" t="n">
        <v>100</v>
      </c>
      <c r="Q1206" s="1622">
        <f>O1206*P1206</f>
        <v/>
      </c>
      <c r="R1206" s="554" t="n">
        <v>0</v>
      </c>
      <c r="S1206" s="1634">
        <f>O1206*R1206</f>
        <v/>
      </c>
      <c r="T1206" s="1634">
        <f>Q1206-S1206</f>
        <v/>
      </c>
      <c r="U1206" s="556">
        <f>T1206/Q1206</f>
        <v/>
      </c>
      <c r="V1206" s="444" t="n"/>
      <c r="W1206" s="444" t="n"/>
      <c r="X1206" s="444" t="n"/>
      <c r="Y1206" s="444" t="n"/>
      <c r="Z1206" s="444" t="n"/>
      <c r="AA1206" s="444" t="inlineStr">
        <is>
          <t>6.5　×　5.1　× 6.4</t>
        </is>
      </c>
      <c r="AB1206" s="1442" t="n">
        <v>0.16</v>
      </c>
      <c r="AC1206" s="1624">
        <f>ROUND(O1206*AB1206,3)</f>
        <v/>
      </c>
      <c r="AD1206" s="673" t="inlineStr">
        <is>
          <t>水
グリセリン
プロパンジオール
ホホバ種子油
スクワラン
シア脂
オリーブ油
オリーブ油脂肪酸セテアリル
オリーブ油脂肪酸ソルビタン
アルガニアスピノサ核油
ジグリセリン
ザクロ種子油
デイノコッカス培養エキス液
加水分解キャッサバ塊茎エキス
スイカ果実エキス
リンゴ果実エキス
ヒラマメ果実エキス
PCA-Na
乳酸Na
プラセンタエキス
パルミトイルジペプチド-5ジアミノブチロイルヒドロキシトレオニン
パルミトイルジペプチド-5ジアミノヒドロキシ酪酸
セラミド1
セラミド3
セラミド6Ⅱ
フィトスフィンゴシン
カルノシン
トコフェロール
オオアザミ果実エキス
フランスカイガンショウ樹皮エキス
パルミチン酸アスコルビルリン酸3Na
アーチチョーク葉エキス
マカデミアナッツ油ポリグリセリル-6エステルズベヘネート
ダイズ油
レシチン
ベヘニルアルコール
ジメチコン
コレステロール
ラウロイルラクチレートNa
BG
1,2-ヘキサンジオール
エタノール
t-ブタノール
カルボマー
キサンタンガム
（アクリロイルジメチルタウリンアンモニウム/VP）コポリマー
カプリリルグリコール
ソルビン酸K
安息香酸Na
香料</t>
        </is>
      </c>
      <c r="AE1206" s="663" t="inlineStr">
        <is>
          <t>ЕАЭС N RU Д-JP.АБ47.В.08747/20 от 08.09.2020 действует до 07.09.2025</t>
        </is>
      </c>
      <c r="AF1206" s="663" t="inlineStr">
        <is>
          <t>CBS Cosmetics</t>
        </is>
      </c>
      <c r="AG1206" s="663" t="inlineStr">
        <is>
          <t>Shoyaku Kenkyusho Inc</t>
        </is>
      </c>
    </row>
    <row r="1207" hidden="1" ht="20.1" customFormat="1" customHeight="1" s="437" thickBot="1">
      <c r="A1207" s="435" t="n"/>
      <c r="B1207" s="829" t="n"/>
      <c r="C1207" s="448" t="n"/>
      <c r="D1207" s="448" t="n"/>
      <c r="E1207" s="435" t="inlineStr">
        <is>
          <t>LABO+ TESTER</t>
        </is>
      </c>
      <c r="F1207" s="435" t="inlineStr">
        <is>
          <t>LB11T</t>
        </is>
      </c>
      <c r="G1207" s="450" t="n"/>
      <c r="H1207" s="451" t="inlineStr">
        <is>
          <t>LABO+  First Essence  TESTER (N.C.V)</t>
        </is>
      </c>
      <c r="I1207" s="451" t="n"/>
      <c r="J1207" s="591" t="n"/>
      <c r="K1207" s="451" t="inlineStr">
        <is>
          <t>face serum</t>
        </is>
      </c>
      <c r="L1207" s="451" t="n"/>
      <c r="M1207" s="450" t="n"/>
      <c r="N1207" s="450" t="n"/>
      <c r="O1207" s="553" t="n"/>
      <c r="P1207" s="1622" t="n">
        <v>100</v>
      </c>
      <c r="Q1207" s="1622">
        <f>O1207*P1207</f>
        <v/>
      </c>
      <c r="R1207" s="554" t="n">
        <v>0</v>
      </c>
      <c r="S1207" s="1634">
        <f>O1207*R1207</f>
        <v/>
      </c>
      <c r="T1207" s="1634">
        <f>Q1207-S1207</f>
        <v/>
      </c>
      <c r="U1207" s="556">
        <f>T1207/Q1207</f>
        <v/>
      </c>
      <c r="V1207" s="444" t="n"/>
      <c r="W1207" s="444" t="n"/>
      <c r="X1207" s="444" t="n"/>
      <c r="Y1207" s="444" t="n"/>
      <c r="Z1207" s="444" t="n"/>
      <c r="AA1207" s="444" t="inlineStr">
        <is>
          <t>3.6　×　10.7　× 3.6</t>
        </is>
      </c>
      <c r="AB1207" s="1442" t="n">
        <v>0.099</v>
      </c>
      <c r="AC1207" s="1624">
        <f>ROUND(O1207*AB1207,3)</f>
        <v/>
      </c>
      <c r="AD1207" s="673" t="inlineStr">
        <is>
          <t>水
グリセリン
プロパンジオール
グリコシルトレハロース
ジグリセリン
デイノコッカス培養エキス液
プラセンタエキス
加水分解キャッサバ塊茎エキス
スイカ果実エキス
リンゴ果実エキス
ヒラマメ果実エキス
PCA-Na
乳酸Na
ヒドロキシプロピルメチルセルロース
プルラン
ポルフィリジウムクルエンタムエキス
加水分解水添デンプン
アルギニン
PEG-60水添ヒマシ油
BG
1,2-ヘキサンジオール
カルボマー
エチルヘキシルグリセリン
カプリリルグリコール
ソルビン酸K
安息香酸Na
香料</t>
        </is>
      </c>
      <c r="AE1207" s="663" t="n"/>
      <c r="AF1207" s="663" t="n"/>
      <c r="AG1207" s="663" t="n"/>
    </row>
    <row r="1208" hidden="1" ht="20.1" customFormat="1" customHeight="1" s="437" thickBot="1">
      <c r="A1208" s="435" t="n"/>
      <c r="B1208" s="829" t="n"/>
      <c r="C1208" s="448" t="n"/>
      <c r="D1208" s="448" t="n"/>
      <c r="E1208" s="435" t="inlineStr">
        <is>
          <t>LABO+ TESTER</t>
        </is>
      </c>
      <c r="F1208" s="435" t="inlineStr">
        <is>
          <t>LB06T</t>
        </is>
      </c>
      <c r="G1208" s="450" t="n"/>
      <c r="H1208" s="451" t="inlineStr">
        <is>
          <t>LABO+  Glamorous Lift Mask TESTER (N.C.V)</t>
        </is>
      </c>
      <c r="I1208" s="451" t="inlineStr">
        <is>
          <t>LABO+ Glamorous Lift Mask</t>
        </is>
      </c>
      <c r="J1208" s="591" t="inlineStr">
        <is>
          <t>Высокоэффективная лифтинговая маска</t>
        </is>
      </c>
      <c r="K1208" s="451" t="inlineStr">
        <is>
          <t>face mask</t>
        </is>
      </c>
      <c r="L1208" s="451" t="n"/>
      <c r="M1208" s="450" t="n"/>
      <c r="N1208" s="450" t="n"/>
      <c r="O1208" s="553" t="n"/>
      <c r="P1208" s="1622" t="n">
        <v>100</v>
      </c>
      <c r="Q1208" s="1622">
        <f>O1208*P1208</f>
        <v/>
      </c>
      <c r="R1208" s="554" t="n">
        <v>0</v>
      </c>
      <c r="S1208" s="1634">
        <f>O1208*R1208</f>
        <v/>
      </c>
      <c r="T1208" s="1634">
        <f>Q1208-S1208</f>
        <v/>
      </c>
      <c r="U1208" s="556">
        <f>T1208/Q1208</f>
        <v/>
      </c>
      <c r="V1208" s="444" t="n"/>
      <c r="W1208" s="444" t="n"/>
      <c r="X1208" s="444" t="n"/>
      <c r="Y1208" s="444" t="n"/>
      <c r="Z1208" s="444" t="n"/>
      <c r="AA1208" s="444" t="inlineStr">
        <is>
          <t>4.1　×　15.7　× 4.1</t>
        </is>
      </c>
      <c r="AB1208" s="1442" t="n">
        <v>0.09</v>
      </c>
      <c r="AC1208" s="1624">
        <f>ROUND(O1208*AB1208,3)</f>
        <v/>
      </c>
      <c r="AD1208" s="673" t="inlineStr">
        <is>
          <t>水
オリーブ油
ミツロウ
水添ヤシ油
アボカド油
BG
マカデミアナッツ脂肪酸フィトステリル
パルミチン酸セチル
セタノール
ステアリン酸ソルビタン
ステアリン酸
セテス-6
パルミトイルイソロイシン
ジグリセリン
ジメチコン
デイノコッカス培養エキス液
プラセンタエキス
ライムギ種子エキス
加水分解キャッサバ塊茎エキス
スイカ果実エキス
リンゴ果実エキス
ヒラマメ果実エキス
PCA-Na
乳酸Na
フランスカイガンショウ樹皮エキス
パルミチン酸アスコルビルリン酸3Na
レパゲルマニウム
トルマリン
トコフェロール
ダイズ油
レシチン
ホウ酸Na
水酸化K
グリセリン
1,2-ヘキサンジオール
ペンチレングリコール
ヒドロキシエチルセルロース
カプリリルグリコール
香料</t>
        </is>
      </c>
      <c r="AE1208" s="663" t="inlineStr">
        <is>
          <t>ЕАЭС N RU Д-JP.АБ47.В.08815/20 от 09.09.2020 действует до 08.09.2025</t>
        </is>
      </c>
      <c r="AF1208" s="663" t="inlineStr">
        <is>
          <t>CBS Cosmetics</t>
        </is>
      </c>
      <c r="AG1208" s="663" t="inlineStr">
        <is>
          <t>Shoyaku Kenkyusho Inc</t>
        </is>
      </c>
    </row>
    <row r="1209" hidden="1" ht="20.1" customFormat="1" customHeight="1" s="437" thickBot="1">
      <c r="A1209" s="1442" t="n"/>
      <c r="B1209" s="822" t="n"/>
      <c r="C1209" s="448" t="n"/>
      <c r="D1209" s="448" t="n"/>
      <c r="E1209" s="435" t="inlineStr">
        <is>
          <t>LABO+ TESTER</t>
        </is>
      </c>
      <c r="F1209" s="435" t="inlineStr">
        <is>
          <t>LB07TS</t>
        </is>
      </c>
      <c r="G1209" s="450" t="n"/>
      <c r="H1209" s="451" t="inlineStr">
        <is>
          <t>LABO+  Re.pair UV Color Natural  TESTER (N.C.V)</t>
        </is>
      </c>
      <c r="I1209" s="451" t="inlineStr">
        <is>
          <t xml:space="preserve">LABO+ Re.pair UV Color Natural </t>
        </is>
      </c>
      <c r="J1209" s="591" t="inlineStr">
        <is>
          <t>Восстанавливающий солнцезащитный крем с цветовыравнивающим эффектом SPF50 PA4+</t>
        </is>
      </c>
      <c r="K1209" s="451" t="inlineStr">
        <is>
          <t>sunscreen</t>
        </is>
      </c>
      <c r="L1209" s="451" t="n"/>
      <c r="M1209" s="450" t="n"/>
      <c r="N1209" s="450" t="n"/>
      <c r="O1209" s="553" t="n"/>
      <c r="P1209" s="1622" t="n">
        <v>100</v>
      </c>
      <c r="Q1209" s="1622">
        <f>O1209*P1209</f>
        <v/>
      </c>
      <c r="R1209" s="554" t="n">
        <v>0</v>
      </c>
      <c r="S1209" s="1634">
        <f>O1209*R1209</f>
        <v/>
      </c>
      <c r="T1209" s="1634">
        <f>Q1209-S1209</f>
        <v/>
      </c>
      <c r="U1209" s="556">
        <f>T1209/Q1209</f>
        <v/>
      </c>
      <c r="V1209" s="444" t="n"/>
      <c r="W1209" s="444" t="n"/>
      <c r="X1209" s="444" t="n"/>
      <c r="Y1209" s="444" t="n"/>
      <c r="Z1209" s="444" t="n"/>
      <c r="AA1209" s="444" t="inlineStr">
        <is>
          <t>3.1　×　11.8　× 3.0</t>
        </is>
      </c>
      <c r="AB1209" s="1442" t="n">
        <v>0.04</v>
      </c>
      <c r="AC1209" s="1624">
        <f>ROUND(O1209*AB1209,3)</f>
        <v/>
      </c>
      <c r="AD1209" s="673">
        <f>AD595</f>
        <v/>
      </c>
      <c r="AE1209" s="663" t="inlineStr">
        <is>
          <t>ЕАЭС N RU Д-JP.АБ47.В.08750/20 от 08.09.2020 действует до 07.09.2025</t>
        </is>
      </c>
      <c r="AF1209" s="663" t="inlineStr">
        <is>
          <t>CBS Cosmetics</t>
        </is>
      </c>
      <c r="AG1209" s="663" t="inlineStr">
        <is>
          <t>Shoyaku Kenkyusho Inc</t>
        </is>
      </c>
    </row>
    <row r="1210" hidden="1" ht="20.1" customFormat="1" customHeight="1" s="437" thickBot="1">
      <c r="A1210" s="1442" t="n"/>
      <c r="B1210" s="822" t="n"/>
      <c r="C1210" s="448" t="inlineStr">
        <is>
          <t>4544798102554</t>
        </is>
      </c>
      <c r="D1210" s="448" t="n"/>
      <c r="E1210" s="435" t="inlineStr">
        <is>
          <t>LABO+</t>
        </is>
      </c>
      <c r="F1210" s="435" t="inlineStr">
        <is>
          <t>LB08</t>
        </is>
      </c>
      <c r="G1210" s="451" t="inlineStr">
        <is>
          <t>LABO+  Re.pair Loose Powder</t>
        </is>
      </c>
      <c r="H1210" s="451" t="inlineStr">
        <is>
          <t>LABO+ Re.pair Loose Powder TESTER (N.C.V)</t>
        </is>
      </c>
      <c r="I1210" s="450" t="inlineStr">
        <is>
          <t>LABO+ Re.pair Loose Powder</t>
        </is>
      </c>
      <c r="J1210" s="591" t="inlineStr">
        <is>
          <t>Восстанавливающая рассыпчатая пудра LABO+</t>
        </is>
      </c>
      <c r="K1210" s="451" t="inlineStr">
        <is>
          <t>foundation</t>
        </is>
      </c>
      <c r="L1210" s="451" t="n"/>
      <c r="M1210" s="450" t="n"/>
      <c r="N1210" s="450" t="n"/>
      <c r="O1210" s="553" t="n"/>
      <c r="P1210" s="1622">
        <f>P597</f>
        <v/>
      </c>
      <c r="Q1210" s="1622">
        <f>O1210*P1210</f>
        <v/>
      </c>
      <c r="R1210" s="554" t="n">
        <v>0</v>
      </c>
      <c r="S1210" s="1634">
        <f>O1210*R1210</f>
        <v/>
      </c>
      <c r="T1210" s="1634">
        <f>Q1210-S1210</f>
        <v/>
      </c>
      <c r="U1210" s="556">
        <f>T1210/Q1210</f>
        <v/>
      </c>
      <c r="V1210" s="444" t="n"/>
      <c r="W1210" s="444" t="n"/>
      <c r="X1210" s="444" t="n"/>
      <c r="Y1210" s="444" t="n"/>
      <c r="Z1210" s="444" t="n"/>
      <c r="AA1210" s="444" t="n"/>
      <c r="AB1210" s="1659">
        <f>AB597</f>
        <v/>
      </c>
      <c r="AC1210" s="1627">
        <f>ROUND(O1210*AB1210,3)</f>
        <v/>
      </c>
      <c r="AD1210" s="673">
        <f>AD597</f>
        <v/>
      </c>
      <c r="AE1210" s="1035">
        <f>AE597</f>
        <v/>
      </c>
      <c r="AF1210" s="1035">
        <f>AF597</f>
        <v/>
      </c>
      <c r="AG1210" s="1035">
        <f>AG597</f>
        <v/>
      </c>
    </row>
    <row r="1211" hidden="1" ht="20.1" customFormat="1" customHeight="1" s="437" thickBot="1">
      <c r="A1211" s="1442" t="n"/>
      <c r="B1211" s="822" t="n"/>
      <c r="C1211" s="448" t="inlineStr">
        <is>
          <t>4544798320064</t>
        </is>
      </c>
      <c r="D1211" s="448" t="n"/>
      <c r="E1211" s="435" t="inlineStr">
        <is>
          <t>LABO+ TESTER</t>
        </is>
      </c>
      <c r="F1211" s="435" t="inlineStr">
        <is>
          <t>LB14T</t>
        </is>
      </c>
      <c r="G1211" s="450" t="n"/>
      <c r="H1211" s="451" t="inlineStr">
        <is>
          <t>MOTHERMO Tight&amp;Lift Serum TESTER (N.C.V)</t>
        </is>
      </c>
      <c r="I1211" s="451" t="inlineStr">
        <is>
          <t>Mothermo T&amp;L Tight&amp;Lift Serum.</t>
        </is>
      </c>
      <c r="J1211" s="591" t="inlineStr">
        <is>
          <t>Лифтинговая сыворотка T&amp;L Mothermo</t>
        </is>
      </c>
      <c r="K1211" s="451" t="inlineStr">
        <is>
          <t>face serum</t>
        </is>
      </c>
      <c r="L1211" s="451" t="n"/>
      <c r="M1211" s="450" t="n"/>
      <c r="N1211" s="450" t="n"/>
      <c r="O1211" s="553" t="n"/>
      <c r="P1211" s="1622">
        <f>P593</f>
        <v/>
      </c>
      <c r="Q1211" s="1622">
        <f>O1211*P1211</f>
        <v/>
      </c>
      <c r="R1211" s="554" t="n">
        <v>0</v>
      </c>
      <c r="S1211" s="1634">
        <f>O1211*R1211</f>
        <v/>
      </c>
      <c r="T1211" s="1634">
        <f>Q1211-S1211</f>
        <v/>
      </c>
      <c r="U1211" s="556">
        <f>T1211/Q1211</f>
        <v/>
      </c>
      <c r="V1211" s="444" t="n"/>
      <c r="W1211" s="444" t="n"/>
      <c r="X1211" s="444" t="n"/>
      <c r="Y1211" s="444" t="n"/>
      <c r="Z1211" s="444" t="n"/>
      <c r="AA1211" s="444" t="n"/>
      <c r="AB1211" s="1659" t="n">
        <v>0.08</v>
      </c>
      <c r="AC1211" s="1624">
        <f>ROUND(O1211*AB1211,3)</f>
        <v/>
      </c>
      <c r="AD1211" s="673" t="n"/>
      <c r="AE1211" s="663" t="inlineStr">
        <is>
          <t xml:space="preserve">ЕАЭС N RU Д-JP.РА01.В.46552/24 от 26.01.24 до 25.01.2029 </t>
        </is>
      </c>
      <c r="AF1211" s="663" t="n"/>
      <c r="AG1211" s="663" t="inlineStr">
        <is>
          <t>CBS cosmetics</t>
        </is>
      </c>
    </row>
    <row r="1212" hidden="1" ht="20.1" customFormat="1" customHeight="1" s="437" thickBot="1">
      <c r="A1212" s="1442" t="n"/>
      <c r="B1212" s="822" t="n"/>
      <c r="C1212" s="448" t="inlineStr">
        <is>
          <t>4544798200380</t>
        </is>
      </c>
      <c r="D1212" s="448" t="n"/>
      <c r="E1212" s="435" t="inlineStr">
        <is>
          <t>LABO+ TESTER</t>
        </is>
      </c>
      <c r="F1212" s="435" t="inlineStr">
        <is>
          <t>LB13</t>
        </is>
      </c>
      <c r="G1212" s="450" t="n"/>
      <c r="H1212" s="451" t="inlineStr">
        <is>
          <t>DENKIBRUSH MOTHERMO TESTER (N.C.V)</t>
        </is>
      </c>
      <c r="I1212" s="451" t="n"/>
      <c r="J1212" s="591" t="inlineStr">
        <is>
          <t xml:space="preserve">Оборудование для парикмахерских и салонов красоты: CBS cosmetics Denki Brush Mothermo. Электрическая расческа Mothermo CBS cosmetics. </t>
        </is>
      </c>
      <c r="K1212" s="451" t="inlineStr">
        <is>
          <t>hair brush</t>
        </is>
      </c>
      <c r="L1212" s="451" t="n"/>
      <c r="M1212" s="450" t="n"/>
      <c r="N1212" s="450" t="n"/>
      <c r="O1212" s="553" t="n"/>
      <c r="P1212" s="1622" t="n">
        <v>18452</v>
      </c>
      <c r="Q1212" s="1622">
        <f>O1212*P1212</f>
        <v/>
      </c>
      <c r="R1212" s="554" t="n">
        <v>0</v>
      </c>
      <c r="S1212" s="1634">
        <f>O1212*R1212</f>
        <v/>
      </c>
      <c r="T1212" s="1634">
        <f>Q1212-S1212</f>
        <v/>
      </c>
      <c r="U1212" s="556">
        <f>T1212/Q1212</f>
        <v/>
      </c>
      <c r="V1212" s="444" t="n"/>
      <c r="W1212" s="444" t="n"/>
      <c r="X1212" s="444" t="n"/>
      <c r="Y1212" s="444" t="n"/>
      <c r="Z1212" s="444" t="n"/>
      <c r="AA1212" s="444" t="n"/>
      <c r="AB1212" s="723" t="n">
        <v>0.107</v>
      </c>
      <c r="AC1212" s="1637">
        <f>ROUND(O1212*AB1212,3)</f>
        <v/>
      </c>
      <c r="AD1212" s="673" t="n"/>
      <c r="AE1212" s="663" t="n"/>
      <c r="AF1212" s="663" t="n"/>
      <c r="AG1212" s="663" t="n"/>
    </row>
    <row r="1213" hidden="1" ht="20.1" customFormat="1" customHeight="1" s="437" thickBot="1">
      <c r="A1213" s="435" t="n"/>
      <c r="B1213" s="829" t="n"/>
      <c r="C1213" s="448" t="n"/>
      <c r="D1213" s="448" t="n"/>
      <c r="E1213" s="435" t="inlineStr">
        <is>
          <t>ESTLABO STAND</t>
        </is>
      </c>
      <c r="F1213" s="435" t="n"/>
      <c r="G1213" s="450" t="n"/>
      <c r="H1213" s="451" t="inlineStr">
        <is>
          <t>Stand TESTER comercial free</t>
        </is>
      </c>
      <c r="I1213" s="451" t="n"/>
      <c r="J1213" s="1277" t="inlineStr">
        <is>
          <t>Стенд</t>
        </is>
      </c>
      <c r="K1213" s="451" t="inlineStr">
        <is>
          <t>stand TESTER</t>
        </is>
      </c>
      <c r="L1213" s="451" t="n"/>
      <c r="M1213" s="450" t="n"/>
      <c r="N1213" s="450" t="n"/>
      <c r="O1213" s="553" t="n"/>
      <c r="P1213" s="1622" t="n">
        <v>100</v>
      </c>
      <c r="Q1213" s="1622">
        <f>O1213*P1213</f>
        <v/>
      </c>
      <c r="R1213" s="554" t="n">
        <v>0</v>
      </c>
      <c r="S1213" s="1634">
        <f>O1213*R1213</f>
        <v/>
      </c>
      <c r="T1213" s="1634">
        <f>Q1213-S1213</f>
        <v/>
      </c>
      <c r="U1213" s="556">
        <f>T1213/Q1213</f>
        <v/>
      </c>
      <c r="V1213" s="444" t="n"/>
      <c r="W1213" s="444" t="n"/>
      <c r="X1213" s="444" t="n"/>
      <c r="Y1213" s="444" t="n"/>
      <c r="Z1213" s="444" t="n"/>
      <c r="AA1213" s="444" t="n"/>
      <c r="AB1213" s="1627" t="n">
        <v>0.82</v>
      </c>
      <c r="AC1213" s="1627">
        <f>ROUND(O1213*AB1213,3)</f>
        <v/>
      </c>
      <c r="AD1213" s="673" t="inlineStr">
        <is>
          <t>アクリル</t>
        </is>
      </c>
      <c r="AE1213" s="663" t="inlineStr">
        <is>
          <t>не подлежит</t>
        </is>
      </c>
      <c r="AF1213" s="663" t="n"/>
      <c r="AG1213" s="663" t="n"/>
    </row>
    <row r="1214" hidden="1" ht="20.1" customFormat="1" customHeight="1" s="437" thickBot="1">
      <c r="A1214" s="1129" t="n"/>
      <c r="B1214" s="1129" t="n"/>
      <c r="C1214" s="1144" t="inlineStr">
        <is>
          <t>4582425683656</t>
        </is>
      </c>
      <c r="D1214" s="1144" t="n"/>
      <c r="E1214" s="1129" t="inlineStr">
        <is>
          <t>Lishan TESTER</t>
        </is>
      </c>
      <c r="F1214" s="1129" t="inlineStr">
        <is>
          <t>LS06T</t>
        </is>
      </c>
      <c r="G1214" s="1136" t="n"/>
      <c r="H1214" s="1145" t="inlineStr">
        <is>
          <t>《Lishan》Moisture Face Pack TESTER (N.C.V)</t>
        </is>
      </c>
      <c r="I1214" s="1145" t="inlineStr">
        <is>
          <t>Moisture Face Pack Lishan</t>
        </is>
      </c>
      <c r="J1214" s="1145" t="inlineStr">
        <is>
          <t>Увлажняющая маска для лица с Ниацинамидом и плацентой лошади Lishan</t>
        </is>
      </c>
      <c r="K1214" s="1145" t="inlineStr">
        <is>
          <t>face pack</t>
        </is>
      </c>
      <c r="L1214" s="1145" t="n"/>
      <c r="M1214" s="1136" t="n"/>
      <c r="N1214" s="1136" t="n"/>
      <c r="O1214" s="1137" t="n"/>
      <c r="P1214" s="1753">
        <f>P616</f>
        <v/>
      </c>
      <c r="Q1214" s="1628">
        <f>O1214*P1214</f>
        <v/>
      </c>
      <c r="R1214" s="1139" t="n">
        <v>0</v>
      </c>
      <c r="S1214" s="1733">
        <f>O1214*R1214</f>
        <v/>
      </c>
      <c r="T1214" s="1733">
        <f>Q1214-S1214</f>
        <v/>
      </c>
      <c r="U1214" s="1150">
        <f>T1214/Q1214</f>
        <v/>
      </c>
      <c r="V1214" s="1140" t="n"/>
      <c r="W1214" s="1140" t="n"/>
      <c r="X1214" s="1140" t="n"/>
      <c r="Y1214" s="1140" t="n"/>
      <c r="Z1214" s="1140" t="n"/>
      <c r="AA1214" s="1140" t="n"/>
      <c r="AB1214" s="1694" t="n">
        <v>0.5</v>
      </c>
      <c r="AC1214" s="1694">
        <f>ROUND(O1214*AB1214,3)</f>
        <v/>
      </c>
      <c r="AD1214" s="1142">
        <f>AD616</f>
        <v/>
      </c>
      <c r="AE1214" s="663">
        <f>AE616</f>
        <v/>
      </c>
      <c r="AF1214" s="663" t="inlineStr">
        <is>
          <t>письмо</t>
        </is>
      </c>
      <c r="AG1214" s="663" t="inlineStr">
        <is>
          <t>Lishan</t>
        </is>
      </c>
    </row>
    <row r="1215" hidden="1" ht="20.1" customFormat="1" customHeight="1" s="437" thickBot="1">
      <c r="A1215" s="435" t="n"/>
      <c r="B1215" s="829" t="n"/>
      <c r="C1215" s="448" t="n"/>
      <c r="D1215" s="448" t="n"/>
      <c r="E1215" s="435" t="inlineStr">
        <is>
          <t>MEROS TESTER</t>
        </is>
      </c>
      <c r="F1215" s="435" t="inlineStr">
        <is>
          <t>ID08T</t>
        </is>
      </c>
      <c r="G1215" s="450" t="n"/>
      <c r="H1215" s="451" t="inlineStr">
        <is>
          <t>ID CARE HEAT SILK LOTION 200ml  TESTER(N.C.V)</t>
        </is>
      </c>
      <c r="I1215" s="451" t="inlineStr">
        <is>
          <t>ID CARE HEAT SILK LOTION</t>
        </is>
      </c>
      <c r="J1215" s="591" t="inlineStr">
        <is>
          <t>Лосьон для волос "ГОРЯЧИЙ ШЁЛК"</t>
        </is>
      </c>
      <c r="K1215" s="451" t="inlineStr">
        <is>
          <t>hair lotion</t>
        </is>
      </c>
      <c r="L1215" s="451" t="n"/>
      <c r="M1215" s="1442" t="n"/>
      <c r="N1215" s="450" t="n"/>
      <c r="O1215" s="553" t="n"/>
      <c r="P1215" s="1622" t="n">
        <v>100</v>
      </c>
      <c r="Q1215" s="1622">
        <f>O1215*P1215</f>
        <v/>
      </c>
      <c r="R1215" s="554" t="n">
        <v>0</v>
      </c>
      <c r="S1215" s="1634">
        <f>O1215*R1215</f>
        <v/>
      </c>
      <c r="T1215" s="1634">
        <f>Q1215-S1215</f>
        <v/>
      </c>
      <c r="U1215" s="556">
        <f>T1215/Q1215</f>
        <v/>
      </c>
      <c r="V1215" s="444" t="n"/>
      <c r="W1215" s="444" t="n"/>
      <c r="X1215" s="444" t="n"/>
      <c r="Y1215" s="444" t="n"/>
      <c r="Z1215" s="444" t="n"/>
      <c r="AA1215" s="444" t="n"/>
      <c r="AB1215" s="1442" t="n">
        <v>0.22</v>
      </c>
      <c r="AC1215" s="1624">
        <f>ROUND(O1215*AB1215,3)</f>
        <v/>
      </c>
      <c r="AD1215" s="673" t="inlineStr">
        <is>
          <t>別添</t>
        </is>
      </c>
      <c r="AE1215" s="663" t="inlineStr">
        <is>
          <t>ЕАЭС N RU Д-JP.НВ42.В.10735/20 от 03.11.2020 действует до 02.11.2025</t>
        </is>
      </c>
      <c r="AF1215" s="663" t="inlineStr">
        <is>
          <t>Meros Cosmetics</t>
        </is>
      </c>
      <c r="AG1215" s="663" t="inlineStr">
        <is>
          <t>Fine Chemetics Inc.</t>
        </is>
      </c>
    </row>
    <row r="1216" hidden="1" ht="20.1" customFormat="1" customHeight="1" s="437" thickBot="1">
      <c r="A1216" s="1129" t="n"/>
      <c r="B1216" s="1129" t="n"/>
      <c r="C1216" s="1144" t="n"/>
      <c r="D1216" s="1144" t="n"/>
      <c r="E1216" s="435" t="inlineStr">
        <is>
          <t>MEROS TESTER</t>
        </is>
      </c>
      <c r="F1216" s="1184" t="inlineStr">
        <is>
          <t>ID27T</t>
        </is>
      </c>
      <c r="G1216" s="1136" t="n"/>
      <c r="H1216" s="1145" t="inlineStr">
        <is>
          <t>Zephyrien Mask Seal</t>
        </is>
      </c>
      <c r="I1216" s="1145" t="inlineStr">
        <is>
          <t>Zephyrien Mask Seal</t>
        </is>
      </c>
      <c r="J1216" s="1146" t="inlineStr">
        <is>
          <t>Термомоделирующая гипсовая маска MEROS</t>
        </is>
      </c>
      <c r="K1216" s="1145" t="inlineStr">
        <is>
          <t>face pack</t>
        </is>
      </c>
      <c r="L1216" s="1145" t="n"/>
      <c r="M1216" s="1147" t="n"/>
      <c r="N1216" s="1136" t="n"/>
      <c r="O1216" s="1137" t="n"/>
      <c r="P1216" s="1753" t="n">
        <v>1250</v>
      </c>
      <c r="Q1216" s="1753">
        <f>O1216*P1216</f>
        <v/>
      </c>
      <c r="R1216" s="1139" t="n"/>
      <c r="S1216" s="1733" t="n"/>
      <c r="T1216" s="1733" t="n"/>
      <c r="U1216" s="1150" t="n"/>
      <c r="V1216" s="1140" t="n"/>
      <c r="W1216" s="1140" t="n"/>
      <c r="X1216" s="1140" t="n"/>
      <c r="Y1216" s="1140" t="n"/>
      <c r="Z1216" s="1140" t="n"/>
      <c r="AA1216" s="1140" t="n"/>
      <c r="AB1216" s="1147" t="n">
        <v>0.516</v>
      </c>
      <c r="AC1216" s="1732">
        <f>ROUND(O1216*AB1216,3)</f>
        <v/>
      </c>
      <c r="AD1216" s="1142" t="inlineStr">
        <is>
          <t>硫酸Ca、タルク、カラミン、硫酸Mg、炭酸水素Na、セルロースガム</t>
        </is>
      </c>
      <c r="AE1216" s="1193" t="inlineStr">
        <is>
          <t>письмо</t>
        </is>
      </c>
      <c r="AF1216" s="1192" t="inlineStr">
        <is>
          <t>MEROS</t>
        </is>
      </c>
      <c r="AG1216" s="1192" t="inlineStr">
        <is>
          <t>MEROS COSMETICS Co.,Ltd.</t>
        </is>
      </c>
    </row>
    <row r="1217" hidden="1" ht="20.1" customFormat="1" customHeight="1" s="437" thickBot="1">
      <c r="A1217" s="435" t="n"/>
      <c r="B1217" s="829" t="n"/>
      <c r="C1217" s="448" t="n"/>
      <c r="D1217" s="448" t="n"/>
      <c r="E1217" s="435" t="inlineStr">
        <is>
          <t>Beauty Conexion TESTER</t>
        </is>
      </c>
      <c r="F1217" s="435" t="inlineStr">
        <is>
          <t>TM02T</t>
        </is>
      </c>
      <c r="G1217" s="450" t="n"/>
      <c r="H1217" s="451" t="inlineStr">
        <is>
          <t>TOKYO MATSUGE Mascara TESTER (N.C.V)</t>
        </is>
      </c>
      <c r="I1217" s="451" t="inlineStr">
        <is>
          <t>Tokyo Matsuge Mascara</t>
        </is>
      </c>
      <c r="J1217" s="591" t="inlineStr">
        <is>
          <t>Тушь для ресниц удлинение и подкручивание, тон интенсивный черный</t>
        </is>
      </c>
      <c r="K1217" s="451" t="inlineStr">
        <is>
          <t>mascara</t>
        </is>
      </c>
      <c r="L1217" s="451" t="n"/>
      <c r="M1217" s="1442" t="n"/>
      <c r="N1217" s="450" t="n"/>
      <c r="O1217" s="553" t="n"/>
      <c r="P1217" s="1622" t="n">
        <v>1130</v>
      </c>
      <c r="Q1217" s="1622">
        <f>O1217*P1217</f>
        <v/>
      </c>
      <c r="R1217" s="554" t="n">
        <v>0</v>
      </c>
      <c r="S1217" s="1634">
        <f>O1217*R1217</f>
        <v/>
      </c>
      <c r="T1217" s="1634">
        <f>Q1217-S1217</f>
        <v/>
      </c>
      <c r="U1217" s="556">
        <f>T1217/Q1217</f>
        <v/>
      </c>
      <c r="V1217" s="444" t="n"/>
      <c r="W1217" s="444" t="n"/>
      <c r="X1217" s="444" t="n"/>
      <c r="Y1217" s="444" t="n"/>
      <c r="Z1217" s="444" t="n"/>
      <c r="AA1217" s="444" t="inlineStr">
        <is>
          <t>4x1.8x12</t>
        </is>
      </c>
      <c r="AB1217" s="1442" t="n">
        <v>0.027</v>
      </c>
      <c r="AC1217" s="1624">
        <f>ROUND(O1217*AB1217,3)</f>
        <v/>
      </c>
      <c r="AD1217" s="673">
        <f>AD628</f>
        <v/>
      </c>
      <c r="AE1217" s="663" t="inlineStr">
        <is>
          <t>ЕАЭС N RU Д-JP.РА03.В.91565/22 от 31.05.2022 действует до 30.05.2027</t>
        </is>
      </c>
      <c r="AF1217" s="663" t="inlineStr">
        <is>
          <t>Tokyo Matsuge</t>
        </is>
      </c>
      <c r="AG1217" s="663" t="inlineStr">
        <is>
          <t>Beauty Conexion K.K.</t>
        </is>
      </c>
    </row>
    <row r="1218" hidden="1" ht="20.1" customFormat="1" customHeight="1" s="437" thickBot="1">
      <c r="A1218" s="435" t="n"/>
      <c r="B1218" s="829" t="n"/>
      <c r="C1218" s="448" t="n"/>
      <c r="D1218" s="448" t="n"/>
      <c r="E1218" s="435" t="inlineStr">
        <is>
          <t>Beauty Conexion TESTER</t>
        </is>
      </c>
      <c r="F1218" s="435" t="inlineStr">
        <is>
          <t>OM01T</t>
        </is>
      </c>
      <c r="G1218" s="450" t="n"/>
      <c r="H1218" s="451" t="inlineStr">
        <is>
          <t>OSAKA MATSUGE Mascara TESTER (N.C.V)</t>
        </is>
      </c>
      <c r="I1218" s="451" t="inlineStr">
        <is>
          <t>Osaka Matsuge Mascara</t>
        </is>
      </c>
      <c r="J1218" s="591" t="inlineStr">
        <is>
          <t>Тушь для ресниц объем и подкручивание, тон черный</t>
        </is>
      </c>
      <c r="K1218" s="451" t="inlineStr">
        <is>
          <t>mascara</t>
        </is>
      </c>
      <c r="L1218" s="451" t="n"/>
      <c r="M1218" s="1442" t="n"/>
      <c r="N1218" s="450" t="n"/>
      <c r="O1218" s="553" t="n"/>
      <c r="P1218" s="1622" t="n">
        <v>1130</v>
      </c>
      <c r="Q1218" s="1622">
        <f>O1218*P1218</f>
        <v/>
      </c>
      <c r="R1218" s="554" t="n">
        <v>0</v>
      </c>
      <c r="S1218" s="1634">
        <f>O1218*R1218</f>
        <v/>
      </c>
      <c r="T1218" s="1634">
        <f>Q1218-S1218</f>
        <v/>
      </c>
      <c r="U1218" s="556">
        <f>T1218/Q1218</f>
        <v/>
      </c>
      <c r="V1218" s="444" t="n"/>
      <c r="W1218" s="444" t="n"/>
      <c r="X1218" s="444" t="n"/>
      <c r="Y1218" s="444" t="n"/>
      <c r="Z1218" s="444" t="n"/>
      <c r="AA1218" s="444" t="inlineStr">
        <is>
          <t>4x1.8x12</t>
        </is>
      </c>
      <c r="AB1218" s="1442" t="n">
        <v>0.027</v>
      </c>
      <c r="AC1218" s="1624">
        <f>ROUND(O1218*AB1218,3)</f>
        <v/>
      </c>
      <c r="AD1218" s="673">
        <f>AD629</f>
        <v/>
      </c>
      <c r="AE1218" s="663" t="inlineStr">
        <is>
          <t>ЕАЭС N RU Д-JP.РА03.В.91565/22 от 31.05.2022 действует до 30.05.2027</t>
        </is>
      </c>
      <c r="AF1218" s="663" t="inlineStr">
        <is>
          <t>Tokyo Matsuge</t>
        </is>
      </c>
      <c r="AG1218" s="663" t="inlineStr">
        <is>
          <t>Beauty Conexion K.K.</t>
        </is>
      </c>
    </row>
    <row r="1219" hidden="1" ht="20.1" customFormat="1" customHeight="1" s="437" thickBot="1">
      <c r="A1219" s="435" t="n"/>
      <c r="B1219" s="829" t="n"/>
      <c r="C1219" s="448" t="n"/>
      <c r="D1219" s="448" t="n"/>
      <c r="E1219" s="435" t="inlineStr">
        <is>
          <t>Beauty Conexion TESTER</t>
        </is>
      </c>
      <c r="F1219" s="435" t="n"/>
      <c r="G1219" s="450" t="n"/>
      <c r="H1219" s="451" t="inlineStr">
        <is>
          <t>TESTER STAND  comercial free</t>
        </is>
      </c>
      <c r="I1219" s="451" t="n"/>
      <c r="J1219" s="591" t="n"/>
      <c r="K1219" s="451" t="inlineStr">
        <is>
          <t>stand TESTER</t>
        </is>
      </c>
      <c r="L1219" s="451" t="n"/>
      <c r="M1219" s="1442" t="n"/>
      <c r="N1219" s="450" t="n"/>
      <c r="O1219" s="553" t="n"/>
      <c r="P1219" s="1622" t="n">
        <v>100</v>
      </c>
      <c r="Q1219" s="1622">
        <f>O1219*P1219</f>
        <v/>
      </c>
      <c r="R1219" s="554" t="n">
        <v>0</v>
      </c>
      <c r="S1219" s="1634">
        <f>O1219*R1219</f>
        <v/>
      </c>
      <c r="T1219" s="1634">
        <f>Q1219-S1219</f>
        <v/>
      </c>
      <c r="U1219" s="556">
        <f>T1219/Q1219</f>
        <v/>
      </c>
      <c r="V1219" s="444" t="n"/>
      <c r="W1219" s="444" t="n"/>
      <c r="X1219" s="444" t="n"/>
      <c r="Y1219" s="444" t="n"/>
      <c r="Z1219" s="444" t="n"/>
      <c r="AA1219" s="444" t="inlineStr">
        <is>
          <t>20x15x3</t>
        </is>
      </c>
      <c r="AB1219" s="1442" t="n"/>
      <c r="AC1219" s="1624">
        <f>ROUND(O1219*AB1219,3)</f>
        <v/>
      </c>
      <c r="AD1219" s="673" t="inlineStr">
        <is>
          <t>紙</t>
        </is>
      </c>
      <c r="AE1219" s="663" t="n"/>
      <c r="AF1219" s="663" t="n"/>
      <c r="AG1219" s="663" t="n"/>
    </row>
    <row r="1220" hidden="1" ht="20.1" customFormat="1" customHeight="1" s="437" thickBot="1">
      <c r="A1220" s="435" t="n"/>
      <c r="B1220" s="829" t="n"/>
      <c r="C1220" s="448" t="n"/>
      <c r="D1220" s="448" t="n"/>
      <c r="E1220" s="435" t="inlineStr">
        <is>
          <t>Cosmepro TESTER</t>
        </is>
      </c>
      <c r="F1220" s="435" t="inlineStr">
        <is>
          <t>CP0001T</t>
        </is>
      </c>
      <c r="G1220" s="450" t="inlineStr">
        <is>
          <t>クーフォースゲルパックCGSB</t>
        </is>
      </c>
      <c r="H1220" s="451" t="inlineStr">
        <is>
          <t>《Cosmepro》COO FORCE CO2 GEL PACK TESTER (N.C.V)</t>
        </is>
      </c>
      <c r="I1220" s="451" t="n"/>
      <c r="J1220" s="591" t="inlineStr">
        <is>
          <t>Гелевая Карбоксимаска для лица COO FORCE Co2　Gel Pack</t>
        </is>
      </c>
      <c r="K1220" s="451" t="inlineStr">
        <is>
          <t>face pack</t>
        </is>
      </c>
      <c r="L1220" s="451" t="n"/>
      <c r="M1220" s="1442" t="n"/>
      <c r="N1220" s="450" t="n"/>
      <c r="O1220" s="553" t="n"/>
      <c r="P1220" s="1622">
        <f>P630</f>
        <v/>
      </c>
      <c r="Q1220" s="1622">
        <f>O1220*P1220</f>
        <v/>
      </c>
      <c r="R1220" s="554" t="n">
        <v>0</v>
      </c>
      <c r="S1220" s="1634">
        <f>O1220*R1220</f>
        <v/>
      </c>
      <c r="T1220" s="1634">
        <f>Q1220-S1220</f>
        <v/>
      </c>
      <c r="U1220" s="556">
        <f>T1220/Q1220</f>
        <v/>
      </c>
      <c r="V1220" s="444" t="n"/>
      <c r="W1220" s="444" t="n"/>
      <c r="X1220" s="444" t="n"/>
      <c r="Y1220" s="444" t="n"/>
      <c r="Z1220" s="444" t="n"/>
      <c r="AA1220" s="444" t="inlineStr">
        <is>
          <t>22.85x2.7×15.3</t>
        </is>
      </c>
      <c r="AB1220" s="1627">
        <f>AB630</f>
        <v/>
      </c>
      <c r="AC1220" s="1624">
        <f>ROUND(O1220*AB1220,3)</f>
        <v/>
      </c>
      <c r="AD1220" s="673">
        <f>AD630</f>
        <v/>
      </c>
      <c r="AE1220" s="663" t="inlineStr">
        <is>
          <t>ЕАЭС N RU Д-JP.РА09.В.08635/22 от 14.12.2022 действует до 13.12.2027</t>
        </is>
      </c>
      <c r="AF1220" s="663" t="inlineStr">
        <is>
          <t>COSME PRO</t>
        </is>
      </c>
      <c r="AG1220" s="663" t="inlineStr">
        <is>
          <t>COSMEPRO CO., LTD</t>
        </is>
      </c>
    </row>
    <row r="1221" hidden="1" ht="20.1" customFormat="1" customHeight="1" s="437" thickBot="1">
      <c r="A1221" s="435" t="n"/>
      <c r="B1221" s="829" t="n"/>
      <c r="C1221" s="448" t="n"/>
      <c r="D1221" s="448" t="n"/>
      <c r="E1221" s="435" t="inlineStr">
        <is>
          <t>Cosmepro TESTER</t>
        </is>
      </c>
      <c r="F1221" s="435" t="inlineStr">
        <is>
          <t>CP0002T</t>
        </is>
      </c>
      <c r="G1221" s="450" t="n"/>
      <c r="H1221" s="804" t="inlineStr">
        <is>
          <t>《Cosmepro》Premium Fruit Sorbet Body Massage Salt Aloe. TESTER (N.C.V)</t>
        </is>
      </c>
      <c r="I1221" s="451" t="inlineStr">
        <is>
          <t>Premium Fruit Sorbet Body Massage Salt Aloe</t>
        </is>
      </c>
      <c r="J1221" s="591" t="inlineStr">
        <is>
          <t>Премиальный фруктовый скраб-сорбет для тела на основе соли «Алоэ»</t>
        </is>
      </c>
      <c r="K1221" s="451" t="inlineStr">
        <is>
          <t>body scrub</t>
        </is>
      </c>
      <c r="L1221" s="451" t="n"/>
      <c r="M1221" s="1442" t="n"/>
      <c r="N1221" s="450" t="n"/>
      <c r="O1221" s="553" t="n">
        <v>2</v>
      </c>
      <c r="P1221" s="1622">
        <f>P632</f>
        <v/>
      </c>
      <c r="Q1221" s="1622">
        <f>O1221*P1221</f>
        <v/>
      </c>
      <c r="R1221" s="554" t="n">
        <v>0</v>
      </c>
      <c r="S1221" s="1634">
        <f>O1221*R1221</f>
        <v/>
      </c>
      <c r="T1221" s="1634">
        <f>Q1221-S1221</f>
        <v/>
      </c>
      <c r="U1221" s="556">
        <f>T1221/Q1221</f>
        <v/>
      </c>
      <c r="V1221" s="444" t="n"/>
      <c r="W1221" s="444" t="n"/>
      <c r="X1221" s="444" t="n"/>
      <c r="Y1221" s="444" t="n"/>
      <c r="Z1221" s="444" t="n"/>
      <c r="AA1221" s="444" t="n"/>
      <c r="AB1221" s="1718" t="n">
        <v>0.52</v>
      </c>
      <c r="AC1221" s="1637">
        <f>ROUND(O1221*AB1221,3)</f>
        <v/>
      </c>
      <c r="AD1221" s="673" t="inlineStr">
        <is>
          <t>別添</t>
        </is>
      </c>
      <c r="AE1221" s="663" t="inlineStr">
        <is>
          <t>ЕАЭС N RU Д-JP.РА02.В.76814/23 от 27.03.2023 действует до 26.03.2028</t>
        </is>
      </c>
      <c r="AF1221" s="663" t="n"/>
      <c r="AG1221" s="663" t="inlineStr">
        <is>
          <t>COSMEPRO CO., LTD.</t>
        </is>
      </c>
    </row>
    <row r="1222" hidden="1" ht="20.1" customFormat="1" customHeight="1" s="437" thickBot="1">
      <c r="A1222" s="435" t="n"/>
      <c r="B1222" s="829" t="n"/>
      <c r="C1222" s="448" t="n"/>
      <c r="D1222" s="448" t="n"/>
      <c r="E1222" s="435" t="inlineStr">
        <is>
          <t>Cosmepro TESTER</t>
        </is>
      </c>
      <c r="F1222" s="435" t="inlineStr">
        <is>
          <t>CP0003T</t>
        </is>
      </c>
      <c r="G1222" s="450" t="n"/>
      <c r="H1222" s="451" t="inlineStr">
        <is>
          <t>《Cosmepro》Premium Fruit Sorbet Body Massage Salt Papaya. TESTER (N.C.V)</t>
        </is>
      </c>
      <c r="I1222" s="451" t="inlineStr">
        <is>
          <t>Premium Fruit Sorbet Body Massage Salt Papaya</t>
        </is>
      </c>
      <c r="J1222" s="591" t="inlineStr">
        <is>
          <t>Премиальный фруктовый скраб - сорбет для тела на основе соли «Папайя»</t>
        </is>
      </c>
      <c r="K1222" s="451" t="inlineStr">
        <is>
          <t>body scrub</t>
        </is>
      </c>
      <c r="L1222" s="451" t="n"/>
      <c r="M1222" s="1442" t="n"/>
      <c r="N1222" s="450" t="n"/>
      <c r="O1222" s="553" t="n">
        <v>2</v>
      </c>
      <c r="P1222" s="1622">
        <f>P633</f>
        <v/>
      </c>
      <c r="Q1222" s="1622">
        <f>O1222*P1222</f>
        <v/>
      </c>
      <c r="R1222" s="554" t="n">
        <v>0</v>
      </c>
      <c r="S1222" s="1634" t="n">
        <v>0</v>
      </c>
      <c r="T1222" s="1634">
        <f>Q1222-S1222</f>
        <v/>
      </c>
      <c r="U1222" s="556">
        <f>T1222/Q1222</f>
        <v/>
      </c>
      <c r="V1222" s="444" t="n"/>
      <c r="W1222" s="444" t="n"/>
      <c r="X1222" s="444" t="n"/>
      <c r="Y1222" s="444" t="n"/>
      <c r="Z1222" s="444" t="n"/>
      <c r="AA1222" s="444" t="n"/>
      <c r="AB1222" s="1718" t="n">
        <v>0.52</v>
      </c>
      <c r="AC1222" s="1637">
        <f>ROUND(O1222*AB1222,3)</f>
        <v/>
      </c>
      <c r="AD1222" s="673" t="inlineStr">
        <is>
          <t>別添</t>
        </is>
      </c>
      <c r="AE1222" s="663" t="inlineStr">
        <is>
          <t>ЕАЭС N RU Д-JP.РА02.В.76814/23 от 27.03.2023 действует до 26.03.2028</t>
        </is>
      </c>
      <c r="AF1222" s="663" t="inlineStr">
        <is>
          <t>Cosmepro</t>
        </is>
      </c>
      <c r="AG1222" s="663" t="inlineStr">
        <is>
          <t>COSMEPRO CO., LTD.</t>
        </is>
      </c>
    </row>
    <row r="1223" hidden="1" ht="20.1" customFormat="1" customHeight="1" s="437" thickBot="1">
      <c r="A1223" s="435" t="n"/>
      <c r="B1223" s="829" t="n"/>
      <c r="C1223" s="448" t="n"/>
      <c r="D1223" s="448" t="n"/>
      <c r="E1223" s="435" t="inlineStr">
        <is>
          <t>Cosmepro TESTER</t>
        </is>
      </c>
      <c r="F1223" s="435" t="inlineStr">
        <is>
          <t>CP0004T</t>
        </is>
      </c>
      <c r="G1223" s="450" t="n"/>
      <c r="H1223" s="451" t="inlineStr">
        <is>
          <t>《Cosmepro》Premium Fruit Sorbet Body Massage Salt Grape Fruits.TESTER (N.C.V)</t>
        </is>
      </c>
      <c r="I1223" s="451" t="inlineStr">
        <is>
          <t>Premium Fruit Sorbet Body Massage Salt Grape fruits</t>
        </is>
      </c>
      <c r="J1223" s="591" t="inlineStr">
        <is>
          <t>Премиальный фруктовый скраб - сорбет для тела на основе соли «Грейпфрут»</t>
        </is>
      </c>
      <c r="K1223" s="451" t="inlineStr">
        <is>
          <t>body scrub</t>
        </is>
      </c>
      <c r="L1223" s="451" t="n"/>
      <c r="M1223" s="1442" t="n"/>
      <c r="N1223" s="450" t="n"/>
      <c r="O1223" s="553" t="n">
        <v>2</v>
      </c>
      <c r="P1223" s="1622" t="n">
        <v>100</v>
      </c>
      <c r="Q1223" s="1622">
        <f>O1223*P1223</f>
        <v/>
      </c>
      <c r="R1223" s="554" t="n">
        <v>0</v>
      </c>
      <c r="S1223" s="1634">
        <f>O1223*R1223</f>
        <v/>
      </c>
      <c r="T1223" s="1634">
        <f>Q1223-S1223</f>
        <v/>
      </c>
      <c r="U1223" s="556">
        <f>T1223/Q1223</f>
        <v/>
      </c>
      <c r="V1223" s="444" t="n"/>
      <c r="W1223" s="444" t="n"/>
      <c r="X1223" s="444" t="n"/>
      <c r="Y1223" s="444" t="n"/>
      <c r="Z1223" s="444" t="n"/>
      <c r="AA1223" s="444" t="n"/>
      <c r="AB1223" s="1718" t="n">
        <v>0.52</v>
      </c>
      <c r="AC1223" s="1637">
        <f>ROUND(O1223*AB1223,3)</f>
        <v/>
      </c>
      <c r="AD1223" s="673" t="inlineStr">
        <is>
          <t>別添</t>
        </is>
      </c>
      <c r="AE1223" s="663" t="inlineStr">
        <is>
          <t>ЕАЭС N RU Д-JP.РА02.В.76814/23 от 27.03.2023 действует до 26.03.2028</t>
        </is>
      </c>
      <c r="AF1223" s="663" t="n"/>
      <c r="AG1223" s="663" t="inlineStr">
        <is>
          <t>COSMEPRO CO., LTD.</t>
        </is>
      </c>
    </row>
    <row r="1224" hidden="1" ht="20.1" customFormat="1" customHeight="1" s="437" thickBot="1">
      <c r="A1224" s="1442" t="n"/>
      <c r="B1224" s="822" t="n"/>
      <c r="C1224" s="448" t="n"/>
      <c r="D1224" s="448" t="n"/>
      <c r="E1224" s="435" t="inlineStr">
        <is>
          <t>Cosmepro TESTER</t>
        </is>
      </c>
      <c r="F1224" s="435" t="inlineStr">
        <is>
          <t>CP0005T</t>
        </is>
      </c>
      <c r="G1224" s="450" t="n"/>
      <c r="H1224" s="451" t="inlineStr">
        <is>
          <t>《Cosmepro》Premium Fruit Sorbet Body Massage Salt Raspberry.TESTER (N.C.V)</t>
        </is>
      </c>
      <c r="I1224" s="451" t="inlineStr">
        <is>
          <t>Premium Fruit Sorbet Body Massage Salt Raspberry</t>
        </is>
      </c>
      <c r="J1224" s="591" t="inlineStr">
        <is>
          <t>Премиальный фруктовый скраб - сорбет для тела на основе соли «Малина»</t>
        </is>
      </c>
      <c r="K1224" s="451" t="inlineStr">
        <is>
          <t>body scrub</t>
        </is>
      </c>
      <c r="L1224" s="451" t="n"/>
      <c r="M1224" s="1442" t="n"/>
      <c r="N1224" s="450" t="n"/>
      <c r="O1224" s="553" t="n">
        <v>2</v>
      </c>
      <c r="P1224" s="1622" t="n">
        <v>100</v>
      </c>
      <c r="Q1224" s="1622">
        <f>O1224*P1224</f>
        <v/>
      </c>
      <c r="R1224" s="554" t="n">
        <v>0</v>
      </c>
      <c r="S1224" s="1634">
        <f>O1224*R1224</f>
        <v/>
      </c>
      <c r="T1224" s="1634">
        <f>Q1224-S1224</f>
        <v/>
      </c>
      <c r="U1224" s="556">
        <f>T1224/Q1224</f>
        <v/>
      </c>
      <c r="V1224" s="444" t="n"/>
      <c r="W1224" s="444" t="n"/>
      <c r="X1224" s="444" t="n"/>
      <c r="Y1224" s="444" t="n"/>
      <c r="Z1224" s="444" t="n"/>
      <c r="AA1224" s="444" t="n"/>
      <c r="AB1224" s="1718" t="n">
        <v>0.5</v>
      </c>
      <c r="AC1224" s="1624">
        <f>ROUND(O1224*AB1224,3)</f>
        <v/>
      </c>
      <c r="AD1224" s="673" t="inlineStr">
        <is>
          <t>別添</t>
        </is>
      </c>
      <c r="AE1224" s="663" t="inlineStr">
        <is>
          <t>ЕАЭС N RU Д-JP.РА02.В.76814/23 от 27.03.2023 действует до 26.03.2028</t>
        </is>
      </c>
      <c r="AF1224" s="663" t="n"/>
      <c r="AG1224" s="663" t="inlineStr">
        <is>
          <t>COSMEPRO CO., LTD.</t>
        </is>
      </c>
    </row>
    <row r="1225" hidden="1" ht="20.1" customFormat="1" customHeight="1" s="437" thickBot="1">
      <c r="A1225" s="1442" t="n"/>
      <c r="B1225" s="822" t="n"/>
      <c r="C1225" s="448" t="n"/>
      <c r="D1225" s="448" t="n"/>
      <c r="E1225" s="435" t="inlineStr">
        <is>
          <t>Cosmepro TESTER</t>
        </is>
      </c>
      <c r="F1225" s="435" t="inlineStr">
        <is>
          <t>CP0006T</t>
        </is>
      </c>
      <c r="G1225" s="450" t="n"/>
      <c r="H1225" s="451" t="inlineStr">
        <is>
          <t>《Cosmepro》Premium Fruit Sorbet Body Massage Blueberry. TESTER (N.C.V)</t>
        </is>
      </c>
      <c r="I1225" s="451" t="inlineStr">
        <is>
          <t>Premium Fruit Sorbet Body Massage Blueberry</t>
        </is>
      </c>
      <c r="J1225" s="591" t="inlineStr">
        <is>
          <t>Премиальный фруктовый скраб - сорбет для тела на основе соли «Черника»</t>
        </is>
      </c>
      <c r="K1225" s="451" t="inlineStr">
        <is>
          <t>body scrub</t>
        </is>
      </c>
      <c r="L1225" s="451" t="n"/>
      <c r="M1225" s="1442" t="n"/>
      <c r="N1225" s="450" t="n"/>
      <c r="O1225" s="553" t="n">
        <v>2</v>
      </c>
      <c r="P1225" s="1622">
        <f>P636</f>
        <v/>
      </c>
      <c r="Q1225" s="1622">
        <f>O1225*P1225</f>
        <v/>
      </c>
      <c r="R1225" s="554" t="n">
        <v>0</v>
      </c>
      <c r="S1225" s="1634">
        <f>O1225*R1225</f>
        <v/>
      </c>
      <c r="T1225" s="1634">
        <f>Q1225-S1225</f>
        <v/>
      </c>
      <c r="U1225" s="556">
        <f>T1225/Q1225</f>
        <v/>
      </c>
      <c r="V1225" s="444" t="n"/>
      <c r="W1225" s="444" t="n"/>
      <c r="X1225" s="444" t="n"/>
      <c r="Y1225" s="444" t="n"/>
      <c r="Z1225" s="444" t="n"/>
      <c r="AA1225" s="444" t="n"/>
      <c r="AB1225" s="1718" t="n">
        <v>0.5</v>
      </c>
      <c r="AC1225" s="1624">
        <f>ROUND(O1225*AB1225,3)</f>
        <v/>
      </c>
      <c r="AD1225" s="673" t="inlineStr">
        <is>
          <t>別添</t>
        </is>
      </c>
      <c r="AE1225" s="663" t="inlineStr">
        <is>
          <t>ЕАЭС N RU Д-JP.РА02.В.76814/23 от 27.03.2023 действует до 26.03.2028</t>
        </is>
      </c>
      <c r="AF1225" s="663" t="n"/>
      <c r="AG1225" s="663" t="inlineStr">
        <is>
          <t>COSMEPRO CO., LTD.</t>
        </is>
      </c>
    </row>
    <row r="1226" hidden="1" ht="20.1" customFormat="1" customHeight="1" s="437" thickBot="1">
      <c r="A1226" s="435" t="n"/>
      <c r="B1226" s="829" t="n"/>
      <c r="C1226" s="448" t="n"/>
      <c r="D1226" s="448" t="n"/>
      <c r="E1226" s="435" t="inlineStr">
        <is>
          <t>Cosmepro TESTER</t>
        </is>
      </c>
      <c r="F1226" s="435" t="inlineStr">
        <is>
          <t>CP0007T</t>
        </is>
      </c>
      <c r="G1226" s="450" t="n"/>
      <c r="H1226" s="451" t="inlineStr">
        <is>
          <t>《Cosmepro》Premium Fruit Sorbet Body Massage Salt Honey. TESTER (N.C.V)</t>
        </is>
      </c>
      <c r="I1226" s="451" t="inlineStr">
        <is>
          <t>Premium Fruit Sorbet Body Massage Salt Honey</t>
        </is>
      </c>
      <c r="J1226" s="591" t="inlineStr">
        <is>
          <t>Премиальный фруктовый скраб - сорбет для тела на основе соли «Мёд»</t>
        </is>
      </c>
      <c r="K1226" s="451" t="inlineStr">
        <is>
          <t>body scrub</t>
        </is>
      </c>
      <c r="L1226" s="451" t="n"/>
      <c r="M1226" s="1442" t="n"/>
      <c r="N1226" s="450" t="n"/>
      <c r="O1226" s="553" t="n">
        <v>2</v>
      </c>
      <c r="P1226" s="1622">
        <f>P637</f>
        <v/>
      </c>
      <c r="Q1226" s="1622">
        <f>O1226*P1226</f>
        <v/>
      </c>
      <c r="R1226" s="554" t="n">
        <v>0</v>
      </c>
      <c r="S1226" s="1634" t="n">
        <v>0</v>
      </c>
      <c r="T1226" s="1634">
        <f>Q1226-S1226</f>
        <v/>
      </c>
      <c r="U1226" s="556">
        <f>T1226/Q1226</f>
        <v/>
      </c>
      <c r="V1226" s="444" t="n"/>
      <c r="W1226" s="444" t="n"/>
      <c r="X1226" s="444" t="n"/>
      <c r="Y1226" s="444" t="n"/>
      <c r="Z1226" s="444" t="n"/>
      <c r="AA1226" s="444" t="n"/>
      <c r="AB1226" s="1718" t="n">
        <v>0.52</v>
      </c>
      <c r="AC1226" s="1637">
        <f>ROUND(O1226*AB1226,3)</f>
        <v/>
      </c>
      <c r="AD1226" s="673" t="inlineStr">
        <is>
          <t>別添</t>
        </is>
      </c>
      <c r="AE1226" s="663" t="inlineStr">
        <is>
          <t>ЕАЭС N RU Д-JP.РА02.В.76814/23 от 27.03.2023 действует до 26.03.2028</t>
        </is>
      </c>
      <c r="AF1226" s="663" t="inlineStr">
        <is>
          <t>Cosmepro</t>
        </is>
      </c>
      <c r="AG1226" s="663" t="inlineStr">
        <is>
          <t>COSMEPRO CO., LTD.</t>
        </is>
      </c>
    </row>
    <row r="1227" hidden="1" ht="20.1" customFormat="1" customHeight="1" s="437" thickBot="1">
      <c r="A1227" s="1442" t="n"/>
      <c r="B1227" s="822" t="n"/>
      <c r="C1227" s="448" t="n"/>
      <c r="D1227" s="448" t="n"/>
      <c r="E1227" s="435" t="inlineStr">
        <is>
          <t>Cosmepro TESTER</t>
        </is>
      </c>
      <c r="F1227" s="435" t="inlineStr">
        <is>
          <t>CP0008T</t>
        </is>
      </c>
      <c r="G1227" s="450" t="n"/>
      <c r="H1227" s="804" t="inlineStr">
        <is>
          <t>《Cosmepro》Premium Fruit Sorbet Body Massage Apple＆Jasmine. TESTER (N.C.V)</t>
        </is>
      </c>
      <c r="I1227" s="451" t="inlineStr">
        <is>
          <t>Premium Fruit Sorbet Body Massage Apple&amp;Jasmine</t>
        </is>
      </c>
      <c r="J1227" s="591" t="inlineStr">
        <is>
          <t>Премиальный фруктовый скраб - сорбет для тела на основе соли «Яблоко и жасмин»</t>
        </is>
      </c>
      <c r="K1227" s="451" t="inlineStr">
        <is>
          <t>body scrub</t>
        </is>
      </c>
      <c r="L1227" s="451" t="n"/>
      <c r="M1227" s="1442" t="n"/>
      <c r="N1227" s="450" t="n"/>
      <c r="O1227" s="553" t="n">
        <v>2</v>
      </c>
      <c r="P1227" s="1622">
        <f>P638</f>
        <v/>
      </c>
      <c r="Q1227" s="1622">
        <f>O1227*P1227</f>
        <v/>
      </c>
      <c r="R1227" s="554" t="n">
        <v>0</v>
      </c>
      <c r="S1227" s="1634">
        <f>O1227*R1227</f>
        <v/>
      </c>
      <c r="T1227" s="1634">
        <f>Q1227-S1227</f>
        <v/>
      </c>
      <c r="U1227" s="556">
        <f>T1227/Q1227</f>
        <v/>
      </c>
      <c r="V1227" s="444" t="n"/>
      <c r="W1227" s="444" t="n"/>
      <c r="X1227" s="444" t="n"/>
      <c r="Y1227" s="444" t="n"/>
      <c r="Z1227" s="444" t="n"/>
      <c r="AA1227" s="444" t="n"/>
      <c r="AB1227" s="1718" t="n">
        <v>0.5</v>
      </c>
      <c r="AC1227" s="1624">
        <f>ROUND(O1227*AB1227,3)</f>
        <v/>
      </c>
      <c r="AD1227" s="673" t="inlineStr">
        <is>
          <t>別添</t>
        </is>
      </c>
      <c r="AE1227" s="663" t="inlineStr">
        <is>
          <t>ЕАЭС N RU Д-JP.РА02.В.76814/23 от 27.03.2023 действует до 26.03.2028</t>
        </is>
      </c>
      <c r="AF1227" s="663" t="n"/>
      <c r="AG1227" s="663" t="inlineStr">
        <is>
          <t>COSMEPRO CO., LTD.</t>
        </is>
      </c>
    </row>
    <row r="1228" hidden="1" ht="20.1" customFormat="1" customHeight="1" s="437" thickBot="1">
      <c r="A1228" s="435" t="n"/>
      <c r="B1228" s="829" t="n"/>
      <c r="C1228" s="448" t="n"/>
      <c r="D1228" s="448" t="n"/>
      <c r="E1228" s="435" t="inlineStr">
        <is>
          <t>Cosmepro TESTER</t>
        </is>
      </c>
      <c r="F1228" s="435" t="inlineStr">
        <is>
          <t>CP0009T</t>
        </is>
      </c>
      <c r="G1228" s="450" t="n"/>
      <c r="H1228" s="451" t="inlineStr">
        <is>
          <t>《Cosmepro》Premium Fruit Sorbet Body Massage Salt Raspberry＆Honey. TESTER (N.C.V)</t>
        </is>
      </c>
      <c r="I1228" s="451" t="inlineStr">
        <is>
          <t>Premium Fruit Sorbet Body Massage Salt Raspberry&amp;Honey</t>
        </is>
      </c>
      <c r="J1228" s="591" t="inlineStr">
        <is>
          <t>Премиальный фруктовый скраб - сорбет для тела на основе соли «Малина и мёд»</t>
        </is>
      </c>
      <c r="K1228" s="451" t="inlineStr">
        <is>
          <t>body scrub</t>
        </is>
      </c>
      <c r="L1228" s="451" t="n"/>
      <c r="M1228" s="1442" t="n"/>
      <c r="N1228" s="450" t="n"/>
      <c r="O1228" s="553" t="n">
        <v>2</v>
      </c>
      <c r="P1228" s="1622" t="n">
        <v>100</v>
      </c>
      <c r="Q1228" s="1622">
        <f>O1228*P1228</f>
        <v/>
      </c>
      <c r="R1228" s="554" t="n">
        <v>0</v>
      </c>
      <c r="S1228" s="1634">
        <f>O1228*R1228</f>
        <v/>
      </c>
      <c r="T1228" s="1634">
        <f>Q1228-S1228</f>
        <v/>
      </c>
      <c r="U1228" s="556">
        <f>T1228/Q1228</f>
        <v/>
      </c>
      <c r="V1228" s="444" t="n"/>
      <c r="W1228" s="444" t="n"/>
      <c r="X1228" s="444" t="n"/>
      <c r="Y1228" s="444" t="n"/>
      <c r="Z1228" s="444" t="n"/>
      <c r="AA1228" s="444" t="n"/>
      <c r="AB1228" s="1718" t="n">
        <v>0.52</v>
      </c>
      <c r="AC1228" s="1637">
        <f>ROUND(O1228*AB1228,3)</f>
        <v/>
      </c>
      <c r="AD1228" s="673" t="inlineStr">
        <is>
          <t>別添</t>
        </is>
      </c>
      <c r="AE1228" s="663" t="inlineStr">
        <is>
          <t>ЕАЭС N RU Д-JP.РА02.В.76814/23 от 27.03.2023 действует до 26.03.2028</t>
        </is>
      </c>
      <c r="AF1228" s="663" t="n"/>
      <c r="AG1228" s="663" t="inlineStr">
        <is>
          <t>COSMEPRO CO., LTD.</t>
        </is>
      </c>
    </row>
    <row r="1229" hidden="1" ht="20.1" customFormat="1" customHeight="1" s="437" thickBot="1">
      <c r="A1229" s="447" t="n"/>
      <c r="B1229" s="1044" t="n"/>
      <c r="C1229" s="448" t="inlineStr">
        <is>
          <t>4560393650139</t>
        </is>
      </c>
      <c r="D1229" s="448" t="n"/>
      <c r="E1229" s="435" t="inlineStr">
        <is>
          <t>AFURA TESTER</t>
        </is>
      </c>
      <c r="F1229" s="435" t="inlineStr">
        <is>
          <t>B1001T</t>
        </is>
      </c>
      <c r="G1229" s="450" t="n"/>
      <c r="H1229" s="1121" t="inlineStr">
        <is>
          <t>《Be-10》PREMIUM BC EYE SHEET TESTER (N.C.V)</t>
        </is>
      </c>
      <c r="I1229" s="451" t="inlineStr">
        <is>
          <t>Be-10 PREMIUM BIO CELL EYE SHEET</t>
        </is>
      </c>
      <c r="J1229" s="591" t="inlineStr">
        <is>
          <t>Премиальные патчи для кожи вокруг глаз на биоцеллюлозной основе</t>
        </is>
      </c>
      <c r="K1229" s="451" t="inlineStr">
        <is>
          <t>eye mask</t>
        </is>
      </c>
      <c r="L1229" s="451" t="n"/>
      <c r="M1229" s="1442" t="n"/>
      <c r="N1229" s="450" t="n"/>
      <c r="O1229" s="553" t="n">
        <v>3</v>
      </c>
      <c r="P1229" s="1622">
        <f>P640</f>
        <v/>
      </c>
      <c r="Q1229" s="1622">
        <f>O1229*P1229</f>
        <v/>
      </c>
      <c r="R1229" s="554" t="n">
        <v>0</v>
      </c>
      <c r="S1229" s="1634">
        <f>O1229*R1229</f>
        <v/>
      </c>
      <c r="T1229" s="1634">
        <f>Q1229-S1229</f>
        <v/>
      </c>
      <c r="U1229" s="556">
        <f>T1229/Q1229</f>
        <v/>
      </c>
      <c r="V1229" s="444" t="n"/>
      <c r="W1229" s="444" t="n"/>
      <c r="X1229" s="444" t="n"/>
      <c r="Y1229" s="444" t="n"/>
      <c r="Z1229" s="444" t="n"/>
      <c r="AA1229" s="444" t="inlineStr">
        <is>
          <t xml:space="preserve">10.5x10.5x5 </t>
        </is>
      </c>
      <c r="AB1229" s="1627">
        <f>AB640</f>
        <v/>
      </c>
      <c r="AC1229" s="1627">
        <f>ROUND(O1229*AB1229,3)</f>
        <v/>
      </c>
      <c r="AD1229" s="673" t="inlineStr">
        <is>
          <t>別添</t>
        </is>
      </c>
      <c r="AE1229" s="663" t="inlineStr">
        <is>
          <t>ЕАЭС N RU Д-JP.РА09.В.11989/22 от 15.12.2022 действует до 14.12.2027</t>
        </is>
      </c>
      <c r="AF1229" s="663" t="inlineStr">
        <is>
          <t>B-10</t>
        </is>
      </c>
      <c r="AG1229" s="663" t="inlineStr">
        <is>
          <t>AFURA co.,ltd</t>
        </is>
      </c>
    </row>
    <row r="1230" hidden="1" ht="20.1" customFormat="1" customHeight="1" s="437" thickBot="1">
      <c r="A1230" s="900" t="n"/>
      <c r="B1230" s="1044" t="n"/>
      <c r="C1230" s="448" t="inlineStr">
        <is>
          <t>4560393650122</t>
        </is>
      </c>
      <c r="D1230" s="448" t="n"/>
      <c r="E1230" s="435" t="inlineStr">
        <is>
          <t>AFURA TESTER</t>
        </is>
      </c>
      <c r="F1230" s="435" t="inlineStr">
        <is>
          <t>B1004T</t>
        </is>
      </c>
      <c r="G1230" s="450" t="n"/>
      <c r="H1230" s="451" t="inlineStr">
        <is>
          <t>《B-10》INTENSIVE CREAM TESTER (N.C.V)</t>
        </is>
      </c>
      <c r="I1230" s="451" t="inlineStr">
        <is>
          <t>Be-10 INTENSIVE CREAM</t>
        </is>
      </c>
      <c r="J1230" s="591" t="inlineStr">
        <is>
          <t>Интенсивный крем для лица</t>
        </is>
      </c>
      <c r="K1230" s="451" t="inlineStr">
        <is>
          <t>face cream</t>
        </is>
      </c>
      <c r="L1230" s="451" t="n"/>
      <c r="M1230" s="1442" t="n"/>
      <c r="N1230" s="450" t="n"/>
      <c r="O1230" s="553" t="n">
        <v>3</v>
      </c>
      <c r="P1230" s="1622">
        <f>P644</f>
        <v/>
      </c>
      <c r="Q1230" s="1622">
        <f>O1230*P1230</f>
        <v/>
      </c>
      <c r="R1230" s="554" t="n">
        <v>0</v>
      </c>
      <c r="S1230" s="1634">
        <f>O1230*R1230</f>
        <v/>
      </c>
      <c r="T1230" s="1634">
        <f>Q1230-S1230</f>
        <v/>
      </c>
      <c r="U1230" s="556">
        <f>T1230/Q1230</f>
        <v/>
      </c>
      <c r="V1230" s="444" t="n"/>
      <c r="W1230" s="444" t="n"/>
      <c r="X1230" s="444" t="n"/>
      <c r="Y1230" s="444" t="n"/>
      <c r="Z1230" s="444" t="n"/>
      <c r="AA1230" s="444" t="inlineStr">
        <is>
          <t>16x8x5.3</t>
        </is>
      </c>
      <c r="AB1230" s="1627">
        <f>AB644</f>
        <v/>
      </c>
      <c r="AC1230" s="1627">
        <f>ROUND(O1230*AB1230,3)</f>
        <v/>
      </c>
      <c r="AD1230" s="673" t="inlineStr">
        <is>
          <t>別添</t>
        </is>
      </c>
      <c r="AE1230" s="663" t="inlineStr">
        <is>
          <t>ЕАЭС N RU Д-JP.РА09.В.12008/22 от 15.12.2022 действует до 14.12.2027</t>
        </is>
      </c>
      <c r="AF1230" s="663" t="inlineStr">
        <is>
          <t>Be-10</t>
        </is>
      </c>
      <c r="AG1230" s="663" t="inlineStr">
        <is>
          <t>AFURA co.,ltd</t>
        </is>
      </c>
    </row>
    <row r="1231" hidden="1" ht="20.1" customFormat="1" customHeight="1" s="437" thickBot="1">
      <c r="A1231" s="435" t="n"/>
      <c r="B1231" s="829" t="n"/>
      <c r="C1231" s="448" t="inlineStr">
        <is>
          <t>4560393650092</t>
        </is>
      </c>
      <c r="D1231" s="448" t="n"/>
      <c r="E1231" s="435" t="inlineStr">
        <is>
          <t>AFURA TESTER</t>
        </is>
      </c>
      <c r="F1231" s="447" t="inlineStr">
        <is>
          <t>B1003T</t>
        </is>
      </c>
      <c r="G1231" s="450" t="n"/>
      <c r="H1231" s="451" t="inlineStr">
        <is>
          <t>《B-10》MESO BODY &amp; LEG CREAM TESTER (N.C.V)</t>
        </is>
      </c>
      <c r="I1231" s="451" t="inlineStr">
        <is>
          <t>Be-10 MESO BODY &amp; LEG CREAM</t>
        </is>
      </c>
      <c r="J1231" s="591" t="inlineStr">
        <is>
          <t>Скульптурирующий крем для ног и тела</t>
        </is>
      </c>
      <c r="K1231" s="451" t="inlineStr">
        <is>
          <t>body cream</t>
        </is>
      </c>
      <c r="L1231" s="451" t="n"/>
      <c r="M1231" s="1442" t="n"/>
      <c r="N1231" s="450" t="n"/>
      <c r="O1231" s="553" t="n"/>
      <c r="P1231" s="1622">
        <f>P642</f>
        <v/>
      </c>
      <c r="Q1231" s="1622">
        <f>O1231*P1231</f>
        <v/>
      </c>
      <c r="R1231" s="554" t="n">
        <v>0</v>
      </c>
      <c r="S1231" s="1634">
        <f>O1231*R1231</f>
        <v/>
      </c>
      <c r="T1231" s="1634">
        <f>Q1231-S1231</f>
        <v/>
      </c>
      <c r="U1231" s="556">
        <f>T1231/Q1231</f>
        <v/>
      </c>
      <c r="V1231" s="444" t="n"/>
      <c r="W1231" s="444" t="n"/>
      <c r="X1231" s="444" t="n"/>
      <c r="Y1231" s="444" t="n"/>
      <c r="Z1231" s="444" t="n"/>
      <c r="AA1231" s="444" t="inlineStr">
        <is>
          <t>18.8x4.8x4.8</t>
        </is>
      </c>
      <c r="AB1231" s="1627">
        <f>AB642</f>
        <v/>
      </c>
      <c r="AC1231" s="1624">
        <f>ROUND(O1231*AB1231,3)</f>
        <v/>
      </c>
      <c r="AD1231" s="673" t="inlineStr">
        <is>
          <t>別添</t>
        </is>
      </c>
      <c r="AE1231" s="663" t="inlineStr">
        <is>
          <t>ЕАЭС N RU Д-JP.РА09.В.12052/22 от 15.12.2022 действует до 14.12.2027</t>
        </is>
      </c>
      <c r="AF1231" s="663" t="inlineStr">
        <is>
          <t>B-10</t>
        </is>
      </c>
      <c r="AG1231" s="663" t="inlineStr">
        <is>
          <t>AFURA co.,ltd</t>
        </is>
      </c>
    </row>
    <row r="1232" hidden="1" ht="20.1" customFormat="1" customHeight="1" s="437" thickBot="1">
      <c r="A1232" s="435" t="n"/>
      <c r="B1232" s="829" t="n"/>
      <c r="C1232" s="448" t="inlineStr">
        <is>
          <t>4560393650184</t>
        </is>
      </c>
      <c r="D1232" s="448" t="n"/>
      <c r="E1232" s="435" t="inlineStr">
        <is>
          <t>AFURA TESTER</t>
        </is>
      </c>
      <c r="F1232" s="447" t="inlineStr">
        <is>
          <t>B1005T</t>
        </is>
      </c>
      <c r="G1232" s="450" t="n"/>
      <c r="H1232" s="451" t="inlineStr">
        <is>
          <t>《B-10》INTENSIVE SERUM TESTER (N.C.V)</t>
        </is>
      </c>
      <c r="I1232" s="451" t="inlineStr">
        <is>
          <t>Be-10 INTENSIVE SERUM</t>
        </is>
      </c>
      <c r="J1232" s="591" t="inlineStr">
        <is>
          <t>Интенсивная сыворотка</t>
        </is>
      </c>
      <c r="K1232" s="451" t="inlineStr">
        <is>
          <t>face serum</t>
        </is>
      </c>
      <c r="L1232" s="451" t="n"/>
      <c r="M1232" s="1442" t="n"/>
      <c r="N1232" s="450" t="n"/>
      <c r="O1232" s="553" t="n">
        <v>3</v>
      </c>
      <c r="P1232" s="1622">
        <f>P643</f>
        <v/>
      </c>
      <c r="Q1232" s="1622">
        <f>O1232*P1232</f>
        <v/>
      </c>
      <c r="R1232" s="554" t="n">
        <v>0</v>
      </c>
      <c r="S1232" s="1634">
        <f>O1232*R1232</f>
        <v/>
      </c>
      <c r="T1232" s="1634">
        <f>Q1232-S1232</f>
        <v/>
      </c>
      <c r="U1232" s="556">
        <f>T1232/Q1232</f>
        <v/>
      </c>
      <c r="V1232" s="444" t="n"/>
      <c r="W1232" s="444" t="n"/>
      <c r="X1232" s="444" t="n"/>
      <c r="Y1232" s="444" t="n"/>
      <c r="Z1232" s="444" t="n"/>
      <c r="AA1232" s="444" t="inlineStr">
        <is>
          <t xml:space="preserve">10x14x4.7 </t>
        </is>
      </c>
      <c r="AB1232" s="1627">
        <f>AB643</f>
        <v/>
      </c>
      <c r="AC1232" s="1624">
        <f>ROUND(O1232*AB1232,3)</f>
        <v/>
      </c>
      <c r="AD1232" s="673" t="inlineStr">
        <is>
          <t>別添</t>
        </is>
      </c>
      <c r="AE1232" s="663" t="inlineStr">
        <is>
          <t>ЕАЭС N RU Д-JP.РА09.В.11754/22 от 15.12.2022 действует до 14.12.2027</t>
        </is>
      </c>
      <c r="AF1232" s="663" t="inlineStr">
        <is>
          <t>Be-10</t>
        </is>
      </c>
      <c r="AG1232" s="663" t="inlineStr">
        <is>
          <t>AFURA co.,ltd</t>
        </is>
      </c>
    </row>
    <row r="1233" hidden="1" ht="20.1" customFormat="1" customHeight="1" s="437" thickBot="1">
      <c r="A1233" s="1442" t="n"/>
      <c r="B1233" s="822" t="n"/>
      <c r="C1233" s="448" t="inlineStr">
        <is>
          <t>4560393650214</t>
        </is>
      </c>
      <c r="D1233" s="448" t="n"/>
      <c r="E1233" s="435" t="inlineStr">
        <is>
          <t>AFURA TESTER</t>
        </is>
      </c>
      <c r="F1233" s="447" t="inlineStr">
        <is>
          <t>B1002T</t>
        </is>
      </c>
      <c r="G1233" s="450" t="n"/>
      <c r="H1233" s="1121" t="inlineStr">
        <is>
          <t>《Be-10》PREMIUM FACE MASK TESTER (N.C.V)</t>
        </is>
      </c>
      <c r="I1233" s="451" t="inlineStr">
        <is>
          <t>Be-10 PREMIUM FACE MASK</t>
        </is>
      </c>
      <c r="J1233" s="591" t="inlineStr">
        <is>
          <t>Премиальная маска для лица</t>
        </is>
      </c>
      <c r="K1233" s="451" t="inlineStr">
        <is>
          <t>face mask</t>
        </is>
      </c>
      <c r="L1233" s="451" t="n"/>
      <c r="M1233" s="1442" t="n"/>
      <c r="N1233" s="450" t="n"/>
      <c r="O1233" s="553" t="n">
        <v>3</v>
      </c>
      <c r="P1233" s="1622">
        <f>P641</f>
        <v/>
      </c>
      <c r="Q1233" s="1622">
        <f>O1233*P1233</f>
        <v/>
      </c>
      <c r="R1233" s="554" t="n">
        <v>0</v>
      </c>
      <c r="S1233" s="1634">
        <f>O1233*R1233</f>
        <v/>
      </c>
      <c r="T1233" s="1634">
        <f>Q1233-S1233</f>
        <v/>
      </c>
      <c r="U1233" s="556">
        <f>T1233/Q1233</f>
        <v/>
      </c>
      <c r="V1233" s="444" t="n"/>
      <c r="W1233" s="444" t="n"/>
      <c r="X1233" s="444" t="n"/>
      <c r="Y1233" s="444" t="n"/>
      <c r="Z1233" s="444" t="n"/>
      <c r="AA1233" s="444" t="inlineStr">
        <is>
          <t>16x9x2.8</t>
        </is>
      </c>
      <c r="AB1233" s="1627">
        <f>AB641</f>
        <v/>
      </c>
      <c r="AC1233" s="1627">
        <f>ROUND(O1233*AB1233,3)</f>
        <v/>
      </c>
      <c r="AD1233" s="673" t="inlineStr">
        <is>
          <t>別添</t>
        </is>
      </c>
      <c r="AE1233" s="663" t="inlineStr">
        <is>
          <t>ЕАЭС N RU Д-JP.РА09.В.12017/22 от 15.12.2022 действует до 14.12.2027</t>
        </is>
      </c>
      <c r="AF1233" s="663" t="inlineStr">
        <is>
          <t>B-10</t>
        </is>
      </c>
      <c r="AG1233" s="663" t="inlineStr">
        <is>
          <t>AFURA co.,ltd</t>
        </is>
      </c>
    </row>
    <row r="1234" hidden="1" ht="20.1" customFormat="1" customHeight="1" s="437" thickBot="1">
      <c r="A1234" s="1442" t="n"/>
      <c r="B1234" s="822" t="n"/>
      <c r="C1234" s="448" t="inlineStr">
        <is>
          <t>4560393650313</t>
        </is>
      </c>
      <c r="D1234" s="448" t="n"/>
      <c r="E1234" s="435" t="inlineStr">
        <is>
          <t>AFURA TESTER</t>
        </is>
      </c>
      <c r="F1234" s="1668" t="inlineStr">
        <is>
          <t>SK01T</t>
        </is>
      </c>
      <c r="G1234" s="894" t="n"/>
      <c r="H1234" s="451" t="inlineStr">
        <is>
          <t>《SKINIMALIST》RADIANCE PEEL TESTER (N.C.V)</t>
        </is>
      </c>
      <c r="I1234" s="868" t="inlineStr">
        <is>
          <t>SKINIMALIST RADIANCE PEEL.</t>
        </is>
      </c>
      <c r="J1234" s="868" t="inlineStr">
        <is>
          <t>Очищающий ночной лосьон Скинималист.</t>
        </is>
      </c>
      <c r="K1234" s="451">
        <f>K645</f>
        <v/>
      </c>
      <c r="L1234" s="451" t="n"/>
      <c r="M1234" s="1442" t="n"/>
      <c r="N1234" s="450" t="n"/>
      <c r="O1234" s="553" t="n"/>
      <c r="P1234" s="1622">
        <f>P645</f>
        <v/>
      </c>
      <c r="Q1234" s="1622">
        <f>O1234*P1234</f>
        <v/>
      </c>
      <c r="R1234" s="554" t="n">
        <v>0</v>
      </c>
      <c r="S1234" s="1634">
        <f>O1234*R1234</f>
        <v/>
      </c>
      <c r="T1234" s="1634">
        <f>Q1234-S1234</f>
        <v/>
      </c>
      <c r="U1234" s="556">
        <f>T1234/Q1234</f>
        <v/>
      </c>
      <c r="V1234" s="444" t="n"/>
      <c r="W1234" s="444" t="n"/>
      <c r="X1234" s="444" t="n"/>
      <c r="Y1234" s="444" t="n"/>
      <c r="Z1234" s="444" t="n"/>
      <c r="AA1234" s="444" t="n"/>
      <c r="AB1234" s="1627" t="n">
        <v>0.2</v>
      </c>
      <c r="AC1234" s="1627">
        <f>ROUND(O1234*AB1234,3)</f>
        <v/>
      </c>
      <c r="AD1234" s="673">
        <f>AD645</f>
        <v/>
      </c>
      <c r="AE1234" s="663" t="inlineStr">
        <is>
          <t>письмо 1070/24 от «19» декабря 2024 г.</t>
        </is>
      </c>
      <c r="AF1234" s="663" t="inlineStr">
        <is>
          <t>SKINIMALOST</t>
        </is>
      </c>
      <c r="AG1234" s="663" t="inlineStr">
        <is>
          <t>AFURA co.,ltd</t>
        </is>
      </c>
    </row>
    <row r="1235" hidden="1" ht="20.1" customFormat="1" customHeight="1" s="437" thickBot="1">
      <c r="A1235" s="1442" t="n"/>
      <c r="B1235" s="822" t="n"/>
      <c r="C1235" s="448" t="inlineStr">
        <is>
          <t>4560393650306</t>
        </is>
      </c>
      <c r="D1235" s="448" t="n"/>
      <c r="E1235" s="435" t="inlineStr">
        <is>
          <t>AFURA TESTER</t>
        </is>
      </c>
      <c r="F1235" s="1668" t="inlineStr">
        <is>
          <t>SK02</t>
        </is>
      </c>
      <c r="G1235" s="894" t="n"/>
      <c r="H1235" s="451" t="inlineStr">
        <is>
          <t>《SKINIMALIST》ESSENCE RICH LOTION TESTER (N.C.V)</t>
        </is>
      </c>
      <c r="I1235" s="868" t="inlineStr">
        <is>
          <t xml:space="preserve">SKINIMALIST ESSENCE RICH LOTION. </t>
        </is>
      </c>
      <c r="J1235" s="868" t="inlineStr">
        <is>
          <t>Питательный лосьон-эссенция на основе коллагена Скинималист.</t>
        </is>
      </c>
      <c r="K1235" s="451">
        <f>K646</f>
        <v/>
      </c>
      <c r="L1235" s="451" t="n"/>
      <c r="M1235" s="1442" t="n"/>
      <c r="N1235" s="450" t="n"/>
      <c r="O1235" s="553" t="n"/>
      <c r="P1235" s="1622">
        <f>P646</f>
        <v/>
      </c>
      <c r="Q1235" s="1622">
        <f>O1235*P1235</f>
        <v/>
      </c>
      <c r="R1235" s="554" t="n">
        <v>0</v>
      </c>
      <c r="S1235" s="1634">
        <f>O1235*R1235</f>
        <v/>
      </c>
      <c r="T1235" s="1634">
        <f>Q1235-S1235</f>
        <v/>
      </c>
      <c r="U1235" s="556">
        <f>T1235/Q1235</f>
        <v/>
      </c>
      <c r="V1235" s="444" t="n"/>
      <c r="W1235" s="444" t="n"/>
      <c r="X1235" s="444" t="n"/>
      <c r="Y1235" s="444" t="n"/>
      <c r="Z1235" s="444" t="n"/>
      <c r="AA1235" s="444" t="n"/>
      <c r="AB1235" s="1627" t="n">
        <v>0.1</v>
      </c>
      <c r="AC1235" s="1627">
        <f>ROUND(O1235*AB1235,3)</f>
        <v/>
      </c>
      <c r="AD1235" s="673">
        <f>AD646</f>
        <v/>
      </c>
      <c r="AE1235" s="663" t="inlineStr">
        <is>
          <t>ЕАЭС N RU Д-JP.РА12.В.00320/24 от 28.12.2024 действует до 27.12.2029</t>
        </is>
      </c>
      <c r="AF1235" s="663" t="inlineStr">
        <is>
          <t>SKINIMALOST</t>
        </is>
      </c>
      <c r="AG1235" s="663" t="inlineStr">
        <is>
          <t>AFURA co.,ltd</t>
        </is>
      </c>
    </row>
    <row r="1236" hidden="1" ht="20.1" customFormat="1" customHeight="1" s="437" thickBot="1">
      <c r="A1236" s="1442" t="n"/>
      <c r="B1236" s="822" t="n"/>
      <c r="C1236" s="448" t="inlineStr">
        <is>
          <t>4560393650320</t>
        </is>
      </c>
      <c r="D1236" s="448" t="n"/>
      <c r="E1236" s="435" t="inlineStr">
        <is>
          <t>AFURA TESTER</t>
        </is>
      </c>
      <c r="F1236" s="1668" t="inlineStr">
        <is>
          <t>SK03T</t>
        </is>
      </c>
      <c r="G1236" s="894" t="n"/>
      <c r="H1236" s="451" t="inlineStr">
        <is>
          <t>《SKINIMALIST》SHIRATAMA AMPULE TESTER (N.C.V)</t>
        </is>
      </c>
      <c r="I1236" s="868" t="inlineStr">
        <is>
          <t xml:space="preserve">SKINIMALIST SHIRATAMA AMPULE. </t>
        </is>
      </c>
      <c r="J1236" s="868" t="inlineStr">
        <is>
          <t xml:space="preserve">Ампула, выравнивающая цвет кожи лица Сиратама Скинималист. </t>
        </is>
      </c>
      <c r="K1236" s="451">
        <f>K647</f>
        <v/>
      </c>
      <c r="L1236" s="451" t="n"/>
      <c r="M1236" s="1442" t="n"/>
      <c r="N1236" s="450" t="n"/>
      <c r="O1236" s="553" t="n"/>
      <c r="P1236" s="1622">
        <f>P647</f>
        <v/>
      </c>
      <c r="Q1236" s="1622">
        <f>O1236*P1236</f>
        <v/>
      </c>
      <c r="R1236" s="554" t="n">
        <v>0</v>
      </c>
      <c r="S1236" s="1634">
        <f>O1236*R1236</f>
        <v/>
      </c>
      <c r="T1236" s="1634">
        <f>Q1236-S1236</f>
        <v/>
      </c>
      <c r="U1236" s="556">
        <f>T1236/Q1236</f>
        <v/>
      </c>
      <c r="V1236" s="444" t="n"/>
      <c r="W1236" s="444" t="n"/>
      <c r="X1236" s="444" t="n"/>
      <c r="Y1236" s="444" t="n"/>
      <c r="Z1236" s="444" t="n"/>
      <c r="AA1236" s="444" t="n"/>
      <c r="AB1236" s="1627" t="n">
        <v>0.1</v>
      </c>
      <c r="AC1236" s="1627">
        <f>ROUND(O1236*AB1236,3)</f>
        <v/>
      </c>
      <c r="AD1236" s="673">
        <f>AD647</f>
        <v/>
      </c>
      <c r="AE1236" s="663" t="inlineStr">
        <is>
          <t>письмо 1070/24 от «19» декабря 2024 г.</t>
        </is>
      </c>
      <c r="AF1236" s="663" t="inlineStr">
        <is>
          <t>SKINIMALOST</t>
        </is>
      </c>
      <c r="AG1236" s="663" t="inlineStr">
        <is>
          <t>AFURA co.,ltd</t>
        </is>
      </c>
    </row>
    <row r="1237" hidden="1" ht="20.1" customFormat="1" customHeight="1" s="437" thickBot="1">
      <c r="A1237" s="1442" t="n"/>
      <c r="B1237" s="822" t="n"/>
      <c r="C1237" s="448" t="inlineStr">
        <is>
          <t>4560393650337</t>
        </is>
      </c>
      <c r="D1237" s="448" t="n"/>
      <c r="E1237" s="435" t="inlineStr">
        <is>
          <t>AFURA TESTER</t>
        </is>
      </c>
      <c r="F1237" s="1668" t="inlineStr">
        <is>
          <t>SK04T</t>
        </is>
      </c>
      <c r="G1237" s="894" t="n"/>
      <c r="H1237" s="451" t="inlineStr">
        <is>
          <t>《SKINIMALIST》GRANA AMPULE TESTER (N.C.V)</t>
        </is>
      </c>
      <c r="I1237" s="868" t="inlineStr">
        <is>
          <t xml:space="preserve">SKINIMALIST GRANA AMPULE. </t>
        </is>
      </c>
      <c r="J1237" s="868" t="inlineStr">
        <is>
          <t>Омолаживающая ампула на основе ретинола Скинималист.</t>
        </is>
      </c>
      <c r="K1237" s="451">
        <f>K648</f>
        <v/>
      </c>
      <c r="L1237" s="451" t="n"/>
      <c r="M1237" s="1442" t="n"/>
      <c r="N1237" s="450" t="n"/>
      <c r="O1237" s="553" t="n"/>
      <c r="P1237" s="1622">
        <f>P648</f>
        <v/>
      </c>
      <c r="Q1237" s="1622">
        <f>O1237*P1237</f>
        <v/>
      </c>
      <c r="R1237" s="554" t="n">
        <v>0</v>
      </c>
      <c r="S1237" s="1634">
        <f>O1237*R1237</f>
        <v/>
      </c>
      <c r="T1237" s="1634">
        <f>Q1237-S1237</f>
        <v/>
      </c>
      <c r="U1237" s="556">
        <f>T1237/Q1237</f>
        <v/>
      </c>
      <c r="V1237" s="444" t="n"/>
      <c r="W1237" s="444" t="n"/>
      <c r="X1237" s="444" t="n"/>
      <c r="Y1237" s="444" t="n"/>
      <c r="Z1237" s="444" t="n"/>
      <c r="AA1237" s="444" t="n"/>
      <c r="AB1237" s="1627" t="n">
        <v>0.1</v>
      </c>
      <c r="AC1237" s="1627">
        <f>ROUND(O1237*AB1237,3)</f>
        <v/>
      </c>
      <c r="AD1237" s="673">
        <f>AD648</f>
        <v/>
      </c>
      <c r="AE1237" s="663" t="inlineStr">
        <is>
          <t>письмо 1070/24 от «19» декабря 2024 г.</t>
        </is>
      </c>
      <c r="AF1237" s="663" t="inlineStr">
        <is>
          <t>SKINIMALOST</t>
        </is>
      </c>
      <c r="AG1237" s="663" t="inlineStr">
        <is>
          <t>AFURA co.,ltd</t>
        </is>
      </c>
    </row>
    <row r="1238" hidden="1" ht="20.1" customFormat="1" customHeight="1" s="437" thickBot="1">
      <c r="A1238" s="1442" t="n"/>
      <c r="B1238" s="822" t="n"/>
      <c r="C1238" s="448" t="n"/>
      <c r="D1238" s="448" t="n"/>
      <c r="E1238" s="435" t="inlineStr">
        <is>
          <t>Elega Doll TESTER</t>
        </is>
      </c>
      <c r="F1238" s="447" t="inlineStr">
        <is>
          <t>EG0006T</t>
        </is>
      </c>
      <c r="G1238" s="450" t="n"/>
      <c r="H1238" s="1121" t="inlineStr">
        <is>
          <t>《Elega Doll》Fresh 98 freeze-dried gel mask 3 pieces  TESTER (N.C.V)</t>
        </is>
      </c>
      <c r="I1238" s="451" t="inlineStr">
        <is>
          <t>ELEGA DOLL Fresh 98 Hydrogel Mask</t>
        </is>
      </c>
      <c r="J1238" s="591" t="inlineStr">
        <is>
          <t>Гидрогелевая маска для лица с фуллереном Элега Долл</t>
        </is>
      </c>
      <c r="K1238" s="451" t="inlineStr">
        <is>
          <t>face mask</t>
        </is>
      </c>
      <c r="L1238" s="451" t="n"/>
      <c r="M1238" s="1442" t="n"/>
      <c r="N1238" s="450" t="n"/>
      <c r="O1238" s="553" t="n"/>
      <c r="P1238" s="1622">
        <f>P402</f>
        <v/>
      </c>
      <c r="Q1238" s="1622">
        <f>O1238*P1238</f>
        <v/>
      </c>
      <c r="R1238" s="554" t="n">
        <v>0</v>
      </c>
      <c r="S1238" s="1634">
        <f>O1238*R1238</f>
        <v/>
      </c>
      <c r="T1238" s="1634">
        <f>Q1238-S1238</f>
        <v/>
      </c>
      <c r="U1238" s="556">
        <f>T1238/Q1238</f>
        <v/>
      </c>
      <c r="V1238" s="444" t="n"/>
      <c r="W1238" s="444" t="n"/>
      <c r="X1238" s="444" t="n"/>
      <c r="Y1238" s="444" t="n"/>
      <c r="Z1238" s="444" t="n"/>
      <c r="AA1238" s="444" t="n"/>
      <c r="AB1238" s="1661" t="n">
        <v>0.073</v>
      </c>
      <c r="AC1238" s="1624">
        <f>ROUND(O1238*AB1238,3)</f>
        <v/>
      </c>
      <c r="AD1238" s="673" t="inlineStr">
        <is>
          <t>水、ヒドロキシエチルウレア、グリセリン、加水分解コラーゲン、トレハロース、β-グルカン、
フラーレン、キリンケツエキス、ヒアルロン酸ナトリウム、スクワラン、ツボクサエキス、
グリチルリチン酸２K、水溶性コラーゲン、アラントイン、ビサボロール、ヒドロキシエチルセルロース、キサンタンガム</t>
        </is>
      </c>
      <c r="AE1238" s="663" t="inlineStr">
        <is>
          <t>ЕАЭС N RU Д-JP.РА01.В.66253/22 от 08.02.2022 действует до 06.02.2027</t>
        </is>
      </c>
      <c r="AF1238" s="663" t="inlineStr">
        <is>
          <t>Elega Doll</t>
        </is>
      </c>
      <c r="AG1238" s="663" t="inlineStr">
        <is>
          <t>M&amp;S, Co. LtD</t>
        </is>
      </c>
    </row>
    <row r="1239" hidden="1" ht="20.1" customFormat="1" customHeight="1" s="437" thickBot="1">
      <c r="A1239" s="1442" t="n"/>
      <c r="B1239" s="822" t="n"/>
      <c r="C1239" s="448" t="n"/>
      <c r="D1239" s="448" t="n"/>
      <c r="E1239" s="435" t="inlineStr">
        <is>
          <t>Elega Doll TESTER</t>
        </is>
      </c>
      <c r="F1239" s="447" t="inlineStr">
        <is>
          <t>EG0004T</t>
        </is>
      </c>
      <c r="G1239" s="450" t="n"/>
      <c r="H1239" s="451" t="inlineStr">
        <is>
          <t>《Elega Doll》Fresh 98 Freeze Dry Gel Eye Sheet Plus  TESTER (N.C.V)</t>
        </is>
      </c>
      <c r="I1239" s="451" t="inlineStr">
        <is>
          <t>ELEGA DOLL Fresh 98 Hydrogel Eye Sheet Plus</t>
        </is>
      </c>
      <c r="J1239" s="591" t="inlineStr">
        <is>
          <t>Гидрогелевые маски для кожи вокруг глаз</t>
        </is>
      </c>
      <c r="K1239" s="451" t="inlineStr">
        <is>
          <t>eye mask</t>
        </is>
      </c>
      <c r="L1239" s="451" t="n"/>
      <c r="M1239" s="1442" t="n"/>
      <c r="N1239" s="450" t="n"/>
      <c r="O1239" s="553" t="n"/>
      <c r="P1239" s="1622">
        <f>P404</f>
        <v/>
      </c>
      <c r="Q1239" s="1622">
        <f>O1239*P1239</f>
        <v/>
      </c>
      <c r="R1239" s="554" t="n">
        <v>0</v>
      </c>
      <c r="S1239" s="1634">
        <f>O1239*R1239</f>
        <v/>
      </c>
      <c r="T1239" s="1634">
        <f>Q1239-S1239</f>
        <v/>
      </c>
      <c r="U1239" s="556">
        <f>T1239/Q1239</f>
        <v/>
      </c>
      <c r="V1239" s="444" t="n"/>
      <c r="W1239" s="444" t="n"/>
      <c r="X1239" s="444" t="n"/>
      <c r="Y1239" s="444" t="n"/>
      <c r="Z1239" s="444" t="n"/>
      <c r="AA1239" s="444" t="n"/>
      <c r="AB1239" s="1661" t="n">
        <v>0.025</v>
      </c>
      <c r="AC1239" s="1624">
        <f>ROUND(O1239*AB1239,3)</f>
        <v/>
      </c>
      <c r="AD1239" s="673" t="inlineStr">
        <is>
          <t>水、エリスリトール、ナイアシナミド、ベータグルカン、加水分解コラーゲン、フラーレン、ツボクサエキス、ヒアルロン酸Na、キトサン、カルノシン、3-oエチルアスコルビン酸、アロエベラ葉エキス、アロエベラ葉エキス、メマツヨイグサ根エキス、アブロニアビロサ葉エキス、アオノリュウゼツラン茎エキ
ス、コチニールサボテン花エキス、フクエリアスプレンデンス茎エキス、ラレアトリデンタタエキス、加水分解アルゲエキス、プロピレングリコール、ジ
酢酸ジペプチドジアミノブチロイルベンジルアミド、アセチルヘキサペプチド-8、アセチルオクタペプチド-3、1,2-ヘキサンジオール、エチルヘキシルグ
リセリン、キサンタンガム、セイヨウトチノキ種子エキス、グリセリン、エーデルワイスエキス、スクレロチウムガム、エリンギウムマリチムムカルス培
養液、ポリアクリル酸ナトリウム</t>
        </is>
      </c>
      <c r="AE1239" s="663" t="inlineStr">
        <is>
          <t>ЕАЭС N RU Д-JP.РА01.В.66253/22 от 08.02.2022 действует до 06.02.2027</t>
        </is>
      </c>
      <c r="AF1239" s="663" t="inlineStr">
        <is>
          <t>Elega Doll</t>
        </is>
      </c>
      <c r="AG1239" s="663" t="inlineStr">
        <is>
          <t>M&amp;S, Co. LtD</t>
        </is>
      </c>
    </row>
    <row r="1240" hidden="1" ht="20.1" customFormat="1" customHeight="1" s="437" thickBot="1">
      <c r="A1240" s="435" t="n"/>
      <c r="B1240" s="829" t="n"/>
      <c r="C1240" s="1621" t="n">
        <v>4582490490265</v>
      </c>
      <c r="D1240" s="1621" t="n"/>
      <c r="E1240" s="435" t="inlineStr">
        <is>
          <t>Elega Doll TESTER</t>
        </is>
      </c>
      <c r="F1240" s="435" t="inlineStr">
        <is>
          <t>EG0007T</t>
        </is>
      </c>
      <c r="G1240" s="450" t="inlineStr">
        <is>
          <t>ELEGADOLL Beaute PURE NMN Powder 10000</t>
        </is>
      </c>
      <c r="H1240" s="804" t="inlineStr">
        <is>
          <t>《Elega Doll》PURE NMN Powder 10000 TESTER (N.C.V)</t>
        </is>
      </c>
      <c r="I1240" s="804" t="inlineStr">
        <is>
          <t>ввезли образцы на сертификацию</t>
        </is>
      </c>
      <c r="J1240" s="693" t="inlineStr">
        <is>
          <t xml:space="preserve"> Биологически активная добавка Никотинамид мононуклеатид в порошке 10000 Элегадолл. Pure NMN Powder 10000. </t>
        </is>
      </c>
      <c r="K1240" s="451" t="inlineStr">
        <is>
          <t>supplement</t>
        </is>
      </c>
      <c r="L1240" s="451" t="n"/>
      <c r="M1240" s="1442" t="n"/>
      <c r="N1240" s="450" t="n"/>
      <c r="O1240" s="553" t="n"/>
      <c r="P1240" s="1622">
        <f>P406</f>
        <v/>
      </c>
      <c r="Q1240" s="1622">
        <f>O1240*P1240</f>
        <v/>
      </c>
      <c r="R1240" s="554" t="n">
        <v>0</v>
      </c>
      <c r="S1240" s="1634">
        <f>O1240*R1240</f>
        <v/>
      </c>
      <c r="T1240" s="1634">
        <f>Q1240-S1240</f>
        <v/>
      </c>
      <c r="U1240" s="556">
        <f>T1240/Q1240</f>
        <v/>
      </c>
      <c r="V1240" s="444" t="n"/>
      <c r="W1240" s="444" t="n"/>
      <c r="X1240" s="444" t="n"/>
      <c r="Y1240" s="444" t="n"/>
      <c r="Z1240" s="444" t="n"/>
      <c r="AA1240" s="444" t="inlineStr">
        <is>
          <t>19х10х3.8</t>
        </is>
      </c>
      <c r="AB1240" s="1442" t="n">
        <v>0.032</v>
      </c>
      <c r="AC1240" s="1624">
        <f>ROUND(O1240*AB1240,3)</f>
        <v/>
      </c>
      <c r="AD1240" s="673">
        <f>AD406</f>
        <v/>
      </c>
      <c r="AE1240" s="663" t="n"/>
      <c r="AF1240" s="663" t="n"/>
      <c r="AG1240" s="663" t="n"/>
    </row>
    <row r="1241" hidden="1" ht="20.1" customFormat="1" customHeight="1" s="437" thickBot="1">
      <c r="A1241" s="1442" t="n"/>
      <c r="B1241" s="822" t="n"/>
      <c r="C1241" s="1621" t="n">
        <v>4582490490289</v>
      </c>
      <c r="D1241" s="1621" t="n"/>
      <c r="E1241" s="435" t="inlineStr">
        <is>
          <t>Elega Doll TESTER</t>
        </is>
      </c>
      <c r="F1241" s="435" t="inlineStr">
        <is>
          <t>EG0008T</t>
        </is>
      </c>
      <c r="G1241" s="450" t="inlineStr">
        <is>
          <t>ELEGADOLL 《NMN》フレッシュファイバー</t>
        </is>
      </c>
      <c r="H1241" s="804" t="inlineStr">
        <is>
          <t>《Elega Doll》NMN Fresh Fiber 6000 TESTER (N.C.V)</t>
        </is>
      </c>
      <c r="I1241" s="804" t="inlineStr">
        <is>
          <t>NMN FRESH FIBER 6000</t>
        </is>
      </c>
      <c r="J1241" s="693" t="inlineStr">
        <is>
          <t>Пудра на основе чистых волокон никотинамида мононуклеатида 6000 для добавления в лосьон</t>
        </is>
      </c>
      <c r="K1241" s="451" t="inlineStr">
        <is>
          <t>face powder</t>
        </is>
      </c>
      <c r="L1241" s="451" t="n"/>
      <c r="M1241" s="1442" t="n"/>
      <c r="N1241" s="450" t="n"/>
      <c r="O1241" s="553" t="n"/>
      <c r="P1241" s="1622">
        <f>P407</f>
        <v/>
      </c>
      <c r="Q1241" s="1622">
        <f>O1241*P1241</f>
        <v/>
      </c>
      <c r="R1241" s="554" t="n">
        <v>0</v>
      </c>
      <c r="S1241" s="1634">
        <f>O1241*R1241</f>
        <v/>
      </c>
      <c r="T1241" s="1634">
        <f>Q1241-S1241</f>
        <v/>
      </c>
      <c r="U1241" s="556">
        <f>T1241/Q1241</f>
        <v/>
      </c>
      <c r="V1241" s="444" t="n"/>
      <c r="W1241" s="444" t="n"/>
      <c r="X1241" s="444" t="n"/>
      <c r="Y1241" s="444" t="n"/>
      <c r="Z1241" s="444" t="n"/>
      <c r="AA1241" s="444" t="inlineStr">
        <is>
          <t>19.5х10х3.5</t>
        </is>
      </c>
      <c r="AB1241" s="1442" t="n">
        <v>0.027</v>
      </c>
      <c r="AC1241" s="1624">
        <f>ROUND(O1241*AB1241,3)</f>
        <v/>
      </c>
      <c r="AD1241" s="673">
        <f>AD407</f>
        <v/>
      </c>
      <c r="AE1241" s="663" t="inlineStr">
        <is>
          <t>ЕАЭС N RU Д-JP.РА09.В.12046/22 от 15.12.2022 действует до 14.12.2027</t>
        </is>
      </c>
      <c r="AF1241" s="663" t="inlineStr">
        <is>
          <t>ELEGADOLL</t>
        </is>
      </c>
      <c r="AG1241" s="663" t="inlineStr">
        <is>
          <t>SPACECOSME Co.,Ltd</t>
        </is>
      </c>
    </row>
    <row r="1242" hidden="1" ht="20.1" customFormat="1" customHeight="1" s="437" thickBot="1">
      <c r="A1242" s="1442" t="n"/>
      <c r="B1242" s="822" t="n"/>
      <c r="C1242" s="1621" t="n">
        <v>4582490490296</v>
      </c>
      <c r="D1242" s="1621" t="n"/>
      <c r="E1242" s="435" t="inlineStr">
        <is>
          <t>Elega Doll TESTER</t>
        </is>
      </c>
      <c r="F1242" s="435" t="inlineStr">
        <is>
          <t>EG0009T</t>
        </is>
      </c>
      <c r="G1242" s="450" t="inlineStr">
        <is>
          <t>ELEGADOLL 《NMN》ブースター</t>
        </is>
      </c>
      <c r="H1242" s="804" t="inlineStr">
        <is>
          <t>《Elega Doll》NMN Fresh Fiber Booster TESTER (N.C.V)</t>
        </is>
      </c>
      <c r="I1242" s="804" t="inlineStr">
        <is>
          <t>NMN Fresh Fiber Booster</t>
        </is>
      </c>
      <c r="J1242" s="693" t="inlineStr">
        <is>
          <t>Лосьон-бустер на основе волокон никотинамида мононуклеатида</t>
        </is>
      </c>
      <c r="K1242" s="451" t="inlineStr">
        <is>
          <t>face serum</t>
        </is>
      </c>
      <c r="L1242" s="451" t="n"/>
      <c r="M1242" s="1442" t="n"/>
      <c r="N1242" s="450" t="n"/>
      <c r="O1242" s="553" t="n"/>
      <c r="P1242" s="1622">
        <f>P408</f>
        <v/>
      </c>
      <c r="Q1242" s="1622">
        <f>O1242*P1242</f>
        <v/>
      </c>
      <c r="R1242" s="554" t="n">
        <v>0</v>
      </c>
      <c r="S1242" s="1634">
        <f>O1242*R1242</f>
        <v/>
      </c>
      <c r="T1242" s="1634">
        <f>Q1242-S1242</f>
        <v/>
      </c>
      <c r="U1242" s="556">
        <f>T1242/Q1242</f>
        <v/>
      </c>
      <c r="V1242" s="444" t="n"/>
      <c r="W1242" s="444" t="n"/>
      <c r="X1242" s="444" t="n"/>
      <c r="Y1242" s="444" t="n"/>
      <c r="Z1242" s="444" t="n"/>
      <c r="AA1242" s="444" t="inlineStr">
        <is>
          <t>直径5х10.5</t>
        </is>
      </c>
      <c r="AB1242" s="1442" t="n">
        <v>0.174</v>
      </c>
      <c r="AC1242" s="1624">
        <f>ROUND(O1242*AB1242,3)</f>
        <v/>
      </c>
      <c r="AD1242" s="673">
        <f>AD408</f>
        <v/>
      </c>
      <c r="AE1242" s="663" t="inlineStr">
        <is>
          <t>ЕАЭС N RU Д-JP.РА09.В.12053/22 от 15.12.2022 действует до 14.12.2027</t>
        </is>
      </c>
      <c r="AF1242" s="663" t="inlineStr">
        <is>
          <t>ELEGADOLL</t>
        </is>
      </c>
      <c r="AG1242" s="663" t="inlineStr">
        <is>
          <t>SPACECOSME Co.,Ltd</t>
        </is>
      </c>
    </row>
    <row r="1243" hidden="1" ht="20.1" customFormat="1" customHeight="1" s="437" thickBot="1">
      <c r="A1243" s="1442" t="n"/>
      <c r="B1243" s="822" t="n"/>
      <c r="C1243" s="448" t="inlineStr">
        <is>
          <t>4582490490210</t>
        </is>
      </c>
      <c r="D1243" s="448" t="n"/>
      <c r="E1243" s="435" t="inlineStr">
        <is>
          <t>Elega Doll TESTER</t>
        </is>
      </c>
      <c r="F1243" s="435" t="inlineStr">
        <is>
          <t>EG0010T</t>
        </is>
      </c>
      <c r="G1243" s="450" t="inlineStr">
        <is>
          <t>ELEGADOLL パーフェクション　エンリッチ　オールインワンジェル　クリーム</t>
        </is>
      </c>
      <c r="H1243" s="804" t="inlineStr">
        <is>
          <t>《Elega Doll》Perfection Enrich ALL IN ONE GEL CREAM TESTER (N.C.V)</t>
        </is>
      </c>
      <c r="I1243" s="804" t="inlineStr">
        <is>
          <t>ELEGADOLL Perfection Enrich ALL IN ONE GEL CREAM</t>
        </is>
      </c>
      <c r="J1243" s="693" t="inlineStr">
        <is>
          <t>Ультрапитательный гелькрем для лица Все в одном</t>
        </is>
      </c>
      <c r="K1243" s="451" t="inlineStr">
        <is>
          <t>face gel cream</t>
        </is>
      </c>
      <c r="L1243" s="451" t="n"/>
      <c r="M1243" s="1442" t="n"/>
      <c r="N1243" s="450" t="n"/>
      <c r="O1243" s="553" t="n"/>
      <c r="P1243" s="1622">
        <f>P409</f>
        <v/>
      </c>
      <c r="Q1243" s="1622">
        <f>O1243*P1243</f>
        <v/>
      </c>
      <c r="R1243" s="554" t="n">
        <v>0</v>
      </c>
      <c r="S1243" s="1634">
        <f>O1243*R1243</f>
        <v/>
      </c>
      <c r="T1243" s="1634">
        <f>Q1243-S1243</f>
        <v/>
      </c>
      <c r="U1243" s="556">
        <f>T1243/Q1243</f>
        <v/>
      </c>
      <c r="V1243" s="444" t="n"/>
      <c r="W1243" s="444" t="n"/>
      <c r="X1243" s="444" t="n"/>
      <c r="Y1243" s="444" t="n"/>
      <c r="Z1243" s="444" t="n"/>
      <c r="AA1243" s="444" t="inlineStr">
        <is>
          <t>6.9х6.9х7.5</t>
        </is>
      </c>
      <c r="AB1243" s="723" t="n">
        <v>0.194</v>
      </c>
      <c r="AC1243" s="1624">
        <f>ROUND(O1243*AB1243,3)</f>
        <v/>
      </c>
      <c r="AD1243" s="673">
        <f>AD409</f>
        <v/>
      </c>
      <c r="AE1243" s="663" t="inlineStr">
        <is>
          <t>ЕАЭС N RU Д-JP.РА09.В.08816/22 от 14.12.2022 действует до 13.12.2027</t>
        </is>
      </c>
      <c r="AF1243" s="663" t="inlineStr">
        <is>
          <t>ELEGADOLL</t>
        </is>
      </c>
      <c r="AG1243" s="663" t="inlineStr">
        <is>
          <t>"M&amp;S" Co.,Ltd</t>
        </is>
      </c>
    </row>
    <row r="1244" hidden="1" ht="20.1" customFormat="1" customHeight="1" s="437" thickBot="1">
      <c r="A1244" s="435" t="n"/>
      <c r="B1244" s="829" t="n"/>
      <c r="C1244" s="448" t="n"/>
      <c r="D1244" s="448" t="n"/>
      <c r="E1244" s="435" t="inlineStr">
        <is>
          <t>HANAKO TESTER</t>
        </is>
      </c>
      <c r="F1244" s="435" t="inlineStr">
        <is>
          <t>HN0001T</t>
        </is>
      </c>
      <c r="G1244" s="450" t="inlineStr">
        <is>
          <t>さわやかデリケートウォッシュ</t>
        </is>
      </c>
      <c r="H1244" s="451" t="inlineStr">
        <is>
          <t>《HANAKO》　Delicate Zone Cosme Vagina wash TESTER (N.C.V)</t>
        </is>
      </c>
      <c r="I1244" s="451" t="inlineStr">
        <is>
          <t>HANAKO Delicate Zone Cosme Vagina wash</t>
        </is>
      </c>
      <c r="J1244" s="591" t="inlineStr">
        <is>
          <t>Пенка для очищения деликатной кожи тела</t>
        </is>
      </c>
      <c r="K1244" s="451" t="inlineStr">
        <is>
          <t>vagina wash</t>
        </is>
      </c>
      <c r="L1244" s="451" t="n"/>
      <c r="M1244" s="1442" t="n"/>
      <c r="N1244" s="450" t="n"/>
      <c r="O1244" s="553" t="n"/>
      <c r="P1244" s="1622" t="n">
        <v>100</v>
      </c>
      <c r="Q1244" s="1622">
        <f>O1244*P1244</f>
        <v/>
      </c>
      <c r="R1244" s="554" t="n">
        <v>0</v>
      </c>
      <c r="S1244" s="1634">
        <f>O1244*R1244</f>
        <v/>
      </c>
      <c r="T1244" s="1634">
        <f>Q1244-S1244</f>
        <v/>
      </c>
      <c r="U1244" s="556">
        <f>T1244/Q1244</f>
        <v/>
      </c>
      <c r="V1244" s="444" t="n"/>
      <c r="W1244" s="444" t="n"/>
      <c r="X1244" s="444" t="n"/>
      <c r="Y1244" s="444" t="n"/>
      <c r="Z1244" s="444" t="n"/>
      <c r="AA1244" s="444" t="n"/>
      <c r="AB1244" s="1442" t="n">
        <v>0.098</v>
      </c>
      <c r="AC1244" s="1637">
        <f>ROUND(O1244*AB1244,3)</f>
        <v/>
      </c>
      <c r="AD1244" s="673" t="n"/>
      <c r="AE1244" s="663" t="inlineStr">
        <is>
          <t>ЕАЭС N RU Д-JP.РА09.В.08784/22 от 14.12.2022 действует до 13.12.2027</t>
        </is>
      </c>
      <c r="AF1244" s="663" t="inlineStr">
        <is>
          <t>HANAKO</t>
        </is>
      </c>
      <c r="AG1244" s="663" t="inlineStr">
        <is>
          <t>Belle Coeur Laboratory Co. Ltd</t>
        </is>
      </c>
    </row>
    <row r="1245" hidden="1" ht="20.1" customFormat="1" customHeight="1" s="437" thickBot="1">
      <c r="A1245" s="435" t="n"/>
      <c r="B1245" s="829" t="n"/>
      <c r="C1245" s="448" t="n"/>
      <c r="D1245" s="448" t="n"/>
      <c r="E1245" s="435" t="inlineStr">
        <is>
          <t>HANAKO TESTER</t>
        </is>
      </c>
      <c r="F1245" s="435" t="inlineStr">
        <is>
          <t>HN0004T</t>
        </is>
      </c>
      <c r="G1245" s="450" t="inlineStr">
        <is>
          <t>さわやかうるおいエッセンスジェル</t>
        </is>
      </c>
      <c r="H1245" s="451" t="inlineStr">
        <is>
          <t>《HANAKO》　Delicate Zone Cosme Essence Gel TESTER (N.C.V)</t>
        </is>
      </c>
      <c r="I1245" s="451" t="inlineStr">
        <is>
          <t>HANAKO Delicate Zone Cosme Essence Gel</t>
        </is>
      </c>
      <c r="J1245" s="488" t="inlineStr">
        <is>
          <t>Эссенция-гель для деликатной кожи тела</t>
        </is>
      </c>
      <c r="K1245" s="451" t="inlineStr">
        <is>
          <t>essence gel</t>
        </is>
      </c>
      <c r="L1245" s="451" t="n"/>
      <c r="M1245" s="1442" t="n"/>
      <c r="N1245" s="450" t="n"/>
      <c r="O1245" s="553" t="n"/>
      <c r="P1245" s="1622" t="n">
        <v>100</v>
      </c>
      <c r="Q1245" s="1622">
        <f>O1245*P1245</f>
        <v/>
      </c>
      <c r="R1245" s="554" t="n">
        <v>0</v>
      </c>
      <c r="S1245" s="1634">
        <f>O1245*R1245</f>
        <v/>
      </c>
      <c r="T1245" s="1634">
        <f>Q1245-S1245</f>
        <v/>
      </c>
      <c r="U1245" s="556">
        <f>T1245/Q1245</f>
        <v/>
      </c>
      <c r="V1245" s="444" t="n"/>
      <c r="W1245" s="444" t="n"/>
      <c r="X1245" s="444" t="n"/>
      <c r="Y1245" s="444" t="n"/>
      <c r="Z1245" s="444" t="n"/>
      <c r="AA1245" s="444" t="n"/>
      <c r="AB1245" s="1442" t="n">
        <v>0.201</v>
      </c>
      <c r="AC1245" s="1637">
        <f>ROUND(O1245*AB1245,3)</f>
        <v/>
      </c>
      <c r="AD1245" s="673" t="n"/>
      <c r="AE1245" s="663" t="inlineStr">
        <is>
          <t>ЕАЭС N RU Д-JP.РА09.В.08785/22 от 14.12.2022 действует до 13.12.2027</t>
        </is>
      </c>
      <c r="AF1245" s="663" t="inlineStr">
        <is>
          <t>HANAKO</t>
        </is>
      </c>
      <c r="AG1245" s="663" t="inlineStr">
        <is>
          <t>Belle Coeur Laboratory Co. Ltd</t>
        </is>
      </c>
    </row>
    <row r="1246" hidden="1" ht="20.1" customFormat="1" customHeight="1" s="437" thickBot="1">
      <c r="A1246" s="435" t="n"/>
      <c r="B1246" s="829" t="n"/>
      <c r="C1246" s="448" t="n"/>
      <c r="D1246" s="448" t="n"/>
      <c r="E1246" s="435" t="inlineStr">
        <is>
          <t>HANAKO TESTER</t>
        </is>
      </c>
      <c r="F1246" s="435" t="inlineStr">
        <is>
          <t>HN0003T</t>
        </is>
      </c>
      <c r="G1246" s="450" t="inlineStr">
        <is>
          <t>デリケート爽快クリーム</t>
        </is>
      </c>
      <c r="H1246" s="451" t="inlineStr">
        <is>
          <t>《HANAKO》　Delicate Zone Cosme Vagina Rash Cream TESTER (N.C.V)</t>
        </is>
      </c>
      <c r="I1246" s="451" t="inlineStr">
        <is>
          <t>HANAKO Delicate Zone Cosme Vagina Rash Cream</t>
        </is>
      </c>
      <c r="J1246" s="488" t="inlineStr">
        <is>
          <t>Крем для деликатной кожи тела</t>
        </is>
      </c>
      <c r="K1246" s="451" t="inlineStr">
        <is>
          <t>rash cream</t>
        </is>
      </c>
      <c r="L1246" s="451" t="n"/>
      <c r="M1246" s="1442" t="n"/>
      <c r="N1246" s="450" t="n"/>
      <c r="O1246" s="553" t="n"/>
      <c r="P1246" s="1622" t="n">
        <v>100</v>
      </c>
      <c r="Q1246" s="1622">
        <f>O1246*P1246</f>
        <v/>
      </c>
      <c r="R1246" s="554" t="n">
        <v>0</v>
      </c>
      <c r="S1246" s="1634">
        <f>O1246*R1246</f>
        <v/>
      </c>
      <c r="T1246" s="1634">
        <f>Q1246-S1246</f>
        <v/>
      </c>
      <c r="U1246" s="556">
        <f>T1246/Q1246</f>
        <v/>
      </c>
      <c r="V1246" s="444" t="n"/>
      <c r="W1246" s="444" t="n"/>
      <c r="X1246" s="444" t="n"/>
      <c r="Y1246" s="444" t="n"/>
      <c r="Z1246" s="444" t="n"/>
      <c r="AA1246" s="444" t="n"/>
      <c r="AB1246" s="1442" t="n">
        <v>0.127</v>
      </c>
      <c r="AC1246" s="1637">
        <f>ROUND(O1246*AB1246,3)</f>
        <v/>
      </c>
      <c r="AD1246" s="673" t="n"/>
      <c r="AE1246" s="663" t="inlineStr">
        <is>
          <t>ЕАЭС N RU Д-JP.РА09.В.08699/22 от 14.12.2022 действует до 13.12.2027</t>
        </is>
      </c>
      <c r="AF1246" s="663" t="inlineStr">
        <is>
          <t>HANAKO</t>
        </is>
      </c>
      <c r="AG1246" s="663" t="inlineStr">
        <is>
          <t>Belle Coeur Laboratory Co. Ltd</t>
        </is>
      </c>
    </row>
    <row r="1247" hidden="1" ht="20.1" customFormat="1" customHeight="1" s="437" thickBot="1">
      <c r="A1247" s="435" t="n"/>
      <c r="B1247" s="829" t="n"/>
      <c r="C1247" s="448" t="n"/>
      <c r="D1247" s="448" t="n"/>
      <c r="E1247" s="435" t="inlineStr">
        <is>
          <t>HANAKO TESTER</t>
        </is>
      </c>
      <c r="F1247" s="435" t="inlineStr">
        <is>
          <t>HN0002T</t>
        </is>
      </c>
      <c r="G1247" s="450" t="inlineStr">
        <is>
          <t>黒ずみ改善クリーム</t>
        </is>
      </c>
      <c r="H1247" s="451" t="inlineStr">
        <is>
          <t>《HANAKO》　Delicate Zone Cosme Black Bodycare Cream TESTER (N.C.V)</t>
        </is>
      </c>
      <c r="I1247" s="451" t="inlineStr">
        <is>
          <t>HANAKO Delicate Zone Cosme Black Bodycare Cream</t>
        </is>
      </c>
      <c r="J1247" s="488" t="inlineStr">
        <is>
          <t>Крем выравнивающий цвет кожи тела</t>
        </is>
      </c>
      <c r="K1247" s="451" t="inlineStr">
        <is>
          <t xml:space="preserve">body cream </t>
        </is>
      </c>
      <c r="L1247" s="451" t="n"/>
      <c r="M1247" s="1442" t="n"/>
      <c r="N1247" s="450" t="n"/>
      <c r="O1247" s="553" t="n"/>
      <c r="P1247" s="1622" t="n">
        <v>100</v>
      </c>
      <c r="Q1247" s="1622">
        <f>O1247*P1247</f>
        <v/>
      </c>
      <c r="R1247" s="554" t="n">
        <v>0</v>
      </c>
      <c r="S1247" s="1634">
        <f>O1247*R1247</f>
        <v/>
      </c>
      <c r="T1247" s="1634">
        <f>Q1247-S1247</f>
        <v/>
      </c>
      <c r="U1247" s="556">
        <f>T1247/Q1247</f>
        <v/>
      </c>
      <c r="V1247" s="444" t="n"/>
      <c r="W1247" s="444" t="n"/>
      <c r="X1247" s="444" t="n"/>
      <c r="Y1247" s="444" t="n"/>
      <c r="Z1247" s="444" t="n"/>
      <c r="AA1247" s="444" t="n"/>
      <c r="AB1247" s="1442" t="n">
        <v>0.101</v>
      </c>
      <c r="AC1247" s="1637">
        <f>ROUND(O1247*AB1247,3)</f>
        <v/>
      </c>
      <c r="AD1247" s="673" t="n"/>
      <c r="AE1247" s="663" t="inlineStr">
        <is>
          <t>ЕАЭС N RU Д-JP.РА09.В.08712/22 от 14.12.2022 действует до 13.12.2027</t>
        </is>
      </c>
      <c r="AF1247" s="663" t="inlineStr">
        <is>
          <t>HANAKO</t>
        </is>
      </c>
      <c r="AG1247" s="663" t="inlineStr">
        <is>
          <t>Belle Coeur Laboratory Co. Ltd</t>
        </is>
      </c>
    </row>
    <row r="1248" hidden="1" ht="20.1" customFormat="1" customHeight="1" s="437" thickBot="1">
      <c r="A1248" s="1442" t="n"/>
      <c r="B1248" s="822" t="n"/>
      <c r="C1248" s="448" t="n"/>
      <c r="D1248" s="448" t="n"/>
      <c r="E1248" s="435" t="inlineStr">
        <is>
          <t>MAYURI TESTER</t>
        </is>
      </c>
      <c r="F1248" s="435" t="inlineStr">
        <is>
          <t>S001T</t>
        </is>
      </c>
      <c r="G1248" s="450" t="n"/>
      <c r="H1248" s="451" t="inlineStr">
        <is>
          <t>《MAYURI》SQUALENE TESTER(N.C.V)</t>
        </is>
      </c>
      <c r="I1248" s="451" t="inlineStr">
        <is>
          <t>Mayuri Squalene</t>
        </is>
      </c>
      <c r="J1248" s="488" t="inlineStr">
        <is>
          <t>Биологически активная добавка к пище "СКВАЛЕН"</t>
        </is>
      </c>
      <c r="K1248" s="451" t="inlineStr">
        <is>
          <t>supplement</t>
        </is>
      </c>
      <c r="L1248" s="451" t="n"/>
      <c r="M1248" s="1442" t="n"/>
      <c r="N1248" s="450" t="n"/>
      <c r="O1248" s="553" t="n"/>
      <c r="P1248" s="1745">
        <f>P410</f>
        <v/>
      </c>
      <c r="Q1248" s="1622">
        <f>O1248*P1248</f>
        <v/>
      </c>
      <c r="R1248" s="554" t="n">
        <v>0</v>
      </c>
      <c r="S1248" s="1634">
        <f>O1248*R1248</f>
        <v/>
      </c>
      <c r="T1248" s="1634">
        <f>Q1248-S1248</f>
        <v/>
      </c>
      <c r="U1248" s="556">
        <f>T1248/Q1248</f>
        <v/>
      </c>
      <c r="V1248" s="444" t="n"/>
      <c r="W1248" s="444" t="n"/>
      <c r="X1248" s="444" t="n"/>
      <c r="Y1248" s="444" t="n"/>
      <c r="Z1248" s="444" t="n"/>
      <c r="AA1248" s="444" t="n"/>
      <c r="AB1248" s="1627" t="n">
        <v>0.248</v>
      </c>
      <c r="AC1248" s="1627">
        <f>ROUND(O1248*AB1248,3)</f>
        <v/>
      </c>
      <c r="AD1248" s="673">
        <f>AD410</f>
        <v/>
      </c>
      <c r="AE1248" s="663" t="inlineStr">
        <is>
          <t>№ RU.77.99.11.003.Е.002398.02.15 от 09 февраля 2015</t>
        </is>
      </c>
      <c r="AF1248" s="663" t="inlineStr">
        <is>
          <t>MAYURI</t>
        </is>
      </c>
      <c r="AG1248" s="663" t="inlineStr">
        <is>
          <t>MAYURI corp.</t>
        </is>
      </c>
    </row>
    <row r="1249" hidden="1" ht="20.1" customFormat="1" customHeight="1" s="437" thickBot="1">
      <c r="A1249" s="435" t="n"/>
      <c r="B1249" s="829" t="n"/>
      <c r="C1249" s="448" t="inlineStr">
        <is>
          <t>4562441750327</t>
        </is>
      </c>
      <c r="D1249" s="448" t="n"/>
      <c r="E1249" s="435" t="inlineStr">
        <is>
          <t>Lejeu TESTER</t>
        </is>
      </c>
      <c r="F1249" s="435" t="inlineStr">
        <is>
          <t>LJ01T</t>
        </is>
      </c>
      <c r="G1249" s="450" t="n"/>
      <c r="H1249" s="451" t="inlineStr">
        <is>
          <t>《Lejeu》 EYE LASH SERUM TESTER (N.C.V)</t>
        </is>
      </c>
      <c r="I1249" s="451" t="inlineStr">
        <is>
          <t>Lejeu EYE LASH SERUM</t>
        </is>
      </c>
      <c r="J1249" s="868" t="inlineStr">
        <is>
          <t>Серум для роста ресниц Lejeu</t>
        </is>
      </c>
      <c r="K1249" s="451" t="inlineStr">
        <is>
          <t xml:space="preserve">EYE LASH SERUM </t>
        </is>
      </c>
      <c r="L1249" s="451" t="n"/>
      <c r="M1249" s="1442" t="n"/>
      <c r="N1249" s="450" t="n"/>
      <c r="O1249" s="553" t="n"/>
      <c r="P1249" s="1745" t="n">
        <v>3530</v>
      </c>
      <c r="Q1249" s="1622">
        <f>O1249*P1249</f>
        <v/>
      </c>
      <c r="R1249" s="554" t="n">
        <v>0</v>
      </c>
      <c r="S1249" s="1634">
        <f>O1249*R1249</f>
        <v/>
      </c>
      <c r="T1249" s="1634">
        <f>Q1249-S1249</f>
        <v/>
      </c>
      <c r="U1249" s="556">
        <f>T1249/Q1249</f>
        <v/>
      </c>
      <c r="V1249" s="444" t="n"/>
      <c r="W1249" s="444" t="n"/>
      <c r="X1249" s="444" t="n"/>
      <c r="Y1249" s="444" t="n"/>
      <c r="Z1249" s="444" t="n"/>
      <c r="AA1249" s="444" t="n"/>
      <c r="AB1249" s="1659" t="n">
        <v>0.0142</v>
      </c>
      <c r="AC1249" s="1627">
        <f>ROUND(O1249*AB1249,3)</f>
        <v/>
      </c>
      <c r="AD1249" s="673" t="inlineStr">
        <is>
          <t>水、プラセンタエキス、ＢＧ、グリセリン、ペンチレングリコール、ＰＥＧ/ＰＰＧ/ポリブチレングリコール-8/5/3グリセリン、ヒト脂肪間質細胞エクソソーム、ヒアルロン酸Ｎａ、アセチルテトラペプチド-3、アカツメクサ花エキス、デキストラン、ピロ亜硫酸Ｎａ、グリシン、塩化亜鉛、セイヨウアカマツ球果エキス、チャ葉エキス、パンテノール、ビオチノイルトリペプチド-1、パラクロレラケスレリ細胞外多糖体、ビンセトキシクムアトラツム根エキス、オタネニンジン根エキス、ポリクオタニウム-107、クエン酸、クエン酸Ｎａ、1，2-ヘキサンジオール、酵母β-グルカン、メチオニン、シクロヘキサン-1，4-ジカルボン酸ビスエトキシジグリコール、フェノキシエタノール</t>
        </is>
      </c>
      <c r="AE1249" s="663" t="inlineStr">
        <is>
          <t>ЕАЭС N RU Д-JP.РА02.В.76859/23 от 27.03.2023 действует до 26.03.2028</t>
        </is>
      </c>
      <c r="AF1249" s="663" t="inlineStr">
        <is>
          <t xml:space="preserve">Lejeu </t>
        </is>
      </c>
      <c r="AG1249" s="663" t="inlineStr">
        <is>
          <t>HOKKAIDO NATURAL BIO GROUP CO., LTD</t>
        </is>
      </c>
    </row>
    <row r="1250" hidden="1" ht="20.1" customFormat="1" customHeight="1" s="437" thickBot="1">
      <c r="A1250" s="1442" t="n"/>
      <c r="B1250" s="822" t="n"/>
      <c r="C1250" s="448" t="inlineStr">
        <is>
          <t>4562441750402</t>
        </is>
      </c>
      <c r="D1250" s="448" t="n"/>
      <c r="E1250" s="435" t="inlineStr">
        <is>
          <t>Lejeu TESTER</t>
        </is>
      </c>
      <c r="F1250" s="435" t="inlineStr">
        <is>
          <t>LJ02T</t>
        </is>
      </c>
      <c r="G1250" s="450" t="n"/>
      <c r="H1250" s="451" t="inlineStr">
        <is>
          <t>《Lejeu》 Vital Lift Eye Essence TESTER (N.C.V)</t>
        </is>
      </c>
      <c r="I1250" s="451" t="inlineStr">
        <is>
          <t>Lejeu Vital Lift Eye Essence</t>
        </is>
      </c>
      <c r="J1250" s="868" t="inlineStr">
        <is>
          <t>Эссенция для ухода за кожей вокруг глаз Lejeu</t>
        </is>
      </c>
      <c r="K1250" s="451" t="inlineStr">
        <is>
          <t>Eye essence</t>
        </is>
      </c>
      <c r="L1250" s="451" t="n"/>
      <c r="M1250" s="1442" t="n"/>
      <c r="N1250" s="450" t="n"/>
      <c r="O1250" s="553" t="n"/>
      <c r="P1250" s="1745">
        <f>P669</f>
        <v/>
      </c>
      <c r="Q1250" s="1622">
        <f>O1250*P1250</f>
        <v/>
      </c>
      <c r="R1250" s="554" t="n">
        <v>0</v>
      </c>
      <c r="S1250" s="1634">
        <f>O1250*R1250</f>
        <v/>
      </c>
      <c r="T1250" s="1634">
        <f>Q1250-S1250</f>
        <v/>
      </c>
      <c r="U1250" s="556">
        <f>T1250/Q1250</f>
        <v/>
      </c>
      <c r="V1250" s="444" t="n"/>
      <c r="W1250" s="444" t="n"/>
      <c r="X1250" s="444" t="n"/>
      <c r="Y1250" s="444" t="n"/>
      <c r="Z1250" s="444" t="n"/>
      <c r="AA1250" s="444" t="n"/>
      <c r="AB1250" s="1659" t="n">
        <v>0.1</v>
      </c>
      <c r="AC1250" s="1624">
        <f>ROUND(O1250*AB1250,3)</f>
        <v/>
      </c>
      <c r="AD1250" s="673" t="inlineStr">
        <is>
          <t>プラセンタエキス、ヒト脂肪間質細胞エクソソーム、ＢＧ、ペンチレングリコール、シャクヤク根エキス、マロニエエキス、酵母β－グルカン、シロキクラゲ多糖体、ダマスクバラ花水、ダマスクバラ花油、1,2－ヘキサンジオール、メチオニン、ＰＰＧ-26ブテス-26、ＰＥＧ-40水添ヒマシ油、フェネチルアルコール、水</t>
        </is>
      </c>
      <c r="AE1250" s="663" t="inlineStr">
        <is>
          <t>ЕАЭС N RU Д-JP.РА02.В.77075/23 от 27.03.2023 действует до 26.03.2028</t>
        </is>
      </c>
      <c r="AF1250" s="663" t="inlineStr">
        <is>
          <t xml:space="preserve">Lejeu </t>
        </is>
      </c>
      <c r="AG1250" s="663" t="inlineStr">
        <is>
          <t>HOKKAIDO NATURAL BIO GROUP CO., LTD</t>
        </is>
      </c>
    </row>
    <row r="1251" hidden="1" ht="20.1" customFormat="1" customHeight="1" s="437" thickBot="1">
      <c r="A1251" s="435" t="n"/>
      <c r="B1251" s="829" t="n"/>
      <c r="C1251" s="448" t="inlineStr">
        <is>
          <t>4562441750945</t>
        </is>
      </c>
      <c r="D1251" s="448" t="n"/>
      <c r="E1251" s="435" t="inlineStr">
        <is>
          <t>Lejeu TESTER</t>
        </is>
      </c>
      <c r="F1251" s="435" t="inlineStr">
        <is>
          <t>LJ03T</t>
        </is>
      </c>
      <c r="G1251" s="450" t="n"/>
      <c r="H1251" s="451" t="inlineStr">
        <is>
          <t>《Lejeu》 PLASIR CREAM TESTER (N.C.V)</t>
        </is>
      </c>
      <c r="I1251" s="451" t="inlineStr">
        <is>
          <t>Lejeu PLASIR CREAM</t>
        </is>
      </c>
      <c r="J1251" s="868" t="inlineStr">
        <is>
          <t>Увлажняющий крем Lejeu</t>
        </is>
      </c>
      <c r="K1251" s="451" t="inlineStr">
        <is>
          <t>face cream</t>
        </is>
      </c>
      <c r="L1251" s="451" t="n"/>
      <c r="M1251" s="1442" t="n"/>
      <c r="N1251" s="450" t="n"/>
      <c r="O1251" s="553" t="n"/>
      <c r="P1251" s="1745" t="n">
        <v>5180</v>
      </c>
      <c r="Q1251" s="1622">
        <f>O1251*P1251</f>
        <v/>
      </c>
      <c r="R1251" s="554" t="n">
        <v>0</v>
      </c>
      <c r="S1251" s="1634">
        <f>O1251*R1251</f>
        <v/>
      </c>
      <c r="T1251" s="1634">
        <f>Q1251-S1251</f>
        <v/>
      </c>
      <c r="U1251" s="556">
        <f>T1251/Q1251</f>
        <v/>
      </c>
      <c r="V1251" s="444" t="n"/>
      <c r="W1251" s="444" t="n"/>
      <c r="X1251" s="444" t="n"/>
      <c r="Y1251" s="444" t="n"/>
      <c r="Z1251" s="444" t="n"/>
      <c r="AA1251" s="444" t="n"/>
      <c r="AB1251" s="1659" t="n">
        <v>0.17</v>
      </c>
      <c r="AC1251" s="1627">
        <f>ROUND(O1251*AB1251,3)</f>
        <v/>
      </c>
      <c r="AD1251" s="673" t="inlineStr">
        <is>
          <t>水、プラセンタエキス、グリセリン、BG、ホホバ種子油、馬油、パルミチン酸エチルヘキシル、ペンチレングリコール、スクワラン、ステアリン酸グリセリル（SE）、ヒト脂肪間質細胞エクソソーム、バクチオール、ヒドロキシエチルウレア、シア脂、アラントイン、ダマスクバラ花水、ヒアルロン酸Na、酵母β－グルカン、水添レシチン、ヒドロキシプロピルメチルセルロースステアロキシエーテル、トコフェロール、メチオニン、ダマスクバラ花油、1,2-ヘキサンジオール、ポリアクリレートクロスポリマー-6、EDTA-2Na、ステアロイルメチルタウリンNa、セテアリルアルコール、ステアリルアルコール、フェノキシエタノール</t>
        </is>
      </c>
      <c r="AE1251" s="663" t="inlineStr">
        <is>
          <t>ЕАЭС N RU Д-JP.РА02.В.77412/23 от 27.03.2023 действует до 26.03.2028</t>
        </is>
      </c>
      <c r="AF1251" s="663" t="inlineStr">
        <is>
          <t xml:space="preserve">Lejeu </t>
        </is>
      </c>
      <c r="AG1251" s="663" t="inlineStr">
        <is>
          <t>HOKKAIDO NATURAL BIO GROUP CO., LTD</t>
        </is>
      </c>
    </row>
    <row r="1252" hidden="1" ht="20.1" customFormat="1" customHeight="1" s="437" thickBot="1">
      <c r="A1252" s="435" t="n"/>
      <c r="B1252" s="829" t="n"/>
      <c r="C1252" s="448" t="inlineStr">
        <is>
          <t>4562441750938</t>
        </is>
      </c>
      <c r="D1252" s="448" t="n"/>
      <c r="E1252" s="435" t="inlineStr">
        <is>
          <t>Lejeu TESTER</t>
        </is>
      </c>
      <c r="F1252" s="435" t="inlineStr">
        <is>
          <t>LJ04T</t>
        </is>
      </c>
      <c r="G1252" s="450" t="n"/>
      <c r="H1252" s="451" t="inlineStr">
        <is>
          <t>《Lejeu》 LUMIELE LOTION TESTER (N.C.V)</t>
        </is>
      </c>
      <c r="I1252" s="451" t="inlineStr">
        <is>
          <t>Lejeu LUMIELE LOTION</t>
        </is>
      </c>
      <c r="J1252" s="874" t="inlineStr">
        <is>
          <t>Освежающий лосьон Lejeu</t>
        </is>
      </c>
      <c r="K1252" s="451" t="inlineStr">
        <is>
          <t>face lotion</t>
        </is>
      </c>
      <c r="L1252" s="451" t="n"/>
      <c r="M1252" s="1442" t="n"/>
      <c r="N1252" s="450" t="n"/>
      <c r="O1252" s="553" t="n"/>
      <c r="P1252" s="1745">
        <f>P671</f>
        <v/>
      </c>
      <c r="Q1252" s="1622">
        <f>O1252*P1252</f>
        <v/>
      </c>
      <c r="R1252" s="554" t="n">
        <v>0</v>
      </c>
      <c r="S1252" s="1634">
        <f>O1252*R1252</f>
        <v/>
      </c>
      <c r="T1252" s="1634">
        <f>Q1252-S1252</f>
        <v/>
      </c>
      <c r="U1252" s="556">
        <f>T1252/Q1252</f>
        <v/>
      </c>
      <c r="V1252" s="444" t="n"/>
      <c r="W1252" s="444" t="n"/>
      <c r="X1252" s="444" t="n"/>
      <c r="Y1252" s="444" t="n"/>
      <c r="Z1252" s="444" t="n"/>
      <c r="AA1252" s="444" t="n"/>
      <c r="AB1252" s="1659" t="n">
        <v>0.23</v>
      </c>
      <c r="AC1252" s="1627">
        <f>ROUND(O1252*AB1252,3)</f>
        <v/>
      </c>
      <c r="AD1252" s="673" t="inlineStr">
        <is>
          <t>プラセンタエキス、水、ペンチレングリコール、BG、グリセリン、ヒト脂肪間質細胞エクソソーム、アラントイン、加水分解コラーゲン、加水分解エラスチン、ヒアルロン酸Na、ツボクサエキス、オウゴン根エキス、イタドリ根エキス、カンゾウ根エキス、チャ葉エキス、ローズマリー葉エキス、カミツレ花エキス、セラミドNP、セラミドAP、セラミドNG、ダマスクバラ花油、酵母β－グルカン、水添レシチン、1,2-ヘキサンジオール、メチオニン、PPG-26ブテス-26、PEG-40水添ヒマシ油、キサンタンガム、フィトステロールズ、フェノキシエタノール</t>
        </is>
      </c>
      <c r="AE1252" s="663" t="inlineStr">
        <is>
          <t>ЕАЭС N RU Д-JP.РА02.В.77035/23 от 27.03.2023 действует до 26.03.2028</t>
        </is>
      </c>
      <c r="AF1252" s="663" t="inlineStr">
        <is>
          <t xml:space="preserve">Lejeu </t>
        </is>
      </c>
      <c r="AG1252" s="663" t="inlineStr">
        <is>
          <t>HOKKAIDO NATURAL BIO GROUP CO., LTD</t>
        </is>
      </c>
    </row>
    <row r="1253" hidden="1" ht="20.1" customFormat="1" customHeight="1" s="437" thickBot="1">
      <c r="A1253" s="435" t="n"/>
      <c r="B1253" s="829" t="n"/>
      <c r="C1253" s="448" t="inlineStr">
        <is>
          <t>4562441750341</t>
        </is>
      </c>
      <c r="D1253" s="448" t="n"/>
      <c r="E1253" s="435" t="inlineStr">
        <is>
          <t>Lejeu TESTER</t>
        </is>
      </c>
      <c r="F1253" s="435" t="inlineStr">
        <is>
          <t>LJ05T</t>
        </is>
      </c>
      <c r="G1253" s="450" t="n"/>
      <c r="H1253" s="451" t="inlineStr">
        <is>
          <t>《Lejeu》 FACE UP SERUM TESTER (N.C.V)</t>
        </is>
      </c>
      <c r="I1253" s="451" t="inlineStr">
        <is>
          <t>Lejeu FACE UP SERUM</t>
        </is>
      </c>
      <c r="J1253" s="868" t="inlineStr">
        <is>
          <t>Лифтинговый серум для кожи лица Lejeu</t>
        </is>
      </c>
      <c r="K1253" s="451" t="inlineStr">
        <is>
          <t>face serum</t>
        </is>
      </c>
      <c r="L1253" s="451" t="n"/>
      <c r="M1253" s="1442" t="n"/>
      <c r="N1253" s="450" t="n"/>
      <c r="O1253" s="553" t="n"/>
      <c r="P1253" s="1745">
        <f>P672</f>
        <v/>
      </c>
      <c r="Q1253" s="1622">
        <f>O1253*P1253</f>
        <v/>
      </c>
      <c r="R1253" s="554" t="n">
        <v>0</v>
      </c>
      <c r="S1253" s="1634">
        <f>O1253*R1253</f>
        <v/>
      </c>
      <c r="T1253" s="1634">
        <f>Q1253-S1253</f>
        <v/>
      </c>
      <c r="U1253" s="556">
        <f>T1253/Q1253</f>
        <v/>
      </c>
      <c r="V1253" s="444" t="n"/>
      <c r="W1253" s="444" t="n"/>
      <c r="X1253" s="444" t="n"/>
      <c r="Y1253" s="444" t="n"/>
      <c r="Z1253" s="444" t="n"/>
      <c r="AA1253" s="444" t="n"/>
      <c r="AB1253" s="1659" t="n">
        <v>0.1</v>
      </c>
      <c r="AC1253" s="1627">
        <f>ROUND(O1253*AB1253,3)</f>
        <v/>
      </c>
      <c r="AD1253" s="673" t="inlineStr">
        <is>
          <t>プラセンタエキス、ペンチレングリコール、ヒト脂肪間質細胞エクソソーム、パルミチン酸アスコルビルリン酸３Ｎａ、３-O-エチルアスコルビン酸、コメ発酵液、酵母β－グルカン、シロキクラゲ多糖体、カエサルピニアスピノサ果実エキス、カッパフィカスアルバレジエキス、加水分解コラーゲン、１，２－ヘキサンジオール、メチオニン、ＢＧ、クエン酸Ｎａ、クエン酸、水、フェノキシエタノール</t>
        </is>
      </c>
      <c r="AE1253" s="663" t="inlineStr">
        <is>
          <t>ЕАЭС N RU Д-JP.РА02.В.76900/23 от 27.03.2023 действует до 26.03.2028</t>
        </is>
      </c>
      <c r="AF1253" s="663" t="inlineStr">
        <is>
          <t xml:space="preserve">Lejeu </t>
        </is>
      </c>
      <c r="AG1253" s="663" t="inlineStr">
        <is>
          <t>HOKKAIDO NATURAL BIO GROUP CO., LTD</t>
        </is>
      </c>
    </row>
    <row r="1254" hidden="1" ht="20.1" customFormat="1" customHeight="1" s="437" thickBot="1">
      <c r="A1254" s="1442" t="n"/>
      <c r="B1254" s="822" t="n"/>
      <c r="C1254" s="1738" t="n">
        <v>4560438578442</v>
      </c>
      <c r="D1254" s="1738" t="n"/>
      <c r="E1254" s="435" t="inlineStr">
        <is>
          <t>AISHODO TESTER</t>
        </is>
      </c>
      <c r="F1254" s="435" t="inlineStr">
        <is>
          <t>AIS03T</t>
        </is>
      </c>
      <c r="G1254" s="450" t="n"/>
      <c r="H1254" s="451" t="inlineStr">
        <is>
          <t>《AISHODO》Sakura Moisture Lip Serum TESTER(N.C.V)</t>
        </is>
      </c>
      <c r="I1254" s="451" t="inlineStr">
        <is>
          <t>AISHODO Sakura Moisture Lip Serum</t>
        </is>
      </c>
      <c r="J1254" s="488" t="inlineStr">
        <is>
          <t>Увлажняющий серум для губ Сакура</t>
        </is>
      </c>
      <c r="K1254" s="451" t="inlineStr">
        <is>
          <t>lip serum</t>
        </is>
      </c>
      <c r="L1254" s="451" t="n"/>
      <c r="M1254" s="1442" t="n"/>
      <c r="N1254" s="450" t="n"/>
      <c r="O1254" s="553" t="n"/>
      <c r="P1254" s="1745" t="n">
        <v>461</v>
      </c>
      <c r="Q1254" s="1622">
        <f>O1254*P1254</f>
        <v/>
      </c>
      <c r="R1254" s="554" t="n">
        <v>0</v>
      </c>
      <c r="S1254" s="1634">
        <f>O1254*R1254</f>
        <v/>
      </c>
      <c r="T1254" s="1634">
        <f>Q1254-S1254</f>
        <v/>
      </c>
      <c r="U1254" s="556">
        <f>T1254/Q1254</f>
        <v/>
      </c>
      <c r="V1254" s="444" t="n"/>
      <c r="W1254" s="444" t="n"/>
      <c r="X1254" s="444" t="n"/>
      <c r="Y1254" s="444" t="n"/>
      <c r="Z1254" s="444" t="n"/>
      <c r="AA1254" s="444" t="n"/>
      <c r="AB1254" s="1647">
        <f>AB673</f>
        <v/>
      </c>
      <c r="AC1254" s="1624">
        <f>ROUND(O1254*AB1254,3)</f>
        <v/>
      </c>
      <c r="AD1254" s="673">
        <f>AD673</f>
        <v/>
      </c>
      <c r="AE1254" s="663" t="inlineStr">
        <is>
          <t>ЕАЭС N RU Д-JP.РА04.В.57911/23 от 09.06.2023 действует до 08.06.2028</t>
        </is>
      </c>
      <c r="AF1254" s="663" t="n"/>
      <c r="AG1254" s="663" t="inlineStr">
        <is>
          <t>Ands Corporation</t>
        </is>
      </c>
    </row>
    <row r="1255" hidden="1" ht="20.1" customFormat="1" customHeight="1" s="437" thickBot="1">
      <c r="A1255" s="1442" t="n"/>
      <c r="B1255" s="822" t="n"/>
      <c r="C1255" s="959" t="n">
        <v>4560438577919</v>
      </c>
      <c r="D1255" s="959" t="n"/>
      <c r="E1255" s="435" t="inlineStr">
        <is>
          <t>AISHODO TESTER</t>
        </is>
      </c>
      <c r="F1255" s="435" t="inlineStr">
        <is>
          <t>AIS01T</t>
        </is>
      </c>
      <c r="G1255" s="450" t="n"/>
      <c r="H1255" s="451" t="inlineStr">
        <is>
          <t>《AISHODO》Sakura Face Lotion &amp; Essence TWO IN ONE  TESTER(N.C.V)</t>
        </is>
      </c>
      <c r="I1255" s="451" t="inlineStr">
        <is>
          <t>AISHODO Sakura Face Lotion &amp; Essence TWO IN ONE</t>
        </is>
      </c>
      <c r="J1255" s="488" t="inlineStr">
        <is>
          <t>Лосьон-эссенция «Сакура» для лица</t>
        </is>
      </c>
      <c r="K1255" s="451" t="inlineStr">
        <is>
          <t>face lotion</t>
        </is>
      </c>
      <c r="L1255" s="451" t="n"/>
      <c r="M1255" s="1442" t="n"/>
      <c r="N1255" s="450" t="n"/>
      <c r="O1255" s="553" t="n"/>
      <c r="P1255" s="1745" t="n">
        <v>1729</v>
      </c>
      <c r="Q1255" s="1622">
        <f>O1255*P1255</f>
        <v/>
      </c>
      <c r="R1255" s="554" t="n">
        <v>0</v>
      </c>
      <c r="S1255" s="1634">
        <f>O1255*R1255</f>
        <v/>
      </c>
      <c r="T1255" s="1634">
        <f>Q1255-S1255</f>
        <v/>
      </c>
      <c r="U1255" s="556">
        <f>T1255/Q1255</f>
        <v/>
      </c>
      <c r="V1255" s="444" t="n"/>
      <c r="W1255" s="444" t="n"/>
      <c r="X1255" s="444" t="n"/>
      <c r="Y1255" s="444" t="n"/>
      <c r="Z1255" s="444" t="n"/>
      <c r="AA1255" s="444" t="n"/>
      <c r="AB1255" s="1647">
        <f>AB674</f>
        <v/>
      </c>
      <c r="AC1255" s="1624">
        <f>ROUND(O1255*AB1255,3)</f>
        <v/>
      </c>
      <c r="AD1255" s="673" t="inlineStr">
        <is>
          <t>水、グリセリン、BG、ジグリセリン、ヒアルロン酸Na、水溶性コラーゲン、サトザクラ花エキス、ソメイヨシノ葉エキス、スミノイミザクラ果実エキス、コメエキス、シアノコバラミン、アラントイン、PCA－Na、リンゴ酸、キサンタンガム、アスコルビン酸、PG、PEG－60水添ヒマシ油、香料、フェノキシエタノール</t>
        </is>
      </c>
      <c r="AE1255" s="663" t="inlineStr">
        <is>
          <t>ЕАЭС N RU Д-JP.РА04.В.65514/23 от 14.06.2023 действует до 13.06.2028</t>
        </is>
      </c>
      <c r="AF1255" s="663" t="n"/>
      <c r="AG1255" s="663" t="inlineStr">
        <is>
          <t>Ripple Co., Ltd.</t>
        </is>
      </c>
    </row>
    <row r="1256" hidden="1" ht="20.1" customFormat="1" customHeight="1" s="437" thickBot="1">
      <c r="A1256" s="1442" t="n"/>
      <c r="B1256" s="822" t="n"/>
      <c r="C1256" s="959" t="n">
        <v>4560438577933</v>
      </c>
      <c r="D1256" s="959" t="n"/>
      <c r="E1256" s="435" t="inlineStr">
        <is>
          <t>AISHODO TESTER</t>
        </is>
      </c>
      <c r="F1256" s="435" t="inlineStr">
        <is>
          <t>AIS02T</t>
        </is>
      </c>
      <c r="G1256" s="450" t="n"/>
      <c r="H1256" s="451" t="inlineStr">
        <is>
          <t>《AISHODO》Sakura Facial Jelly Mask   TESTER(N.C.V)</t>
        </is>
      </c>
      <c r="I1256" s="451" t="inlineStr">
        <is>
          <t>AISHODO Sakura Facial Jelly Mask</t>
        </is>
      </c>
      <c r="J1256" s="488" t="inlineStr">
        <is>
          <t>Маска-желе для лица «Сакура»</t>
        </is>
      </c>
      <c r="K1256" s="451" t="inlineStr">
        <is>
          <t>face mask</t>
        </is>
      </c>
      <c r="L1256" s="451" t="n"/>
      <c r="M1256" s="1442" t="n"/>
      <c r="N1256" s="450" t="n"/>
      <c r="O1256" s="553" t="n"/>
      <c r="P1256" s="1745" t="n">
        <v>1176</v>
      </c>
      <c r="Q1256" s="1622">
        <f>O1256*P1256</f>
        <v/>
      </c>
      <c r="R1256" s="554" t="n">
        <v>0</v>
      </c>
      <c r="S1256" s="1634">
        <f>O1256*R1256</f>
        <v/>
      </c>
      <c r="T1256" s="1634">
        <f>Q1256-S1256</f>
        <v/>
      </c>
      <c r="U1256" s="556">
        <f>T1256/Q1256</f>
        <v/>
      </c>
      <c r="V1256" s="444" t="n"/>
      <c r="W1256" s="444" t="n"/>
      <c r="X1256" s="444" t="n"/>
      <c r="Y1256" s="444" t="n"/>
      <c r="Z1256" s="444" t="n"/>
      <c r="AA1256" s="444" t="n"/>
      <c r="AB1256" s="1647">
        <f>AB675</f>
        <v/>
      </c>
      <c r="AC1256" s="1624">
        <f>ROUND(O1256*AB1256,3)</f>
        <v/>
      </c>
      <c r="AD1256" s="673" t="inlineStr">
        <is>
          <t xml:space="preserve"> 水、グリセリン、BG、ベタイン、ヒアルロン酸Na、加水分解コラーゲン、サクシノイルアテロコラーゲン、サトザクラ花エキス、ソメイヨシノ葉エキス、スミノミザクラ果実エキス、コメエキス、パルミチン酸アスコルビルリン酸3Na、カルボマー、ヒドロキシエチルセルロース、（アクリレーツ／アクリル酸アルキル（C10－30））クロスポリマー、リン酸2Na、リン酸K、水酸化K、フェノキシエタノール、メチルパラベン</t>
        </is>
      </c>
      <c r="AE1256" s="663" t="inlineStr">
        <is>
          <t>ЕАЭС N RU Д-JP.РА04.В.65269/23 от 14.06.2023 действует до 13.06.2028</t>
        </is>
      </c>
      <c r="AF1256" s="663" t="n"/>
      <c r="AG1256" s="663" t="inlineStr">
        <is>
          <t>Taisei Pharmaceutical Co., Ltd.</t>
        </is>
      </c>
    </row>
    <row r="1257" hidden="1" ht="20.1" customFormat="1" customHeight="1" s="437" thickBot="1">
      <c r="A1257" s="1442" t="n"/>
      <c r="B1257" s="822" t="n"/>
      <c r="C1257" s="959" t="n">
        <v>4560438577926</v>
      </c>
      <c r="D1257" s="959" t="n"/>
      <c r="E1257" s="435" t="inlineStr">
        <is>
          <t>AISHODO TESTER</t>
        </is>
      </c>
      <c r="F1257" s="435" t="inlineStr">
        <is>
          <t>AIS04T</t>
        </is>
      </c>
      <c r="G1257" s="450" t="n"/>
      <c r="H1257" s="451" t="inlineStr">
        <is>
          <t>《AISHODO》Sakura Face Cream  TESTER(N.C.V)</t>
        </is>
      </c>
      <c r="I1257" s="451" t="inlineStr">
        <is>
          <t>AISHODO Sakura Face Cream</t>
        </is>
      </c>
      <c r="J1257" s="488" t="inlineStr">
        <is>
          <t>Крем для лица «Сакура»</t>
        </is>
      </c>
      <c r="K1257" s="451" t="inlineStr">
        <is>
          <t>face cream</t>
        </is>
      </c>
      <c r="L1257" s="451" t="n"/>
      <c r="M1257" s="1442" t="n"/>
      <c r="N1257" s="450" t="n"/>
      <c r="O1257" s="553" t="n"/>
      <c r="P1257" s="1745" t="n">
        <v>1976</v>
      </c>
      <c r="Q1257" s="1622">
        <f>O1257*P1257</f>
        <v/>
      </c>
      <c r="R1257" s="554" t="n">
        <v>0</v>
      </c>
      <c r="S1257" s="1634">
        <f>O1257*R1257</f>
        <v/>
      </c>
      <c r="T1257" s="1634">
        <f>Q1257-S1257</f>
        <v/>
      </c>
      <c r="U1257" s="556">
        <f>T1257/Q1257</f>
        <v/>
      </c>
      <c r="V1257" s="444" t="n"/>
      <c r="W1257" s="444" t="n"/>
      <c r="X1257" s="444" t="n"/>
      <c r="Y1257" s="444" t="n"/>
      <c r="Z1257" s="444" t="n"/>
      <c r="AA1257" s="444" t="n"/>
      <c r="AB1257" s="1647">
        <f>AB676</f>
        <v/>
      </c>
      <c r="AC1257" s="1624">
        <f>ROUND(O1257*AB1257,3)</f>
        <v/>
      </c>
      <c r="AD1257" s="673" t="inlineStr">
        <is>
          <t>水、BG、ミネラルオイル、グリセリン、ポリアクリルアミド、（C13，14）イソパラフィン、ヒアルロン酸Na、水溶性コラーゲン、アスタキサンチン、サトザクラ花エキス、ソメイヨシノ葉エキス、スミノミザクラ果実エキス、コメエキス、スクワラン、ホホバ種子油、ヘマトコッカスプルビアリスエキス、ジメチコン、グリコシルトレハロース、加水分解水添デンプン、リンゴ酸、水添レシチン、ダイズステロール、トコフェロール、シアノコバラミン、ラウレス－7、アスコルビン酸、PG、香料、フェノキシエタノール</t>
        </is>
      </c>
      <c r="AE1257" s="663" t="inlineStr">
        <is>
          <t>ЕАЭС N RU Д-JP.РА04.В.65625/23 от 14.06.2023 действует до 13.06.2028</t>
        </is>
      </c>
      <c r="AF1257" s="663" t="n"/>
      <c r="AG1257" s="663" t="inlineStr">
        <is>
          <t>Ripple Co., Ltd.</t>
        </is>
      </c>
    </row>
    <row r="1258" hidden="1" ht="20.1" customFormat="1" customHeight="1" s="437" thickBot="1">
      <c r="A1258" s="1442" t="n"/>
      <c r="B1258" s="822" t="n"/>
      <c r="C1258" s="959" t="n">
        <v>4560438578275</v>
      </c>
      <c r="D1258" s="959" t="n"/>
      <c r="E1258" s="435" t="inlineStr">
        <is>
          <t>AISHODO TESTER</t>
        </is>
      </c>
      <c r="F1258" s="435" t="inlineStr">
        <is>
          <t>AIM04T</t>
        </is>
      </c>
      <c r="G1258" s="450" t="n"/>
      <c r="H1258" s="451" t="inlineStr">
        <is>
          <t>《AISHODO》Maiko Moisture Facial Mask Hyaluronic acid  TESTER(N.C.V)</t>
        </is>
      </c>
      <c r="I1258" s="451" t="inlineStr">
        <is>
          <t>AISHODO Maiko Moisture Facial Mask Hyaluronic acid</t>
        </is>
      </c>
      <c r="J1258" s="488" t="inlineStr">
        <is>
          <t>Увлажняющая маска для лица на основе гиалуроновой кислоты «Майко»</t>
        </is>
      </c>
      <c r="K1258" s="451" t="inlineStr">
        <is>
          <t>face mask</t>
        </is>
      </c>
      <c r="L1258" s="451" t="n"/>
      <c r="M1258" s="1442" t="n"/>
      <c r="N1258" s="450" t="n"/>
      <c r="O1258" s="553" t="n"/>
      <c r="P1258" s="1745" t="n">
        <v>800</v>
      </c>
      <c r="Q1258" s="1622">
        <f>O1258*P1258</f>
        <v/>
      </c>
      <c r="R1258" s="554" t="n">
        <v>0</v>
      </c>
      <c r="S1258" s="1634">
        <f>O1258*R1258</f>
        <v/>
      </c>
      <c r="T1258" s="1634">
        <f>Q1258-S1258</f>
        <v/>
      </c>
      <c r="U1258" s="556">
        <f>T1258/Q1258</f>
        <v/>
      </c>
      <c r="V1258" s="444" t="n"/>
      <c r="W1258" s="444" t="n"/>
      <c r="X1258" s="444" t="n"/>
      <c r="Y1258" s="444" t="n"/>
      <c r="Z1258" s="444" t="n"/>
      <c r="AA1258" s="444" t="n"/>
      <c r="AB1258" s="1647">
        <f>AB678</f>
        <v/>
      </c>
      <c r="AC1258" s="1624">
        <f>ROUND(O1258*AB1258,3)</f>
        <v/>
      </c>
      <c r="AD1258" s="673" t="inlineStr">
        <is>
          <t>水、BG、ジグリセリン、ヒアルロン酸Na、加水分解ヒアルロン酸、アセチルヒアルロン酸Na、グレープフルーツ果実エキス、リンゴ果実エキス、ナツメ果実エキス、オレンジ果汁、レモン果汁、ライム果汁、サンザシエキス、加水分解水添デンプン、グリセリン、ベタイン、グリセリルグルコシド、グリコシルトレハロース、キサンタンガム、クエン酸、クエン酸Na、メチルパラベン、エチルパラベン、フェノキシエタノール</t>
        </is>
      </c>
      <c r="AE1258" s="663" t="inlineStr">
        <is>
          <t>ЕАЭС N RU Д-JP.РА04.В.65271/23 от 14.06.2023 действует до 13.06.2028</t>
        </is>
      </c>
      <c r="AF1258" s="663" t="n"/>
      <c r="AG1258" s="663" t="inlineStr">
        <is>
          <t>Yunos Co., Ltd</t>
        </is>
      </c>
    </row>
    <row r="1259" hidden="1" ht="20.1" customFormat="1" customHeight="1" s="437" thickBot="1">
      <c r="A1259" s="1442" t="n"/>
      <c r="B1259" s="822" t="n"/>
      <c r="C1259" s="449" t="n">
        <v>4560438576547</v>
      </c>
      <c r="D1259" s="449" t="n"/>
      <c r="E1259" s="435" t="inlineStr">
        <is>
          <t>AISHODO TESTER</t>
        </is>
      </c>
      <c r="F1259" s="435" t="inlineStr">
        <is>
          <t>AIM03T</t>
        </is>
      </c>
      <c r="G1259" s="450" t="n"/>
      <c r="H1259" s="451" t="inlineStr">
        <is>
          <t>《AISHODO》Maiko Moisture Facial Mask Green tea/Q10/Placenta  TESTER(N.C.V)</t>
        </is>
      </c>
      <c r="I1259" s="451" t="inlineStr">
        <is>
          <t>AISHODO Maiko Moisture Facial Mask Green tea/Q10/Placenta</t>
        </is>
      </c>
      <c r="J1259" s="591" t="inlineStr">
        <is>
          <t>Увлажняющая маска для лица на основе зеленого чая и коэнзимов Q10 «Майко»</t>
        </is>
      </c>
      <c r="K1259" s="451" t="inlineStr">
        <is>
          <t>face mask</t>
        </is>
      </c>
      <c r="L1259" s="451" t="n"/>
      <c r="M1259" s="1442" t="n"/>
      <c r="N1259" s="450" t="n"/>
      <c r="O1259" s="553" t="n"/>
      <c r="P1259" s="1745" t="n">
        <v>800</v>
      </c>
      <c r="Q1259" s="1622">
        <f>O1259*P1259</f>
        <v/>
      </c>
      <c r="R1259" s="554" t="n">
        <v>0</v>
      </c>
      <c r="S1259" s="1634">
        <f>O1259*R1259</f>
        <v/>
      </c>
      <c r="T1259" s="1634">
        <f>Q1259-S1259</f>
        <v/>
      </c>
      <c r="U1259" s="556">
        <f>T1259/Q1259</f>
        <v/>
      </c>
      <c r="V1259" s="444" t="n"/>
      <c r="W1259" s="444" t="n"/>
      <c r="X1259" s="444" t="n"/>
      <c r="Y1259" s="444" t="n"/>
      <c r="Z1259" s="444" t="n"/>
      <c r="AA1259" s="444" t="n"/>
      <c r="AB1259" s="1647">
        <f>AB679</f>
        <v/>
      </c>
      <c r="AC1259" s="1624">
        <f>ROUND(O1259*AB1259,3)</f>
        <v/>
      </c>
      <c r="AD1259" s="673" t="inlineStr">
        <is>
          <t>水、プロパンジオール、グリセリン、エタノール、ユビキノン、チャ葉エキス、プラセンタエキス、セリン、グリシン、グルタミン酸、アラニン、リシン、アルギニン、トレオニン、プロリン、トレハロース、PCAイソステアリン酸PEG－40水添ヒマシ油、ベタイン、PCA－Na、メチルグルセス－10、ソルビトール、PEG－60,水添ヒマシ油、キサンタンガム、クエン酸Na、クエン酸、イソステアリン酸PEG－30グリセリル、テトラオレイン酸ソルベス－60、フェノキシエタノール、エチルパラベン、メチルパラベン、プロピルパラベン</t>
        </is>
      </c>
      <c r="AE1259" s="663" t="inlineStr">
        <is>
          <t>ЕАЭС N RU Д-JP.РА04.В.65271/23 от 14.06.2023 действует до 13.06.2028</t>
        </is>
      </c>
      <c r="AF1259" s="663" t="n"/>
      <c r="AG1259" s="663" t="inlineStr">
        <is>
          <t>Yunos Co., Ltd</t>
        </is>
      </c>
    </row>
    <row r="1260" hidden="1" ht="20.1" customFormat="1" customHeight="1" s="437" thickBot="1">
      <c r="A1260" s="1442" t="n"/>
      <c r="B1260" s="822" t="n"/>
      <c r="C1260" s="449" t="n">
        <v>4560438576639</v>
      </c>
      <c r="D1260" s="449" t="n"/>
      <c r="E1260" s="435" t="inlineStr">
        <is>
          <t>AISHODO TESTER</t>
        </is>
      </c>
      <c r="F1260" s="435" t="inlineStr">
        <is>
          <t>AIM02T</t>
        </is>
      </c>
      <c r="G1260" s="450" t="n"/>
      <c r="H1260" s="451" t="inlineStr">
        <is>
          <t>《AISHODO》Maiko Moisture Facial Mask Collagen  TESTER(N.C.V)</t>
        </is>
      </c>
      <c r="I1260" s="451" t="inlineStr">
        <is>
          <t>AISHODO Maiko Moisture Facial Mask Collagen</t>
        </is>
      </c>
      <c r="J1260" s="591" t="inlineStr">
        <is>
          <t>Увлажняющая маска для лица на основе коллагена «Майко»</t>
        </is>
      </c>
      <c r="K1260" s="451" t="inlineStr">
        <is>
          <t>face mask</t>
        </is>
      </c>
      <c r="L1260" s="451" t="n"/>
      <c r="M1260" s="1442" t="n"/>
      <c r="N1260" s="450" t="n"/>
      <c r="O1260" s="553" t="n"/>
      <c r="P1260" s="1745" t="n">
        <v>800</v>
      </c>
      <c r="Q1260" s="1622">
        <f>O1260*P1260</f>
        <v/>
      </c>
      <c r="R1260" s="554" t="n">
        <v>0</v>
      </c>
      <c r="S1260" s="1634">
        <f>O1260*R1260</f>
        <v/>
      </c>
      <c r="T1260" s="1634">
        <f>Q1260-S1260</f>
        <v/>
      </c>
      <c r="U1260" s="556">
        <f>T1260/Q1260</f>
        <v/>
      </c>
      <c r="V1260" s="444" t="n"/>
      <c r="W1260" s="444" t="n"/>
      <c r="X1260" s="444" t="n"/>
      <c r="Y1260" s="444" t="n"/>
      <c r="Z1260" s="444" t="n"/>
      <c r="AA1260" s="444" t="n"/>
      <c r="AB1260" s="1647">
        <f>AB680</f>
        <v/>
      </c>
      <c r="AC1260" s="1624">
        <f>ROUND(O1260*AB1260,3)</f>
        <v/>
      </c>
      <c r="AD1260" s="673" t="inlineStr">
        <is>
          <t>水、BG、PPG－14ポリグリセリル－2エーテル、水溶性コラーゲン、加水分解コラーゲン、ソメイヨシノ葉、エキス、トコフェロール、グリセリン、（エイコサン二酸/テトラデカン二酸）ポリグリセリル－10、ポリクオタニウム－51、キサンタンガム、PEG－60水添ヒマシ油、PEG－75、カルボマー、クエン酸、クエン酸Na、水酸化Na、メチルパラベン、エチルパラベン、フェノキシエタノール</t>
        </is>
      </c>
      <c r="AE1260" s="663" t="inlineStr">
        <is>
          <t>ЕАЭС N RU Д-JP.РА04.В.65271/23 от 14.06.2023 действует до 13.06.2028</t>
        </is>
      </c>
      <c r="AF1260" s="663" t="n"/>
      <c r="AG1260" s="663" t="inlineStr">
        <is>
          <t>Yunos Co., Ltd</t>
        </is>
      </c>
    </row>
    <row r="1261" hidden="1" ht="20.1" customFormat="1" customHeight="1" s="437" thickBot="1">
      <c r="A1261" s="1442" t="n"/>
      <c r="B1261" s="822" t="n"/>
      <c r="C1261" s="449" t="n">
        <v>4560438576554</v>
      </c>
      <c r="D1261" s="449" t="n"/>
      <c r="E1261" s="435" t="inlineStr">
        <is>
          <t>AISHODO TESTER</t>
        </is>
      </c>
      <c r="F1261" s="435" t="inlineStr">
        <is>
          <t>AIM01T</t>
        </is>
      </c>
      <c r="G1261" s="450" t="n"/>
      <c r="H1261" s="451" t="inlineStr">
        <is>
          <t>《AISHODO》Maiko Moisture Facial Mask 3GF (Hexapeptide-33/Oligopeptide-34/Acetyl Decapeptide-3)  TESTER(N.C.V)</t>
        </is>
      </c>
      <c r="I1261" s="451" t="inlineStr">
        <is>
          <t>AISHODO Maiko Moisture Facial Mask 3GF (Hexapeptide-33/Oligopeptide-34/Acetyl Decapeptide-3)</t>
        </is>
      </c>
      <c r="J1261" s="591" t="inlineStr">
        <is>
          <t>Увлажняющая маска для лица на основе пептидов гексапептид 33, олигопептид 34, ацетил декапептид 3 «Майко»</t>
        </is>
      </c>
      <c r="K1261" s="451" t="inlineStr">
        <is>
          <t>face mask</t>
        </is>
      </c>
      <c r="L1261" s="451" t="n"/>
      <c r="M1261" s="1442" t="n"/>
      <c r="N1261" s="450" t="n"/>
      <c r="O1261" s="553" t="n"/>
      <c r="P1261" s="1745" t="n">
        <v>800</v>
      </c>
      <c r="Q1261" s="1622">
        <f>O1261*P1261</f>
        <v/>
      </c>
      <c r="R1261" s="554" t="n">
        <v>0</v>
      </c>
      <c r="S1261" s="1634">
        <f>O1261*R1261</f>
        <v/>
      </c>
      <c r="T1261" s="1634">
        <f>Q1261-S1261</f>
        <v/>
      </c>
      <c r="U1261" s="556">
        <f>T1261/Q1261</f>
        <v/>
      </c>
      <c r="V1261" s="444" t="n"/>
      <c r="W1261" s="444" t="n"/>
      <c r="X1261" s="444" t="n"/>
      <c r="Y1261" s="444" t="n"/>
      <c r="Z1261" s="444" t="n"/>
      <c r="AA1261" s="444" t="n"/>
      <c r="AB1261" s="1647">
        <f>AB681</f>
        <v/>
      </c>
      <c r="AC1261" s="1624">
        <f>ROUND(O1261*AB1261,3)</f>
        <v/>
      </c>
      <c r="AD1261" s="673" t="inlineStr">
        <is>
          <t>水、BG、グリセリン、ジグリセリン、ヘキサペプチド−33、オリゴペプチド−34、アセチルデカペプチド−3、ローマカミツレ花エキス、トウキンセンカ花エキス、ヤグルマギク花エキス、カミツレ花エキス、セイヨウオトギリソウ花/葉/茎エキス、フユボダイジュ花エキス、グリコシルトレハロース、加水分解水添デンプン、キサンタンガム、PEG−60水添ヒマシ油、シクロヘキサシロキサン、シクロペンタシロキサン、トリエチルヘキサノイン、ポリアクリレートクロスポリマー−6、オレイン酸ポリグリセリル−2、クエン酸、クエン酸Na、メチルパラベン、エチルパラベン、ｔ－ブタノール、トコフェロール</t>
        </is>
      </c>
      <c r="AE1261" s="663" t="inlineStr">
        <is>
          <t>ЕАЭС N RU Д-JP.РА04.В.65271/23 от 14.06.2023 действует до 13.06.2028</t>
        </is>
      </c>
      <c r="AF1261" s="663" t="n"/>
      <c r="AG1261" s="663" t="inlineStr">
        <is>
          <t>Yunos Co., Ltd</t>
        </is>
      </c>
    </row>
    <row r="1262" hidden="1" ht="20.1" customFormat="1" customHeight="1" s="437" thickBot="1">
      <c r="A1262" s="1442" t="n"/>
      <c r="B1262" s="822" t="n"/>
      <c r="C1262" s="449" t="n">
        <v>4560438576530</v>
      </c>
      <c r="D1262" s="449" t="n"/>
      <c r="E1262" s="435" t="inlineStr">
        <is>
          <t>AISHODO TESTER</t>
        </is>
      </c>
      <c r="F1262" s="447" t="inlineStr">
        <is>
          <t>AIG01T</t>
        </is>
      </c>
      <c r="G1262" s="671" t="n"/>
      <c r="H1262" s="404" t="inlineStr">
        <is>
          <t>《AISHODO》LiLiCa GOLD SERUM Fullerene Moisturizing Face Lotion 130mL  TESTER(N.C.V)</t>
        </is>
      </c>
      <c r="I1262" s="404" t="inlineStr">
        <is>
          <t>AISHODO LiLiCa GOLD SERUM Fullerene Moisturizing Face Lotion</t>
        </is>
      </c>
      <c r="J1262" s="488" t="inlineStr">
        <is>
          <t>Увлажняющий лосьон для лица на основе фуллерена «Золотая сыворотка ЛиЛиКа»</t>
        </is>
      </c>
      <c r="K1262" s="451" t="inlineStr">
        <is>
          <t>face lotion</t>
        </is>
      </c>
      <c r="L1262" s="451" t="n"/>
      <c r="M1262" s="1442" t="n"/>
      <c r="N1262" s="450" t="n"/>
      <c r="O1262" s="553" t="n"/>
      <c r="P1262" s="1745" t="n">
        <v>6000</v>
      </c>
      <c r="Q1262" s="1622">
        <f>O1262*P1262</f>
        <v/>
      </c>
      <c r="R1262" s="554" t="n">
        <v>0</v>
      </c>
      <c r="S1262" s="1634">
        <f>O1262*R1262</f>
        <v/>
      </c>
      <c r="T1262" s="1634">
        <f>Q1262-S1262</f>
        <v/>
      </c>
      <c r="U1262" s="556">
        <f>T1262/Q1262</f>
        <v/>
      </c>
      <c r="V1262" s="444" t="n"/>
      <c r="W1262" s="444" t="n"/>
      <c r="X1262" s="444" t="n"/>
      <c r="Y1262" s="444" t="n"/>
      <c r="Z1262" s="444" t="n"/>
      <c r="AA1262" s="444" t="n"/>
      <c r="AB1262" s="1647">
        <f>AB682</f>
        <v/>
      </c>
      <c r="AC1262" s="1624">
        <f>ROUND(O1262*AB1262,3)</f>
        <v/>
      </c>
      <c r="AD1262" s="673" t="inlineStr">
        <is>
          <t>水、BG、グリセリン、ペンチレングリコール、フラーレン、プラセンタエキス、ヒアルロン酸Na、加水分解コラーゲン、ヒドロキシエチルセルロース、ユビキノン、PG、レシチン、グリコシルトレハロース、加水分解水添デンプン、カルニチン、PVP、フェノキシエタノール</t>
        </is>
      </c>
      <c r="AE1262" s="663" t="inlineStr">
        <is>
          <t>ЕАЭС N RU Д-JP.РА04.В.65629/23 от 14.06.2023 действует до 13.06.2028</t>
        </is>
      </c>
      <c r="AF1262" s="663" t="n"/>
      <c r="AG1262" s="663" t="inlineStr">
        <is>
          <t>Ripple Co., Ltd.</t>
        </is>
      </c>
    </row>
    <row r="1263" hidden="1" ht="20.1" customFormat="1" customHeight="1" s="437" thickBot="1">
      <c r="A1263" s="1442" t="n"/>
      <c r="B1263" s="822" t="n"/>
      <c r="C1263" s="449" t="n">
        <v>4560438576455</v>
      </c>
      <c r="D1263" s="449" t="n"/>
      <c r="E1263" s="435" t="inlineStr">
        <is>
          <t>AISHODO TESTER</t>
        </is>
      </c>
      <c r="F1263" s="447" t="inlineStr">
        <is>
          <t>AIG02T</t>
        </is>
      </c>
      <c r="G1263" s="671" t="n"/>
      <c r="H1263" s="404" t="inlineStr">
        <is>
          <t>《AISHODO》Lilica GOLD SERUM Fullerene Moisturizing Face Essence 40ml  TESTER(N.C.V)</t>
        </is>
      </c>
      <c r="I1263" s="404" t="inlineStr">
        <is>
          <t>AISHODO LiLiCa GOLD SERUM Fullerene Moisturizing Face Essence</t>
        </is>
      </c>
      <c r="J1263" s="488" t="inlineStr">
        <is>
          <t>Увлажняющая эссенция для лица на основе фуллерена «Золотая сыворотка ЛиЛиКа»</t>
        </is>
      </c>
      <c r="K1263" s="451" t="inlineStr">
        <is>
          <t>face essence</t>
        </is>
      </c>
      <c r="L1263" s="451" t="n"/>
      <c r="M1263" s="1442" t="n"/>
      <c r="N1263" s="450" t="n"/>
      <c r="O1263" s="553" t="n"/>
      <c r="P1263" s="1745" t="n">
        <v>7694</v>
      </c>
      <c r="Q1263" s="1622">
        <f>O1263*P1263</f>
        <v/>
      </c>
      <c r="R1263" s="554" t="n">
        <v>0</v>
      </c>
      <c r="S1263" s="1634">
        <f>O1263*R1263</f>
        <v/>
      </c>
      <c r="T1263" s="1634">
        <f>Q1263-S1263</f>
        <v/>
      </c>
      <c r="U1263" s="556">
        <f>T1263/Q1263</f>
        <v/>
      </c>
      <c r="V1263" s="444" t="n"/>
      <c r="W1263" s="444" t="n"/>
      <c r="X1263" s="444" t="n"/>
      <c r="Y1263" s="444" t="n"/>
      <c r="Z1263" s="444" t="n"/>
      <c r="AA1263" s="444" t="n"/>
      <c r="AB1263" s="1647">
        <f>AB683</f>
        <v/>
      </c>
      <c r="AC1263" s="1624">
        <f>ROUND(O1263*AB1263,3)</f>
        <v/>
      </c>
      <c r="AD1263" s="673" t="inlineStr">
        <is>
          <t>水、BG、グリセリン、スクワラン、ペンチレングリコール、フラーレン、プラセンタエキス、ヒアルロン酸Na、加水分解コラーゲン、ユビキノン、PG、レシチン、グリコシルトレハロース、(アクリル酸ヒドロキシエチル/アクリロイルジメチルタウリンNa)コポリマー、イソヘキサデカン、キサンタンガム、イソステアリン酸ソルビタン、 加水分解水添デンプン、ポリソルベート60、カルニチン、PVP、フェノキシエタノール</t>
        </is>
      </c>
      <c r="AE1263" s="663" t="inlineStr">
        <is>
          <t>ЕАЭС N RU Д-JP.РА04.В.65597/23 от 14.06.2023 действует до 13.06.2028</t>
        </is>
      </c>
      <c r="AF1263" s="663" t="n"/>
      <c r="AG1263" s="663" t="inlineStr">
        <is>
          <t>Ripple Co., Ltd.</t>
        </is>
      </c>
    </row>
    <row r="1264" hidden="1" ht="20.1" customFormat="1" customHeight="1" s="437" thickBot="1">
      <c r="A1264" s="1442" t="n"/>
      <c r="B1264" s="822" t="n"/>
      <c r="C1264" s="449" t="n">
        <v>4560438576462</v>
      </c>
      <c r="D1264" s="449" t="n"/>
      <c r="E1264" s="435" t="inlineStr">
        <is>
          <t>AISHODO TESTER</t>
        </is>
      </c>
      <c r="F1264" s="447" t="inlineStr">
        <is>
          <t>AIG03T</t>
        </is>
      </c>
      <c r="G1264" s="671" t="n"/>
      <c r="H1264" s="404" t="inlineStr">
        <is>
          <t>《AISHODO》LiLiCa GOLD SERUM Fullerene Moisturizing Face Cream 45g  TESTER(N.C.V)</t>
        </is>
      </c>
      <c r="I1264" s="404" t="inlineStr">
        <is>
          <t>AISHODO LiLiCa GOLD SERUM Fullerene Moisturizing Face Cream</t>
        </is>
      </c>
      <c r="J1264" s="488" t="inlineStr">
        <is>
          <t>Увлажняющий крем для лица на основе фуллерена «Золотая сыворотка ЛиЛиКа»</t>
        </is>
      </c>
      <c r="K1264" s="451" t="inlineStr">
        <is>
          <t>face cream</t>
        </is>
      </c>
      <c r="L1264" s="451" t="n"/>
      <c r="M1264" s="1442" t="n"/>
      <c r="N1264" s="450" t="n"/>
      <c r="O1264" s="553" t="n"/>
      <c r="P1264" s="1745" t="n">
        <v>9811</v>
      </c>
      <c r="Q1264" s="1622">
        <f>O1264*P1264</f>
        <v/>
      </c>
      <c r="R1264" s="554" t="n">
        <v>0</v>
      </c>
      <c r="S1264" s="1634">
        <f>O1264*R1264</f>
        <v/>
      </c>
      <c r="T1264" s="1634">
        <f>Q1264-S1264</f>
        <v/>
      </c>
      <c r="U1264" s="556">
        <f>T1264/Q1264</f>
        <v/>
      </c>
      <c r="V1264" s="444" t="n"/>
      <c r="W1264" s="444" t="n"/>
      <c r="X1264" s="444" t="n"/>
      <c r="Y1264" s="444" t="n"/>
      <c r="Z1264" s="444" t="n"/>
      <c r="AA1264" s="444" t="n"/>
      <c r="AB1264" s="1647">
        <f>AB684</f>
        <v/>
      </c>
      <c r="AC1264" s="1624">
        <f>ROUND(O1264*AB1264,3)</f>
        <v/>
      </c>
      <c r="AD1264" s="673" t="inlineStr">
        <is>
          <t>水、BG、グリセリン、スクワラン、(アクリル酸ヒドロキシエチル/アクリロイルジメチルタウリンNa)コポリマー、トリポリヒドロキシステアリン酸ジペンタエリスリチル、ペンチレングリコール、イソステアリン酸ソルビタン、フラーレン、プラセンタエキス、ヒアルロン酸Na、加水分解コラーゲン、ユビキノン、PG、レシチン、グリコシルトレハロース、加水分解水添デンプン、ポリソルベート60、カルニチン、PVP、フェノキシエタノール</t>
        </is>
      </c>
      <c r="AE1264" s="663" t="inlineStr">
        <is>
          <t>ЕАЭС N RU Д-JP.РА04.В.65625/23 от 14.06.2023 действует до 13.06.2028</t>
        </is>
      </c>
      <c r="AF1264" s="663" t="n"/>
      <c r="AG1264" s="663" t="inlineStr">
        <is>
          <t>Ripple Co., Ltd.</t>
        </is>
      </c>
    </row>
    <row r="1265" hidden="1" ht="20.1" customFormat="1" customHeight="1" s="437" thickBot="1">
      <c r="A1265" s="1442" t="n"/>
      <c r="B1265" s="822" t="n"/>
      <c r="C1265" s="1676" t="n">
        <v>4560438579340</v>
      </c>
      <c r="D1265" s="1788" t="n"/>
      <c r="E1265" s="435" t="inlineStr">
        <is>
          <t>AISHODO TESTER</t>
        </is>
      </c>
      <c r="F1265" s="447" t="n"/>
      <c r="G1265" s="671" t="n"/>
      <c r="H1265" s="404" t="inlineStr">
        <is>
          <t>《AISHODO》Nattokinase Tester(N.C.V)</t>
        </is>
      </c>
      <c r="I1265" s="404" t="inlineStr">
        <is>
          <t xml:space="preserve">AISHODO Nattokinase. </t>
        </is>
      </c>
      <c r="J1265" s="488" t="inlineStr">
        <is>
          <t>Наттокиназе Ферментированные соевые бобы Aishodo.</t>
        </is>
      </c>
      <c r="K1265" s="451" t="inlineStr">
        <is>
          <t>supplement</t>
        </is>
      </c>
      <c r="L1265" s="451" t="n"/>
      <c r="M1265" s="1442" t="n"/>
      <c r="N1265" s="450" t="n"/>
      <c r="O1265" s="553" t="n"/>
      <c r="P1265" s="1745">
        <f>P688</f>
        <v/>
      </c>
      <c r="Q1265" s="1622">
        <f>O1265*P1265</f>
        <v/>
      </c>
      <c r="R1265" s="554" t="n">
        <v>0</v>
      </c>
      <c r="S1265" s="1634">
        <f>O1265*R1265</f>
        <v/>
      </c>
      <c r="T1265" s="1634">
        <f>Q1265-S1265</f>
        <v/>
      </c>
      <c r="U1265" s="556">
        <f>T1265/Q1265</f>
        <v/>
      </c>
      <c r="V1265" s="444" t="n"/>
      <c r="W1265" s="444" t="n"/>
      <c r="X1265" s="444" t="n"/>
      <c r="Y1265" s="444" t="n"/>
      <c r="Z1265" s="444" t="n"/>
      <c r="AA1265" s="444" t="n"/>
      <c r="AB1265" s="1647" t="n">
        <v>0.0216</v>
      </c>
      <c r="AC1265" s="1624">
        <f>ROUND(O1265*AB1265,3)</f>
        <v/>
      </c>
      <c r="AD1265" s="673" t="inlineStr">
        <is>
          <t>難消化性デキストリン（国内製造）、納豆菌培養エキス末、紅麹（米、紅麹菌）、うめエキス粉末（うめエキス・デキストリン）、黒酢エキス末、タマネギ外皮エキス末 、醗酵黒にんにく末／HPMC、結晶セルロース、レシチン、ショ糖脂肪酸エステル、カラメル色素、（一部に乳成分・大豆を含む）</t>
        </is>
      </c>
      <c r="AE1265" s="663" t="inlineStr">
        <is>
          <t>Образец</t>
        </is>
      </c>
      <c r="AF1265" s="663" t="inlineStr">
        <is>
          <t>AISHODO</t>
        </is>
      </c>
      <c r="AG1265" s="663" t="inlineStr">
        <is>
          <t>Aishodo Co.,Ltd.</t>
        </is>
      </c>
    </row>
    <row r="1266" hidden="1" ht="20.1" customFormat="1" customHeight="1" s="437" thickBot="1">
      <c r="A1266" s="1442" t="n"/>
      <c r="B1266" s="822" t="n"/>
      <c r="C1266" s="1676" t="n">
        <v>4560438579319</v>
      </c>
      <c r="D1266" s="1788" t="n"/>
      <c r="E1266" s="435" t="inlineStr">
        <is>
          <t>AISHODO TESTER</t>
        </is>
      </c>
      <c r="F1266" s="447" t="n"/>
      <c r="G1266" s="671" t="n"/>
      <c r="H1266" s="404" t="inlineStr">
        <is>
          <t>《AISHODO》Glucosamine＆Chondroitin Tester(N.C.V)</t>
        </is>
      </c>
      <c r="I1266" s="404" t="inlineStr">
        <is>
          <t xml:space="preserve">AISHODO Glucosamine＆Chondroitin. </t>
        </is>
      </c>
      <c r="J1266" s="488" t="inlineStr">
        <is>
          <t xml:space="preserve"> Глюкозамин и хондроитин Aishodo.</t>
        </is>
      </c>
      <c r="K1266" s="451" t="inlineStr">
        <is>
          <t>supplement</t>
        </is>
      </c>
      <c r="L1266" s="451" t="n"/>
      <c r="M1266" s="1442" t="n"/>
      <c r="N1266" s="450" t="n"/>
      <c r="O1266" s="553" t="n"/>
      <c r="P1266" s="1745">
        <f>P689</f>
        <v/>
      </c>
      <c r="Q1266" s="1622">
        <f>O1266*P1266</f>
        <v/>
      </c>
      <c r="R1266" s="554" t="n">
        <v>0</v>
      </c>
      <c r="S1266" s="1634">
        <f>O1266*R1266</f>
        <v/>
      </c>
      <c r="T1266" s="1634">
        <f>Q1266-S1266</f>
        <v/>
      </c>
      <c r="U1266" s="556">
        <f>T1266/Q1266</f>
        <v/>
      </c>
      <c r="V1266" s="444" t="n"/>
      <c r="W1266" s="444" t="n"/>
      <c r="X1266" s="444" t="n"/>
      <c r="Y1266" s="444" t="n"/>
      <c r="Z1266" s="444" t="n"/>
      <c r="AA1266" s="444" t="n"/>
      <c r="AB1266" s="1647" t="n">
        <v>0.14</v>
      </c>
      <c r="AC1266" s="1624">
        <f>ROUND(O1266*AB1266,3)</f>
        <v/>
      </c>
      <c r="AD1266" s="673" t="inlineStr">
        <is>
          <t>メチルサルフォニルメタン（アメリカ製造）、麦芽糖、イカ軟骨抽出物/グルコサミン（えび・かに由来）、セルロース、HPC、ステアリン酸カルシウム、二酸化ケイ素</t>
        </is>
      </c>
      <c r="AE1266" s="663" t="inlineStr">
        <is>
          <t>Образец</t>
        </is>
      </c>
      <c r="AF1266" s="663" t="inlineStr">
        <is>
          <t>AISHODO</t>
        </is>
      </c>
      <c r="AG1266" s="663" t="inlineStr">
        <is>
          <t>Aishodo Co.,Ltd.</t>
        </is>
      </c>
    </row>
    <row r="1267" hidden="1" ht="20.1" customFormat="1" customHeight="1" s="437" thickBot="1">
      <c r="A1267" s="1442" t="n"/>
      <c r="B1267" s="822" t="n"/>
      <c r="C1267" s="1676" t="n">
        <v>4560438573454</v>
      </c>
      <c r="D1267" s="1788" t="n"/>
      <c r="E1267" s="435" t="inlineStr">
        <is>
          <t>AISHODO TESTER</t>
        </is>
      </c>
      <c r="F1267" s="447" t="inlineStr">
        <is>
          <t>AIG07T</t>
        </is>
      </c>
      <c r="G1267" s="671" t="n"/>
      <c r="H1267" s="404" t="inlineStr">
        <is>
          <t>《AISHODO》Japanese barley grass green juice Tester(N.C.V)</t>
        </is>
      </c>
      <c r="I1267" s="404" t="inlineStr">
        <is>
          <t>AISHODO Japanese barley grass green juice</t>
        </is>
      </c>
      <c r="J1267" s="488" t="inlineStr">
        <is>
          <t>Смесь сухая для приготовления безалкогольного напитка Аодзиру из ростков ячменя и пшеницы, торговой марки AISHODO</t>
        </is>
      </c>
      <c r="K1267" s="451" t="inlineStr">
        <is>
          <t>supplement</t>
        </is>
      </c>
      <c r="L1267" s="451" t="n"/>
      <c r="M1267" s="1442" t="n"/>
      <c r="N1267" s="450" t="n"/>
      <c r="O1267" s="553" t="n"/>
      <c r="P1267" s="1745">
        <f>P690</f>
        <v/>
      </c>
      <c r="Q1267" s="1622">
        <f>O1267*P1267</f>
        <v/>
      </c>
      <c r="R1267" s="554" t="n">
        <v>0</v>
      </c>
      <c r="S1267" s="1634">
        <f>O1267*R1267</f>
        <v/>
      </c>
      <c r="T1267" s="1634">
        <f>Q1267-S1267</f>
        <v/>
      </c>
      <c r="U1267" s="556">
        <f>T1267/Q1267</f>
        <v/>
      </c>
      <c r="V1267" s="444" t="n"/>
      <c r="W1267" s="444" t="n"/>
      <c r="X1267" s="444" t="n"/>
      <c r="Y1267" s="444" t="n"/>
      <c r="Z1267" s="444" t="n"/>
      <c r="AA1267" s="444" t="n"/>
      <c r="AB1267" s="1647" t="n">
        <v>0.135</v>
      </c>
      <c r="AC1267" s="1627">
        <f>ROUND(O1267*AB1267,3)</f>
        <v/>
      </c>
      <c r="AD1267" s="673" t="inlineStr">
        <is>
          <t>マルトデキストリン(インドネシア製造）、大麦若葉末、難消化性デキストリン（小麦を含む）</t>
        </is>
      </c>
      <c r="AE1267" s="663" t="inlineStr">
        <is>
          <t>ЕАЭС N RU Д-JP.РА04.В.12285/24 от 06.05.2024 действует до 05.05.2029</t>
        </is>
      </c>
      <c r="AF1267" s="663" t="inlineStr">
        <is>
          <t>AISHODO</t>
        </is>
      </c>
      <c r="AG1267" s="663" t="inlineStr">
        <is>
          <t>Aishodo Co.,Ltd.</t>
        </is>
      </c>
    </row>
    <row r="1268" hidden="1" ht="20.1" customFormat="1" customHeight="1" s="437" thickBot="1">
      <c r="A1268" s="1442" t="n"/>
      <c r="B1268" s="822" t="n"/>
      <c r="C1268" s="449" t="n">
        <v>4560438576479</v>
      </c>
      <c r="D1268" s="449" t="n"/>
      <c r="E1268" s="435" t="inlineStr">
        <is>
          <t>RUHAKU TESTER</t>
        </is>
      </c>
      <c r="F1268" s="447" t="inlineStr">
        <is>
          <t>RU02T</t>
        </is>
      </c>
      <c r="G1268" s="671" t="n"/>
      <c r="H1268" s="404" t="inlineStr">
        <is>
          <t>《RUHAKU》 Reset Cleansing Oil  TESTER(N.C.V)</t>
        </is>
      </c>
      <c r="I1268" s="404" t="inlineStr">
        <is>
          <t>RUHAKU Reset Cleansing Oil</t>
        </is>
      </c>
      <c r="J1268" s="488" t="inlineStr">
        <is>
          <t>Восстанавливающее демакияжное масло</t>
        </is>
      </c>
      <c r="K1268" s="451" t="inlineStr">
        <is>
          <t>face cleansing</t>
        </is>
      </c>
      <c r="L1268" s="451" t="n"/>
      <c r="M1268" s="1442" t="n"/>
      <c r="N1268" s="450" t="n"/>
      <c r="O1268" s="553" t="n"/>
      <c r="P1268" s="1745">
        <f>P691</f>
        <v/>
      </c>
      <c r="Q1268" s="1622">
        <f>O1268*P1268</f>
        <v/>
      </c>
      <c r="R1268" s="554" t="n">
        <v>0</v>
      </c>
      <c r="S1268" s="1634">
        <f>O1268*R1268</f>
        <v/>
      </c>
      <c r="T1268" s="1634">
        <f>Q1268-S1268</f>
        <v/>
      </c>
      <c r="U1268" s="556">
        <f>T1268/Q1268</f>
        <v/>
      </c>
      <c r="V1268" s="444" t="n"/>
      <c r="W1268" s="444" t="n"/>
      <c r="X1268" s="444" t="n"/>
      <c r="Y1268" s="444" t="n"/>
      <c r="Z1268" s="444" t="n"/>
      <c r="AA1268" s="444" t="n"/>
      <c r="AB1268" s="1647" t="n">
        <v>0.182</v>
      </c>
      <c r="AC1268" s="1624">
        <f>ROUND(O1268*AB1268,3)</f>
        <v/>
      </c>
      <c r="AD1268" s="673" t="inlineStr">
        <is>
          <t>トリ（カプリル酸／カプリン酸）グリセリル
セスキオレイン酸ポリグリセリル－２
オリーブ果実油
カプリル酸ポリグリセリル－２
ホホバ種子油
ゲットウ葉エキス
ビルベリー果実エキス
サトウキビエキス
レモン果実エキス
ニンギョウタケエキス
オレンジ果実エキス
サトウカエデエキス
クエン酸
ゲットウ葉油
ニュウコウジュ油
ローズマリー葉油
トコフェロール
水
コメヌカ油
ヒマワリ種子油
トコトリエノール
プロパンジオール
フィトスフィンゴシン</t>
        </is>
      </c>
      <c r="AE1268" s="663" t="inlineStr">
        <is>
          <t>ЕАЭС N RU Д-JP.РА04.В.58163/23 от 09.06.2023 действует до 08.06.2028</t>
        </is>
      </c>
      <c r="AF1268" s="663" t="inlineStr">
        <is>
          <t>Ruhaku</t>
        </is>
      </c>
      <c r="AG1268" s="663" t="inlineStr">
        <is>
          <t>CARING JAPAN Inc</t>
        </is>
      </c>
    </row>
    <row r="1269" hidden="1" ht="20.1" customFormat="1" customHeight="1" s="437" thickBot="1">
      <c r="A1269" s="1442" t="n"/>
      <c r="B1269" s="822" t="n"/>
      <c r="C1269" s="449" t="n">
        <v>4560438578699</v>
      </c>
      <c r="D1269" s="449" t="n"/>
      <c r="E1269" s="435" t="inlineStr">
        <is>
          <t>RUHAKU TESTER</t>
        </is>
      </c>
      <c r="F1269" s="447" t="inlineStr">
        <is>
          <t>RU01T</t>
        </is>
      </c>
      <c r="G1269" s="671" t="n"/>
      <c r="H1269" s="404" t="inlineStr">
        <is>
          <t>《RUHAKU》 Clear soap  TESTER(N.C.V)</t>
        </is>
      </c>
      <c r="I1269" s="404" t="inlineStr">
        <is>
          <t>RUHAKU Clear soap</t>
        </is>
      </c>
      <c r="J1269" s="488" t="inlineStr">
        <is>
          <t>Очищающее мыло твердое</t>
        </is>
      </c>
      <c r="K1269" s="451" t="inlineStr">
        <is>
          <t>face soap</t>
        </is>
      </c>
      <c r="L1269" s="451" t="n"/>
      <c r="M1269" s="1442" t="n"/>
      <c r="N1269" s="450" t="n"/>
      <c r="O1269" s="553" t="n"/>
      <c r="P1269" s="1745">
        <f>P692</f>
        <v/>
      </c>
      <c r="Q1269" s="1622">
        <f>O1269*P1269</f>
        <v/>
      </c>
      <c r="R1269" s="554" t="n">
        <v>0</v>
      </c>
      <c r="S1269" s="1634">
        <f>O1269*R1269</f>
        <v/>
      </c>
      <c r="T1269" s="1634">
        <f>Q1269-S1269</f>
        <v/>
      </c>
      <c r="U1269" s="556">
        <f>T1269/Q1269</f>
        <v/>
      </c>
      <c r="V1269" s="444" t="n"/>
      <c r="W1269" s="444" t="n"/>
      <c r="X1269" s="444" t="n"/>
      <c r="Y1269" s="444" t="n"/>
      <c r="Z1269" s="444" t="n"/>
      <c r="AA1269" s="444" t="n"/>
      <c r="AB1269" s="1647" t="n">
        <v>0.08400000000000001</v>
      </c>
      <c r="AC1269" s="1627">
        <f>ROUND(O1269*AB1269,3)</f>
        <v/>
      </c>
      <c r="AD1269" s="673" t="inlineStr">
        <is>
          <t>オリーブ果実油
水
ミリスチン酸
スクロース
パルミチン酸
グリセリン
水酸化Ｎａ
ステアリン酸
エタノール
ゲットウ葉水
ラウロイルグルタミン酸Ｎａ
アルガニアスピノサ核油
ヒポファエラムノイデス果実油
ゲットウ葉エキス
ニンギョウタケエキス
海シルト
ハマメリス葉エキス
ビルベリー葉エキス
カニナバラ果実エキス
セイヨウノコギリソウエキス
セージ葉エキス
タチジャコウソウ花／葉エキス
ポドカルプストタラ木エキス
ＢＧ
ゲットウ葉油
ローズマリー葉油
ユーカリ葉油
プロパンジオール
クエン酸</t>
        </is>
      </c>
      <c r="AE1269" s="663" t="inlineStr">
        <is>
          <t>ЕАЭС N RU Д-JP.РА04.В.67275/23 от 15.06.2023 действует до 14.06.2028</t>
        </is>
      </c>
      <c r="AF1269" s="663" t="inlineStr">
        <is>
          <t>Ruhaku</t>
        </is>
      </c>
      <c r="AG1269" s="663" t="inlineStr">
        <is>
          <t>CARING JAPAN Inc</t>
        </is>
      </c>
    </row>
    <row r="1270" hidden="1" ht="20.1" customFormat="1" customHeight="1" s="437" thickBot="1">
      <c r="A1270" s="1442" t="n"/>
      <c r="B1270" s="822" t="n"/>
      <c r="C1270" s="1738" t="n">
        <v>4580224360549</v>
      </c>
      <c r="D1270" s="1738" t="n"/>
      <c r="E1270" s="435" t="inlineStr">
        <is>
          <t>RUHAKU TESTER</t>
        </is>
      </c>
      <c r="F1270" s="447" t="inlineStr">
        <is>
          <t>RU03T</t>
        </is>
      </c>
      <c r="G1270" s="671" t="n"/>
      <c r="H1270" s="404" t="inlineStr">
        <is>
          <t>《RUHAKU》　Balance Lotion  TESTER(N.C.V)</t>
        </is>
      </c>
      <c r="I1270" s="404" t="inlineStr">
        <is>
          <t>RUHAKU Balance Lotion</t>
        </is>
      </c>
      <c r="J1270" s="488" t="inlineStr">
        <is>
          <t>Балансирующий лосьон для лица</t>
        </is>
      </c>
      <c r="K1270" s="451" t="inlineStr">
        <is>
          <t>face lotion</t>
        </is>
      </c>
      <c r="L1270" s="451" t="n"/>
      <c r="M1270" s="1442" t="n"/>
      <c r="N1270" s="450" t="n"/>
      <c r="O1270" s="553" t="n"/>
      <c r="P1270" s="1745">
        <f>P693</f>
        <v/>
      </c>
      <c r="Q1270" s="1622">
        <f>O1270*P1270</f>
        <v/>
      </c>
      <c r="R1270" s="554" t="n">
        <v>0</v>
      </c>
      <c r="S1270" s="1634">
        <f>O1270*R1270</f>
        <v/>
      </c>
      <c r="T1270" s="1634">
        <f>Q1270-S1270</f>
        <v/>
      </c>
      <c r="U1270" s="556">
        <f>T1270/Q1270</f>
        <v/>
      </c>
      <c r="V1270" s="444" t="n"/>
      <c r="W1270" s="444" t="n"/>
      <c r="X1270" s="444" t="n"/>
      <c r="Y1270" s="444" t="n"/>
      <c r="Z1270" s="444" t="n"/>
      <c r="AA1270" s="444" t="n"/>
      <c r="AB1270" s="1647" t="n">
        <v>0.162</v>
      </c>
      <c r="AC1270" s="1627">
        <f>ROUND(O1270*AB1270,3)</f>
        <v/>
      </c>
      <c r="AD1270" s="673" t="inlineStr">
        <is>
          <t>ゲットウ葉水
水
アロエベラ液汁
グリセリン
ＢＧ
プロパンジオール
ペンチレングリコール
ベタイン
ゲットウ葉エキス
クビレヅタエキス
ミロタムヌスフラベリフォリア葉／茎エキス
ニンギョウタケエキス
キサンタンガム
グリチルリチン酸２Ｋ
カニナバラ果実エキス
セイヨウノコギリソウエキス
セージ葉エキス
タチジャコウソウ花／葉エキス
クエン酸Ｎａ
クエン酸
アスコルビン酸
アルギニン
フィチン酸
酸化銀</t>
        </is>
      </c>
      <c r="AE1270" s="663" t="inlineStr">
        <is>
          <t>ЕАЭС N RU Д-JP.РА04.В.57923/23 от 09.06.2023 действует до 08.06.2028</t>
        </is>
      </c>
      <c r="AF1270" s="663" t="inlineStr">
        <is>
          <t>Ruhaku</t>
        </is>
      </c>
      <c r="AG1270" s="663" t="inlineStr">
        <is>
          <t>CARING JAPAN Inc</t>
        </is>
      </c>
    </row>
    <row r="1271" hidden="1" ht="20.1" customFormat="1" customHeight="1" s="437" thickBot="1">
      <c r="A1271" s="1442" t="n"/>
      <c r="B1271" s="822" t="n"/>
      <c r="C1271" s="959" t="n">
        <v>4580224360556</v>
      </c>
      <c r="D1271" s="959" t="n"/>
      <c r="E1271" s="435" t="inlineStr">
        <is>
          <t>RUHAKU TESTER</t>
        </is>
      </c>
      <c r="F1271" s="447" t="inlineStr">
        <is>
          <t>RU07T</t>
        </is>
      </c>
      <c r="G1271" s="671" t="n"/>
      <c r="H1271" s="404" t="inlineStr">
        <is>
          <t>《RUHAKU》 Night Repair Oil  TESTER(N.C.V)</t>
        </is>
      </c>
      <c r="I1271" s="404" t="inlineStr">
        <is>
          <t>RUHAKU Night Repair Oil</t>
        </is>
      </c>
      <c r="J1271" s="488" t="inlineStr">
        <is>
          <t>Ночное восстанавливающее масло для лица</t>
        </is>
      </c>
      <c r="K1271" s="451" t="inlineStr">
        <is>
          <t>face oil</t>
        </is>
      </c>
      <c r="L1271" s="451" t="n"/>
      <c r="M1271" s="1442" t="n"/>
      <c r="N1271" s="450" t="n"/>
      <c r="O1271" s="553" t="n"/>
      <c r="P1271" s="1745">
        <f>P694</f>
        <v/>
      </c>
      <c r="Q1271" s="1622">
        <f>O1271*P1271</f>
        <v/>
      </c>
      <c r="R1271" s="554" t="n">
        <v>0</v>
      </c>
      <c r="S1271" s="1634">
        <f>O1271*R1271</f>
        <v/>
      </c>
      <c r="T1271" s="1634">
        <f>Q1271-S1271</f>
        <v/>
      </c>
      <c r="U1271" s="556">
        <f>T1271/Q1271</f>
        <v/>
      </c>
      <c r="V1271" s="444" t="n"/>
      <c r="W1271" s="444" t="n"/>
      <c r="X1271" s="444" t="n"/>
      <c r="Y1271" s="444" t="n"/>
      <c r="Z1271" s="444" t="n"/>
      <c r="AA1271" s="444" t="n"/>
      <c r="AB1271" s="1647" t="n">
        <v>0.028</v>
      </c>
      <c r="AC1271" s="1627">
        <f>ROUND(O1271*AB1271,3)</f>
        <v/>
      </c>
      <c r="AD1271" s="673" t="inlineStr">
        <is>
          <t>カニナバラ果実油
ホホバ種子油
アーモンド油
テリハボク種子油
ザクロ種子油
月見草油
ゴマ油
ゲットウ葉エキス
トウキンセンカ花エキス
コメヌカ油
マヨラナ花油
ゲットウ葉油
ローズマリー葉油
ニュウコウジュ油
トコトリエノール
トコフェロール
ポドカルプストタラ木エキス
ヒマワリ種子油
プロパンジオール
水</t>
        </is>
      </c>
      <c r="AE1271" s="663" t="inlineStr">
        <is>
          <t>ЕАЭС N RU Д-JP.РА04.В.58163/23 от 09.06.2023 действует до 08.06.2028</t>
        </is>
      </c>
      <c r="AF1271" s="663" t="inlineStr">
        <is>
          <t>Ruhaku</t>
        </is>
      </c>
      <c r="AG1271" s="663" t="inlineStr">
        <is>
          <t>CARING JAPAN Inc</t>
        </is>
      </c>
    </row>
    <row r="1272" hidden="1" ht="20.1" customFormat="1" customHeight="1" s="437" thickBot="1">
      <c r="A1272" s="1442" t="n"/>
      <c r="B1272" s="822" t="n"/>
      <c r="C1272" s="449" t="n">
        <v>4580224360563</v>
      </c>
      <c r="D1272" s="449" t="n"/>
      <c r="E1272" s="435" t="inlineStr">
        <is>
          <t>RUHAKU TESTER</t>
        </is>
      </c>
      <c r="F1272" s="447" t="inlineStr">
        <is>
          <t>RU06T</t>
        </is>
      </c>
      <c r="G1272" s="671" t="n"/>
      <c r="H1272" s="404" t="inlineStr">
        <is>
          <t>《RUHAKU》 Moist Cream  TESTER(N.C.V)</t>
        </is>
      </c>
      <c r="I1272" s="404" t="inlineStr">
        <is>
          <t>RUHAKU Moist Cream</t>
        </is>
      </c>
      <c r="J1272" s="488" t="inlineStr">
        <is>
          <t>Увлажняющий крем для лица</t>
        </is>
      </c>
      <c r="K1272" s="451" t="inlineStr">
        <is>
          <t>face cream</t>
        </is>
      </c>
      <c r="L1272" s="451" t="n"/>
      <c r="M1272" s="1442" t="n"/>
      <c r="N1272" s="450" t="n"/>
      <c r="O1272" s="553" t="n"/>
      <c r="P1272" s="1745">
        <f>P695</f>
        <v/>
      </c>
      <c r="Q1272" s="1622">
        <f>O1272*P1272</f>
        <v/>
      </c>
      <c r="R1272" s="554" t="n">
        <v>0</v>
      </c>
      <c r="S1272" s="1634">
        <f>O1272*R1272</f>
        <v/>
      </c>
      <c r="T1272" s="1634">
        <f>Q1272-S1272</f>
        <v/>
      </c>
      <c r="U1272" s="556">
        <f>T1272/Q1272</f>
        <v/>
      </c>
      <c r="V1272" s="444" t="n"/>
      <c r="W1272" s="444" t="n"/>
      <c r="X1272" s="444" t="n"/>
      <c r="Y1272" s="444" t="n"/>
      <c r="Z1272" s="444" t="n"/>
      <c r="AA1272" s="444" t="n"/>
      <c r="AB1272" s="1647" t="n">
        <v>0.04</v>
      </c>
      <c r="AC1272" s="1627">
        <f>ROUND(O1272*AB1272,3)</f>
        <v/>
      </c>
      <c r="AD1272" s="673" t="inlineStr">
        <is>
          <t>水
アロエベラ液汁
グリセリン
ゲットウ葉水
シア脂
ジグリセリン
トリ（カプリル酸／カプリン酸）グリセリル
ＢＧ
ラウリン酸イソアミル
セテアリルアルコール
アルガニアスピノサ核油
ホホバ種子油
オリーブ果実油
ゲットウ葉エキス
ゲットウ根／種子／茎エキス
セラミドＡＰ
セラミドＮＰ
フィトスフィンゴシン
アルギニン
ツバキ花エキス
トウキンセンカ花エキス
ニンギョウタケエキス
グリチルリチン酸２Ｋ
ペンチレングリコール
ステアリン酸グリセリル
ホホバエステル
プロパンジオール
キサンタンガム
オリーブ葉エキス
ステアロイルグルタミン酸Ｎａ
ヒマワリ種子ロウ
ゲットウ葉油
ニュウコウジュ油
ローズマリー葉油
クエン酸
ポリグリセリン－３
フィチン酸
ポドカルプストタラ木エキス
トコフェロール
ヒマワリ種子油
酸化銀</t>
        </is>
      </c>
      <c r="AE1272" s="663" t="inlineStr">
        <is>
          <t>ЕАЭС N RU Д-JP.РА04.В.57950/23 от 09.06.2023 действует до 08.06.2028</t>
        </is>
      </c>
      <c r="AF1272" s="663" t="inlineStr">
        <is>
          <t>Ruhaku</t>
        </is>
      </c>
      <c r="AG1272" s="663" t="inlineStr">
        <is>
          <t>CARING JAPAN Inc</t>
        </is>
      </c>
    </row>
    <row r="1273" hidden="1" ht="20.1" customFormat="1" customHeight="1" s="437" thickBot="1">
      <c r="A1273" s="435" t="n"/>
      <c r="B1273" s="829" t="n"/>
      <c r="C1273" s="449" t="n">
        <v>4580224360570</v>
      </c>
      <c r="D1273" s="449" t="n"/>
      <c r="E1273" s="435" t="inlineStr">
        <is>
          <t>RUHAKU TESTER</t>
        </is>
      </c>
      <c r="F1273" s="435" t="inlineStr">
        <is>
          <t>RU05T</t>
        </is>
      </c>
      <c r="G1273" s="450" t="n"/>
      <c r="H1273" s="451" t="inlineStr">
        <is>
          <t>《RUHAKU》 Enriched Creamy Sheet Mask 23ml*5  TESTER(N.C.V)</t>
        </is>
      </c>
      <c r="I1273" s="451" t="inlineStr">
        <is>
          <t>RUHAKU Enriched Creamy Sheet Mask</t>
        </is>
      </c>
      <c r="J1273" s="591" t="inlineStr">
        <is>
          <t>Тканевые питательные кремовые маски для лица</t>
        </is>
      </c>
      <c r="K1273" s="451" t="inlineStr">
        <is>
          <t>face mask</t>
        </is>
      </c>
      <c r="L1273" s="451" t="n"/>
      <c r="M1273" s="1442" t="n"/>
      <c r="N1273" s="450" t="n"/>
      <c r="O1273" s="553" t="n"/>
      <c r="P1273" s="1745">
        <f>P696</f>
        <v/>
      </c>
      <c r="Q1273" s="1622">
        <f>O1273*P1273</f>
        <v/>
      </c>
      <c r="R1273" s="554" t="n">
        <v>0</v>
      </c>
      <c r="S1273" s="1634">
        <f>O1273*R1273</f>
        <v/>
      </c>
      <c r="T1273" s="1634">
        <f>Q1273-S1273</f>
        <v/>
      </c>
      <c r="U1273" s="556">
        <f>T1273/Q1273</f>
        <v/>
      </c>
      <c r="V1273" s="444" t="n"/>
      <c r="W1273" s="444" t="n"/>
      <c r="X1273" s="444" t="n"/>
      <c r="Y1273" s="444" t="n"/>
      <c r="Z1273" s="444" t="n"/>
      <c r="AA1273" s="444" t="n"/>
      <c r="AB1273" s="1659" t="n"/>
      <c r="AC1273" s="1627">
        <f>ROUND(O1273*AB1273,3)</f>
        <v/>
      </c>
      <c r="AD1273"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3" s="663" t="inlineStr">
        <is>
          <t>ЕАЭС N RU Д-JP.РА04.В.58130/23 от 09.06.2023 действует до 08.06.2028</t>
        </is>
      </c>
      <c r="AF1273" s="663" t="inlineStr">
        <is>
          <t>Ruhaku</t>
        </is>
      </c>
      <c r="AG1273" s="663" t="inlineStr">
        <is>
          <t>CARING JAPAN Inc</t>
        </is>
      </c>
    </row>
    <row r="1274" hidden="1" ht="20.1" customFormat="1" customHeight="1" s="437" thickBot="1">
      <c r="A1274" s="435" t="n"/>
      <c r="B1274" s="829" t="n"/>
      <c r="C1274" s="449" t="n">
        <v>4580224360587</v>
      </c>
      <c r="D1274" s="449" t="n"/>
      <c r="E1274" s="435" t="inlineStr">
        <is>
          <t>RUHAKU TESTER</t>
        </is>
      </c>
      <c r="F1274" s="435" t="inlineStr">
        <is>
          <t>RU04T</t>
        </is>
      </c>
      <c r="G1274" s="450" t="n"/>
      <c r="H1274" s="451" t="inlineStr">
        <is>
          <t>《RUHAKU》 Enriched Creamy Sheet Mask 23ml*1  TESTER(N.C.V)</t>
        </is>
      </c>
      <c r="I1274" s="451" t="inlineStr">
        <is>
          <t>RUHAKU Enriched Creamy Sheet Mask</t>
        </is>
      </c>
      <c r="J1274" s="591" t="inlineStr">
        <is>
          <t>Тканевые питательные кремовые маски для лица</t>
        </is>
      </c>
      <c r="K1274" s="451" t="inlineStr">
        <is>
          <t>face mask</t>
        </is>
      </c>
      <c r="L1274" s="451" t="n"/>
      <c r="M1274" s="1442" t="n"/>
      <c r="N1274" s="450" t="n"/>
      <c r="O1274" s="553" t="n"/>
      <c r="P1274" s="1745">
        <f>P697</f>
        <v/>
      </c>
      <c r="Q1274" s="1622">
        <f>O1274*P1274</f>
        <v/>
      </c>
      <c r="R1274" s="554" t="n">
        <v>0</v>
      </c>
      <c r="S1274" s="1634">
        <f>O1274*R1274</f>
        <v/>
      </c>
      <c r="T1274" s="1634">
        <f>Q1274-S1274</f>
        <v/>
      </c>
      <c r="U1274" s="556">
        <f>T1274/Q1274</f>
        <v/>
      </c>
      <c r="V1274" s="444" t="n"/>
      <c r="W1274" s="444" t="n"/>
      <c r="X1274" s="444" t="n"/>
      <c r="Y1274" s="444" t="n"/>
      <c r="Z1274" s="444" t="n"/>
      <c r="AA1274" s="444" t="n"/>
      <c r="AB1274" s="1659" t="n"/>
      <c r="AC1274" s="1627">
        <f>ROUND(O1274*AB1274,3)</f>
        <v/>
      </c>
      <c r="AD1274" s="673" t="inlineStr">
        <is>
          <t>水
ゲットウ葉水
アロエベラ液汁
ＢＧ
プロパンジオール
スクワラン
トリ（カプリル酸／カプリン酸）グリセリル
ペンチレングリコール
グリセリン
ゲットウ葉エキス
ヤエヤマアオキ果汁
ヨモギ葉エキス
アシタバ葉／茎エキス
クビレヅタエキス
セラミドNP
セラミドAP
オリーブ果実油
ホホバ種子油
オニサルビア油
カリオデンドロンオリノセンセ種子油
ステアリン酸ポリグリセリル－２
ゲットウ葉油
ニュウコウジュ油
ローズマリー葉油
ステアリン酸グリセリル
フェネチルアルコール
ステアリルアルコール
キサンタンガム
クエン酸
クエン酸Na
コメヌカ油
トコトリエノール
トコフェロール</t>
        </is>
      </c>
      <c r="AE1274" s="663" t="inlineStr">
        <is>
          <t>ЕАЭС N RU Д-JP.РА04.В.58130/23 от 09.06.2023 действует до 08.06.2028</t>
        </is>
      </c>
      <c r="AF1274" s="663" t="inlineStr">
        <is>
          <t>Ruhaku</t>
        </is>
      </c>
      <c r="AG1274" s="663" t="inlineStr">
        <is>
          <t>CARING JAPAN Inc</t>
        </is>
      </c>
    </row>
    <row r="1275" hidden="1" ht="20.1" customFormat="1" customHeight="1" s="437" thickBot="1">
      <c r="A1275" s="1442" t="n"/>
      <c r="B1275" s="822" t="n"/>
      <c r="C1275" s="449" t="n">
        <v>4580224360365</v>
      </c>
      <c r="D1275" s="449" t="n"/>
      <c r="E1275" s="435" t="inlineStr">
        <is>
          <t>RUHAKU TESTER</t>
        </is>
      </c>
      <c r="F1275" s="435" t="inlineStr">
        <is>
          <t>RU09T</t>
        </is>
      </c>
      <c r="G1275" s="450" t="n"/>
      <c r="H1275" s="451" t="inlineStr">
        <is>
          <t>《RUHAKU》 GETTOU UV Body Veil  TESTER(N.C.V)</t>
        </is>
      </c>
      <c r="I1275" s="451" t="inlineStr">
        <is>
          <t>RUHAKU UV Body Veil</t>
        </is>
      </c>
      <c r="J1275" s="591" t="inlineStr">
        <is>
          <t>Солнцезащитный крем для лица и тела</t>
        </is>
      </c>
      <c r="K1275" s="451" t="inlineStr">
        <is>
          <t>sunscreen</t>
        </is>
      </c>
      <c r="L1275" s="451" t="n"/>
      <c r="M1275" s="1442" t="n"/>
      <c r="N1275" s="450" t="n"/>
      <c r="O1275" s="553" t="n"/>
      <c r="P1275" s="1745">
        <f>P698</f>
        <v/>
      </c>
      <c r="Q1275" s="1622">
        <f>O1275*P1275</f>
        <v/>
      </c>
      <c r="R1275" s="554" t="n">
        <v>0</v>
      </c>
      <c r="S1275" s="1634">
        <f>O1275*R1275</f>
        <v/>
      </c>
      <c r="T1275" s="1634">
        <f>Q1275-S1275</f>
        <v/>
      </c>
      <c r="U1275" s="556">
        <f>T1275/Q1275</f>
        <v/>
      </c>
      <c r="V1275" s="444" t="n"/>
      <c r="W1275" s="444" t="n"/>
      <c r="X1275" s="444" t="n"/>
      <c r="Y1275" s="444" t="n"/>
      <c r="Z1275" s="444" t="n"/>
      <c r="AA1275" s="444" t="n"/>
      <c r="AB1275" s="1627" t="n">
        <v>0.092</v>
      </c>
      <c r="AC1275" s="1627">
        <f>ROUND(O1275*AB1275,3)</f>
        <v/>
      </c>
      <c r="AD1275" s="673" t="inlineStr">
        <is>
          <t>ラウリン酸メチルヘプチル
酸化亜鉛
（カプリル酸／カプリン酸）ヤシアルキル
アロエベラ液汁
エリスリトール
プロパンジオール
ポリヒドロキシステアリン酸
炭酸Ｃａ
タルク
ポリリシノレイン酸ポリグリセリル－６
パルミチン酸デキストリン
ゲットウ葉水
ゲットウ根/種子/茎エキス
マテチャ葉エキス
エーデルワイス花／葉エキス
チャ葉エキス
ヨーロッパキイチゴ種子油
アスコルビルグルコシド
トウキンセンカ花エキス
ゼニアオイ花エキス
ツバキ油
ローズマリー葉油
ユーカリ葉油
ゲットウ葉油
ヒマワリ種子油
グリセリン
ＢＧ
ラウロイルリシン
水
レブリン酸Ｎａ
アニス酸Ｎａ
マルトデキストリン
トコフェロール</t>
        </is>
      </c>
      <c r="AE1275" s="663" t="inlineStr">
        <is>
          <t>ЕАЭС N RU Д-JP.РА04.В.57950/23 от 09.06.2023 действует до 08.06.2028</t>
        </is>
      </c>
      <c r="AF1275" s="663" t="inlineStr">
        <is>
          <t>Ruhaku</t>
        </is>
      </c>
      <c r="AG1275" s="663" t="inlineStr">
        <is>
          <t>CARING JAPAN Inc</t>
        </is>
      </c>
    </row>
    <row r="1276" hidden="1" ht="20.1" customFormat="1" customHeight="1" s="437" thickBot="1">
      <c r="A1276" s="1442" t="n"/>
      <c r="B1276" s="822" t="n"/>
      <c r="C1276" s="449" t="n"/>
      <c r="D1276" s="449" t="n"/>
      <c r="E1276" s="435" t="inlineStr">
        <is>
          <t>RUHAKU SAMPLE</t>
        </is>
      </c>
      <c r="F1276" s="435" t="inlineStr">
        <is>
          <t>RU02S</t>
        </is>
      </c>
      <c r="G1276" s="450" t="n"/>
      <c r="H1276" s="451" t="inlineStr">
        <is>
          <t>《RUHAKU》 Reset Cleansing Oil mini pouch(N.C.V)</t>
        </is>
      </c>
      <c r="I1276" s="451" t="inlineStr">
        <is>
          <t>RUHAKU Reset Cleansing Oil</t>
        </is>
      </c>
      <c r="J1276" s="591" t="inlineStr">
        <is>
          <t>Восстанавливающее демакияжное масло</t>
        </is>
      </c>
      <c r="K1276" s="451" t="inlineStr">
        <is>
          <t>face cleansing</t>
        </is>
      </c>
      <c r="L1276" s="451" t="n"/>
      <c r="M1276" s="1442" t="n"/>
      <c r="N1276" s="450" t="n"/>
      <c r="O1276" s="553" t="n"/>
      <c r="P1276" s="1745" t="n">
        <v>10</v>
      </c>
      <c r="Q1276" s="1622">
        <f>O1276*P1276</f>
        <v/>
      </c>
      <c r="R1276" s="554" t="n">
        <v>0</v>
      </c>
      <c r="S1276" s="1634">
        <f>O1276*R1276</f>
        <v/>
      </c>
      <c r="T1276" s="1634">
        <f>Q1276-S1276</f>
        <v/>
      </c>
      <c r="U1276" s="556">
        <f>T1276/Q1276</f>
        <v/>
      </c>
      <c r="V1276" s="444" t="n"/>
      <c r="W1276" s="444" t="n"/>
      <c r="X1276" s="444" t="n"/>
      <c r="Y1276" s="444" t="n"/>
      <c r="Z1276" s="444" t="n"/>
      <c r="AA1276" s="444" t="n"/>
      <c r="AB1276" s="1659" t="n">
        <v>0.002</v>
      </c>
      <c r="AC1276" s="1627">
        <f>ROUND(O1276*AB1276,3)</f>
        <v/>
      </c>
      <c r="AD1276" s="673" t="n"/>
      <c r="AE1276" s="663" t="inlineStr">
        <is>
          <t>ЕАЭС N RU Д-JP.РА04.В.58163/23 от 09.06.2023 действует до 08.06.2028</t>
        </is>
      </c>
      <c r="AF1276" s="663" t="inlineStr">
        <is>
          <t>RUHAKU</t>
        </is>
      </c>
      <c r="AG1276" s="663" t="inlineStr">
        <is>
          <t>CARING JAPAN Inc</t>
        </is>
      </c>
    </row>
    <row r="1277" hidden="1" ht="20.1" customFormat="1" customHeight="1" s="437" thickBot="1">
      <c r="A1277" s="1442" t="n"/>
      <c r="B1277" s="822" t="n"/>
      <c r="C1277" s="449" t="n"/>
      <c r="D1277" s="449" t="n"/>
      <c r="E1277" s="435" t="inlineStr">
        <is>
          <t>RUHAKU SAMPLE</t>
        </is>
      </c>
      <c r="F1277" s="435" t="n"/>
      <c r="G1277" s="450" t="n"/>
      <c r="H1277" s="451" t="inlineStr">
        <is>
          <t>《RUHAKU》 Clear soap mini pouch(N.C.V)</t>
        </is>
      </c>
      <c r="I1277" s="451" t="inlineStr">
        <is>
          <t>RUHAKU Clear soap</t>
        </is>
      </c>
      <c r="J1277" s="591" t="inlineStr">
        <is>
          <t>Очищающее мыло твердое</t>
        </is>
      </c>
      <c r="K1277" s="451" t="inlineStr">
        <is>
          <t>face soap</t>
        </is>
      </c>
      <c r="L1277" s="451" t="n"/>
      <c r="M1277" s="1442" t="n"/>
      <c r="N1277" s="450" t="n"/>
      <c r="O1277" s="553" t="n"/>
      <c r="P1277" s="1745" t="n">
        <v>10</v>
      </c>
      <c r="Q1277" s="1622">
        <f>O1277*P1277</f>
        <v/>
      </c>
      <c r="R1277" s="554" t="n">
        <v>0</v>
      </c>
      <c r="S1277" s="1634">
        <f>O1277*R1277</f>
        <v/>
      </c>
      <c r="T1277" s="1634">
        <f>Q1277-S1277</f>
        <v/>
      </c>
      <c r="U1277" s="556">
        <f>T1277/Q1277</f>
        <v/>
      </c>
      <c r="V1277" s="444" t="n"/>
      <c r="W1277" s="444" t="n"/>
      <c r="X1277" s="444" t="n"/>
      <c r="Y1277" s="444" t="n"/>
      <c r="Z1277" s="444" t="n"/>
      <c r="AA1277" s="444" t="n"/>
      <c r="AB1277" s="1659" t="n"/>
      <c r="AC1277" s="1627">
        <f>ROUND(O1277*AB1277,3)</f>
        <v/>
      </c>
      <c r="AD1277" s="673" t="n"/>
      <c r="AE1277" s="663" t="n"/>
      <c r="AF1277" s="663" t="n"/>
      <c r="AG1277" s="663" t="n"/>
    </row>
    <row r="1278" hidden="1" ht="20.1" customFormat="1" customHeight="1" s="437" thickBot="1">
      <c r="A1278" s="1442" t="n"/>
      <c r="B1278" s="822" t="n"/>
      <c r="C1278" s="449" t="n"/>
      <c r="D1278" s="449" t="n"/>
      <c r="E1278" s="435" t="inlineStr">
        <is>
          <t>RUHAKU SAMPLE</t>
        </is>
      </c>
      <c r="F1278" s="435" t="inlineStr">
        <is>
          <t>RU03S</t>
        </is>
      </c>
      <c r="G1278" s="450" t="n"/>
      <c r="H1278" s="451" t="inlineStr">
        <is>
          <t>《RUHAKU》　Balance Lotion mini pouch(N.C.V)</t>
        </is>
      </c>
      <c r="I1278" s="451" t="inlineStr">
        <is>
          <t>RUHAKU Balance Lotion</t>
        </is>
      </c>
      <c r="J1278" s="591" t="inlineStr">
        <is>
          <t>Балансирующий лосьон для лица РУХАКУ</t>
        </is>
      </c>
      <c r="K1278" s="451" t="inlineStr">
        <is>
          <t>face lotion</t>
        </is>
      </c>
      <c r="L1278" s="451" t="n"/>
      <c r="M1278" s="1442" t="n"/>
      <c r="N1278" s="450" t="n"/>
      <c r="O1278" s="553" t="n"/>
      <c r="P1278" s="1745" t="n">
        <v>10</v>
      </c>
      <c r="Q1278" s="1622">
        <f>O1278*P1278</f>
        <v/>
      </c>
      <c r="R1278" s="554" t="n">
        <v>0</v>
      </c>
      <c r="S1278" s="1634">
        <f>O1278*R1278</f>
        <v/>
      </c>
      <c r="T1278" s="1634">
        <f>Q1278-S1278</f>
        <v/>
      </c>
      <c r="U1278" s="556">
        <f>T1278/Q1278</f>
        <v/>
      </c>
      <c r="V1278" s="444" t="n"/>
      <c r="W1278" s="444" t="n"/>
      <c r="X1278" s="444" t="n"/>
      <c r="Y1278" s="444" t="n"/>
      <c r="Z1278" s="444" t="n"/>
      <c r="AA1278" s="444" t="n"/>
      <c r="AB1278" s="1659" t="n">
        <v>0.001</v>
      </c>
      <c r="AC1278" s="1627">
        <f>ROUND(O1278*AB1278,3)</f>
        <v/>
      </c>
      <c r="AD1278" s="673" t="n"/>
      <c r="AE1278" s="663" t="inlineStr">
        <is>
          <t>ЕАЭС N RU Д-JP.РА04.В.57923/23 от 09.06.2023 действует до 08.06.2028</t>
        </is>
      </c>
      <c r="AF1278" s="663" t="inlineStr">
        <is>
          <t>RUHAKU</t>
        </is>
      </c>
      <c r="AG1278" s="663" t="inlineStr">
        <is>
          <t>CARING JAPAN Inc</t>
        </is>
      </c>
    </row>
    <row r="1279" hidden="1" ht="20.1" customFormat="1" customHeight="1" s="437" thickBot="1">
      <c r="A1279" s="1442" t="n"/>
      <c r="B1279" s="822" t="n"/>
      <c r="C1279" s="449" t="n"/>
      <c r="D1279" s="449" t="n"/>
      <c r="E1279" s="435" t="inlineStr">
        <is>
          <t>RUHAKU SAMPLE</t>
        </is>
      </c>
      <c r="F1279" s="435" t="inlineStr">
        <is>
          <t>RU07S</t>
        </is>
      </c>
      <c r="G1279" s="450" t="n"/>
      <c r="H1279" s="451" t="inlineStr">
        <is>
          <t>《RUHAKU》 Night Repair Oil mini pouch(N.C.V)</t>
        </is>
      </c>
      <c r="I1279" s="451" t="inlineStr">
        <is>
          <t>RUHAKU Night Repair Oil</t>
        </is>
      </c>
      <c r="J1279" s="591" t="inlineStr">
        <is>
          <t xml:space="preserve"> Ночное восстанавливающее масло для лица РУХАКУ</t>
        </is>
      </c>
      <c r="K1279" s="451" t="inlineStr">
        <is>
          <t>face oil</t>
        </is>
      </c>
      <c r="L1279" s="451" t="n"/>
      <c r="M1279" s="1442" t="n"/>
      <c r="N1279" s="450" t="n"/>
      <c r="O1279" s="553" t="n"/>
      <c r="P1279" s="1745" t="n">
        <v>10</v>
      </c>
      <c r="Q1279" s="1622">
        <f>O1279*P1279</f>
        <v/>
      </c>
      <c r="R1279" s="554" t="n">
        <v>0</v>
      </c>
      <c r="S1279" s="1634">
        <f>O1279*R1279</f>
        <v/>
      </c>
      <c r="T1279" s="1634">
        <f>Q1279-S1279</f>
        <v/>
      </c>
      <c r="U1279" s="556">
        <f>T1279/Q1279</f>
        <v/>
      </c>
      <c r="V1279" s="444" t="n"/>
      <c r="W1279" s="444" t="n"/>
      <c r="X1279" s="444" t="n"/>
      <c r="Y1279" s="444" t="n"/>
      <c r="Z1279" s="444" t="n"/>
      <c r="AA1279" s="444" t="n"/>
      <c r="AB1279" s="1659" t="n">
        <v>0.002</v>
      </c>
      <c r="AC1279" s="1627">
        <f>ROUND(O1279*AB1279,3)</f>
        <v/>
      </c>
      <c r="AD1279" s="673" t="n"/>
      <c r="AE1279" s="663" t="inlineStr">
        <is>
          <t>ЕАЭС N RU Д-JP.РА04.В.58163/23 от 09.06.2023 действует до 08.06.2028</t>
        </is>
      </c>
      <c r="AF1279" s="663" t="inlineStr">
        <is>
          <t>RUHAKU</t>
        </is>
      </c>
      <c r="AG1279" s="663" t="inlineStr">
        <is>
          <t>CARING JAPAN Inc</t>
        </is>
      </c>
    </row>
    <row r="1280" hidden="1" ht="20.1" customFormat="1" customHeight="1" s="437" thickBot="1">
      <c r="A1280" s="1442" t="n"/>
      <c r="B1280" s="822" t="n"/>
      <c r="C1280" s="449" t="n"/>
      <c r="D1280" s="449" t="n"/>
      <c r="E1280" s="435" t="inlineStr">
        <is>
          <t>RUHAKU SAMPLE</t>
        </is>
      </c>
      <c r="F1280" s="435" t="inlineStr">
        <is>
          <t>RU06S</t>
        </is>
      </c>
      <c r="G1280" s="450" t="n"/>
      <c r="H1280" s="804" t="inlineStr">
        <is>
          <t>《RUHAKU》 Moist Cream mini pouch(N.C.V)</t>
        </is>
      </c>
      <c r="I1280" s="804" t="inlineStr">
        <is>
          <t>RUHAKU Moist Cream</t>
        </is>
      </c>
      <c r="J1280" s="591" t="inlineStr">
        <is>
          <t>Увлажняющий крем для лица</t>
        </is>
      </c>
      <c r="K1280" s="451" t="inlineStr">
        <is>
          <t>face cream</t>
        </is>
      </c>
      <c r="L1280" s="451" t="n"/>
      <c r="M1280" s="1442" t="n"/>
      <c r="N1280" s="450" t="n"/>
      <c r="O1280" s="553" t="n"/>
      <c r="P1280" s="1745" t="n">
        <v>10</v>
      </c>
      <c r="Q1280" s="1622">
        <f>O1280*P1280</f>
        <v/>
      </c>
      <c r="R1280" s="554" t="n">
        <v>0</v>
      </c>
      <c r="S1280" s="1634">
        <f>O1280*R1280</f>
        <v/>
      </c>
      <c r="T1280" s="1634">
        <f>Q1280-S1280</f>
        <v/>
      </c>
      <c r="U1280" s="556">
        <f>T1280/Q1280</f>
        <v/>
      </c>
      <c r="V1280" s="444" t="n"/>
      <c r="W1280" s="444" t="n"/>
      <c r="X1280" s="444" t="n"/>
      <c r="Y1280" s="444" t="n"/>
      <c r="Z1280" s="444" t="n"/>
      <c r="AA1280" s="444" t="n"/>
      <c r="AB1280" s="1659" t="n">
        <v>0.002</v>
      </c>
      <c r="AC1280" s="1627">
        <f>ROUND(O1280*AB1280,3)</f>
        <v/>
      </c>
      <c r="AD1280" s="673" t="n"/>
      <c r="AE1280" s="663" t="inlineStr">
        <is>
          <t>ЕАЭС N RU Д-JP.РА04.В.57950/23 от 09.06.2023 действует до 08.06.2028</t>
        </is>
      </c>
      <c r="AF1280" s="663" t="inlineStr">
        <is>
          <t>RUHAKU</t>
        </is>
      </c>
      <c r="AG1280" s="663" t="inlineStr">
        <is>
          <t>CARING JAPAN Inc</t>
        </is>
      </c>
    </row>
    <row r="1281" hidden="1" ht="20.1" customFormat="1" customHeight="1" s="437" thickBot="1">
      <c r="A1281" s="1442" t="n"/>
      <c r="B1281" s="822" t="n"/>
      <c r="C1281" s="449" t="n"/>
      <c r="D1281" s="449" t="n"/>
      <c r="E1281" s="435" t="inlineStr">
        <is>
          <t>RUHAKU SAMPLE</t>
        </is>
      </c>
      <c r="F1281" s="435" t="inlineStr">
        <is>
          <t>RU010S</t>
        </is>
      </c>
      <c r="G1281" s="450" t="n"/>
      <c r="H1281" s="804" t="inlineStr">
        <is>
          <t>《RUHAKU》 Face wash net mini(N.C.V)</t>
        </is>
      </c>
      <c r="I1281" s="804" t="inlineStr">
        <is>
          <t>RUHAKU Face wash net</t>
        </is>
      </c>
      <c r="J1281" s="591" t="inlineStr">
        <is>
          <t>Сеточка для мыла Рухаку</t>
        </is>
      </c>
      <c r="K1281" s="451" t="inlineStr">
        <is>
          <t>wash net</t>
        </is>
      </c>
      <c r="L1281" s="451" t="n"/>
      <c r="M1281" s="1442" t="n"/>
      <c r="N1281" s="450" t="n"/>
      <c r="O1281" s="553" t="n"/>
      <c r="P1281" s="1745" t="n">
        <v>10</v>
      </c>
      <c r="Q1281" s="1622">
        <f>O1281*P1281</f>
        <v/>
      </c>
      <c r="R1281" s="554" t="n">
        <v>0</v>
      </c>
      <c r="S1281" s="1634">
        <f>O1281*R1281</f>
        <v/>
      </c>
      <c r="T1281" s="1634">
        <f>Q1281-S1281</f>
        <v/>
      </c>
      <c r="U1281" s="556">
        <f>T1281/Q1281</f>
        <v/>
      </c>
      <c r="V1281" s="444" t="n"/>
      <c r="W1281" s="444" t="n"/>
      <c r="X1281" s="444" t="n"/>
      <c r="Y1281" s="444" t="n"/>
      <c r="Z1281" s="444" t="n"/>
      <c r="AA1281" s="444" t="n"/>
      <c r="AB1281" s="1659" t="n">
        <v>0.001</v>
      </c>
      <c r="AC1281" s="1627">
        <f>ROUND(O1281*AB1281,3)</f>
        <v/>
      </c>
      <c r="AD1281" s="673" t="n"/>
      <c r="AE1281" s="663" t="n"/>
      <c r="AF1281" s="663" t="inlineStr">
        <is>
          <t>RUHAKU</t>
        </is>
      </c>
      <c r="AG1281" s="663" t="n"/>
    </row>
    <row r="1282" hidden="1" ht="20.1" customFormat="1" customHeight="1" s="437" thickBot="1">
      <c r="A1282" s="1442" t="n"/>
      <c r="B1282" s="822" t="n"/>
      <c r="C1282" s="449" t="n">
        <v>4580224360372</v>
      </c>
      <c r="D1282" s="449" t="n"/>
      <c r="E1282" s="435" t="inlineStr">
        <is>
          <t>RUHAKU SAMPLE</t>
        </is>
      </c>
      <c r="F1282" s="435" t="inlineStr">
        <is>
          <t>RU08T</t>
        </is>
      </c>
      <c r="G1282" s="450" t="n"/>
      <c r="H1282" s="804" t="inlineStr">
        <is>
          <t>《RUHAKU》 Trial Set S TESTER(N.C.V)</t>
        </is>
      </c>
      <c r="I1282" s="804" t="inlineStr">
        <is>
          <t>RUHAKU Trial Set S</t>
        </is>
      </c>
      <c r="J1282" s="591" t="inlineStr">
        <is>
          <t>Пробный сет (восстанавливающее демакияжное масло Рухаку, увлажняющий крем для лица РУХАКУ, очищающее мыло РУХАКУ твердое, балансирующий лосьон для лица РУХАКУ)</t>
        </is>
      </c>
      <c r="K1282" s="451" t="inlineStr">
        <is>
          <t>Cleansing oil,
Soap,
Lotion,
Cream</t>
        </is>
      </c>
      <c r="L1282" s="451" t="n"/>
      <c r="M1282" s="1442" t="n"/>
      <c r="N1282" s="450" t="n"/>
      <c r="O1282" s="553" t="n"/>
      <c r="P1282" s="1745">
        <f>P699</f>
        <v/>
      </c>
      <c r="Q1282" s="1622">
        <f>O1282*P1282</f>
        <v/>
      </c>
      <c r="R1282" s="554" t="n">
        <v>0</v>
      </c>
      <c r="S1282" s="1634">
        <f>O1282*R1282</f>
        <v/>
      </c>
      <c r="T1282" s="1634">
        <f>Q1282-S1282</f>
        <v/>
      </c>
      <c r="U1282" s="556">
        <f>T1282/Q1282</f>
        <v/>
      </c>
      <c r="V1282" s="444" t="n"/>
      <c r="W1282" s="444" t="n"/>
      <c r="X1282" s="444" t="n"/>
      <c r="Y1282" s="444" t="n"/>
      <c r="Z1282" s="444" t="n"/>
      <c r="AA1282" s="444" t="n"/>
      <c r="AB1282" s="1647" t="n">
        <v>0.01</v>
      </c>
      <c r="AC1282" s="1627">
        <f>ROUND(O1282*AB1282,3)</f>
        <v/>
      </c>
      <c r="AD1282" s="673" t="n"/>
      <c r="AE1282" s="663" t="inlineStr">
        <is>
          <t>ЕАЭС N RU Д-JP.РА04.В.58163/23 от 09.06.2023 действует до 08.06.2028
ЕАЭС N RU Д-JP.РА04.В.57950/23 от 09.06.2023 действует до 08.06.2028
ЕАЭС N RU Д-JP.РА04.В.67275/23 от 15.06.2023 действует до 14.06.2028
ЕАЭС N RU Д-JP.РА04.В.57923/23 от 09.06.2023 действует до 08.06.2028</t>
        </is>
      </c>
      <c r="AF1282" s="663" t="inlineStr">
        <is>
          <t>Ruhaku</t>
        </is>
      </c>
      <c r="AG1282" s="663" t="inlineStr">
        <is>
          <t>CARING JAPAN Inc</t>
        </is>
      </c>
    </row>
    <row r="1283" hidden="1" ht="20.1" customFormat="1" customHeight="1" s="437" thickBot="1">
      <c r="A1283" s="1442" t="n"/>
      <c r="B1283" s="822" t="n"/>
      <c r="C1283" s="449" t="n">
        <v>4580224360211</v>
      </c>
      <c r="D1283" s="449" t="n"/>
      <c r="E1283" s="435" t="inlineStr">
        <is>
          <t>MEDION TESTER</t>
        </is>
      </c>
      <c r="F1283" s="435" t="inlineStr">
        <is>
          <t>DM01T</t>
        </is>
      </c>
      <c r="G1283" s="435" t="n"/>
      <c r="H1283" s="451" t="inlineStr">
        <is>
          <t>Dr.Medion HEAD SPA SCALP PACK 150ml  TESTER(N.C.V)</t>
        </is>
      </c>
      <c r="I1283" s="451" t="inlineStr">
        <is>
          <t>Dr.Medion HEAD SPA SCALP PACK</t>
        </is>
      </c>
      <c r="J1283" s="591" t="inlineStr">
        <is>
          <t>Спа-маска для кожи головы и волос</t>
        </is>
      </c>
      <c r="K1283" s="451" t="inlineStr">
        <is>
          <t>hair pack</t>
        </is>
      </c>
      <c r="L1283" s="451" t="n"/>
      <c r="M1283" s="1442" t="n"/>
      <c r="N1283" s="450" t="n"/>
      <c r="O1283" s="553" t="n"/>
      <c r="P1283" s="1745">
        <f>P701</f>
        <v/>
      </c>
      <c r="Q1283" s="1622">
        <f>O1283*P1283</f>
        <v/>
      </c>
      <c r="R1283" s="554" t="n">
        <v>0</v>
      </c>
      <c r="S1283" s="1634">
        <f>O1283*R1283</f>
        <v/>
      </c>
      <c r="T1283" s="1634">
        <f>Q1283-S1283</f>
        <v/>
      </c>
      <c r="U1283" s="556">
        <f>T1283/Q1283</f>
        <v/>
      </c>
      <c r="V1283" s="444" t="n"/>
      <c r="W1283" s="444" t="n"/>
      <c r="X1283" s="444" t="n"/>
      <c r="Y1283" s="444" t="n"/>
      <c r="Z1283" s="444" t="n"/>
      <c r="AA1283" s="444" t="n"/>
      <c r="AB1283" s="1659" t="n">
        <v>0.206</v>
      </c>
      <c r="AC1283" s="1627">
        <f>ROUND(O1283*AB1283,3)</f>
        <v/>
      </c>
      <c r="AD1283" s="673" t="inlineStr">
        <is>
          <t>WATER
BUTYLENE GLYCOL
POLYGLYCERYL-10 LAURATE
PEG-60 HYDROGENATED CASTOR OIL
CARBON DIOXIDE
PYRIDOXINE HCL
NIACINAMIDE
SILICA
CALCIUM PANTOTHENATE
POLYQUATERNIUM-10
PINUS SYLVESTRIS LEAF OIL
SODIUM CITRATE
BENTONITE
KAOLIN
SACCHARIDE ISOMERATE
CITRUS AURANTIUM DULCIS (ORANGE) OIL
LAVANDULA ANGUSTIFOLIA (LAVENDER) OIL
EUCALYPTUS GLOBULUS LEAF OIL
HAKKA YU(JPN)
LAURETH-3
SALVIA SCLAREA (CLARY) OIL
GLYCOLIC ACID
VANILLYL BUTYL ETHER
SODIUM ASCORBYL PHOSPHATE
SODIUM STARCH OCTENYLSUCCINATE
MALTODEXTRIN
TOCOPHERYL ACETATE
CITRIC ACID
SODIUM CHLORIDE
SODIUM LAURETH-4 CARBOXYLATE
PROPYLPARABEN
METHYLPARABEN
PHENOXYETHANOL</t>
        </is>
      </c>
      <c r="AE1283" s="680" t="inlineStr">
        <is>
          <t>ЕАЭС N RU Д-JP.РА04.В.65667/23 от 14.06.2023 действует до 13.06.2028</t>
        </is>
      </c>
      <c r="AF1283" s="877" t="n"/>
      <c r="AG1283" s="680" t="inlineStr">
        <is>
          <t>Medion Research Laboratories Inc.</t>
        </is>
      </c>
    </row>
    <row r="1284" hidden="1" ht="20.1" customFormat="1" customHeight="1" s="437" thickBot="1">
      <c r="A1284" s="1442" t="n"/>
      <c r="B1284" s="822" t="n"/>
      <c r="C1284" s="449" t="n">
        <v>4580224360594</v>
      </c>
      <c r="D1284" s="449" t="n"/>
      <c r="E1284" s="435" t="inlineStr">
        <is>
          <t>MEDION TESTER</t>
        </is>
      </c>
      <c r="F1284" s="447" t="inlineStr">
        <is>
          <t>DM02T</t>
        </is>
      </c>
      <c r="G1284" s="447" t="n"/>
      <c r="H1284" s="404" t="inlineStr">
        <is>
          <t>Dr.Medion HEAD SPA SHAMPOO 200ml TESTER(N.C.V)</t>
        </is>
      </c>
      <c r="I1284" s="451" t="inlineStr">
        <is>
          <t>Dr.Medion HEAD SPA SHAMPOO</t>
        </is>
      </c>
      <c r="J1284" s="591" t="inlineStr">
        <is>
          <t>Спа-шампунь для волос</t>
        </is>
      </c>
      <c r="K1284" s="451" t="inlineStr">
        <is>
          <t>hair shampoo</t>
        </is>
      </c>
      <c r="L1284" s="451" t="n"/>
      <c r="M1284" s="1442" t="n"/>
      <c r="N1284" s="450" t="n"/>
      <c r="O1284" s="553" t="n"/>
      <c r="P1284" s="1745">
        <f>P702</f>
        <v/>
      </c>
      <c r="Q1284" s="1622">
        <f>O1284*P1284</f>
        <v/>
      </c>
      <c r="R1284" s="554" t="n">
        <v>0</v>
      </c>
      <c r="S1284" s="1634">
        <f>O1284*R1284</f>
        <v/>
      </c>
      <c r="T1284" s="1634">
        <f>Q1284-S1284</f>
        <v/>
      </c>
      <c r="U1284" s="556">
        <f>T1284/Q1284</f>
        <v/>
      </c>
      <c r="V1284" s="444" t="n"/>
      <c r="W1284" s="444" t="n"/>
      <c r="X1284" s="444" t="n"/>
      <c r="Y1284" s="444" t="n"/>
      <c r="Z1284" s="444" t="n"/>
      <c r="AA1284" s="444" t="n"/>
      <c r="AB1284" s="1659" t="n">
        <v>0.27</v>
      </c>
      <c r="AC1284" s="1627">
        <f>ROUND(O1284*AB1284,3)</f>
        <v/>
      </c>
      <c r="AD1284" s="673" t="inlineStr">
        <is>
          <t>WATER
COCAMIDOPROPYL BETAINE
DISODIUM C12-14 PARETH-2 SULFOSUCCINATE
COCAMIDE DEA
SODIUM LAUROYL METHYLAMINOPROPIONATE
POTASSIUM COCOYL GLUTAMATE
CARBON DIOXIDE
BUTYLENE GLYCOL
PYRIDOXINE HCL
NIACINAMIDE
SILICA
NELUMBO NUCIFERA FLOWER EXTRACT
ARNICA MONTANA FLOWER EXTRACT
ANTHEMIS NOBILIS FLOWER EXTRACT
ROSMARINUS OFFICINALIS (ROSEMARY) LEAF EXTRACT
ALLIUM SATIVUM (GARLIC) BULB EXTRACT
HEDERA HELIX (IVY) LEAF/STEM EXTRACT
PINUS SYLVESTRIS CONE EXTRACT
ARCTIUM LAPPA ROOT EXTRACT
NASTURTIUM OFFICINALE LEAF/STEM EXTRACT
LAMIUM ALBUM FLOWER/LEAF/STEM EXTRACT
PENTYLENE GLYCOL
SODIUM COCOYL GLUTAMATE
CETEARETH-60 MYRISTYL GLYCOL
POLYQUATERNIUM-10
CITRUS AURANTIUM DULCIS (ORANGE) OIL
CITRIC ACID
PEG-20 SORBITAN COCOATE
LAVANDULA ANGUSTIFOLIA (LAVENDER) OIL
PEG-7 GLYCERYL COCOATE
HYDROXYPROPYLGLUCONAMIDE
HYDROXYPROPYLAMMONIUM GLUCONATE
SACCHARIDE ISOMERATE
EUCALYPTUS GLOBULUS LEAF OIL
DIPOTASSIUM GLYCYRRHIZATE
POTASSIUM HYDROXIDE
ETIDRONIC ACID
ROSA DAMASCENA FLOWER OIL
SALVIA SCLAREA (CLARY) OIL
CALCIUM PANTOTHENATE
SODIUM ASCORBYL PHOSPHATE
TOCOPHERYL ACETATE
TARTARIC ACID
SODIUM BENZOATE
MALTODEXTRIN
BENZYL ALCOHOL
POTASSIUM SORBATE
SODIUM CITRATE
SODIUM STARCH OCTENYLSUCCINATE
METHYLPARABEN</t>
        </is>
      </c>
      <c r="AE1284" s="680" t="inlineStr">
        <is>
          <t>ЕАЭС N RU Д-JP.РА04.В.65676/23 от 14.06.2023 действует до 13.06.2028</t>
        </is>
      </c>
      <c r="AF1284" s="877" t="n"/>
      <c r="AG1284" s="680" t="inlineStr">
        <is>
          <t>Medion Research Laboratories Inc.</t>
        </is>
      </c>
    </row>
    <row r="1285" hidden="1" ht="20.1" customFormat="1" customHeight="1" s="437" thickBot="1">
      <c r="A1285" s="1442" t="n"/>
      <c r="B1285" s="822" t="n"/>
      <c r="C1285" s="448" t="n"/>
      <c r="D1285" s="448" t="n"/>
      <c r="E1285" s="435" t="inlineStr">
        <is>
          <t>MEDION TESTER</t>
        </is>
      </c>
      <c r="F1285" s="447" t="inlineStr">
        <is>
          <t>DM03T</t>
        </is>
      </c>
      <c r="G1285" s="447" t="n"/>
      <c r="H1285" s="404" t="inlineStr">
        <is>
          <t>Dr.Medion HEAD SPA TREATMENT 230g  TESTER(N.C.V)</t>
        </is>
      </c>
      <c r="I1285" s="451" t="inlineStr">
        <is>
          <t>Dr.Medion HEAD SPA TREATMENT</t>
        </is>
      </c>
      <c r="J1285" s="591" t="inlineStr">
        <is>
          <t>Спа-тритмент-кондиционер для кожи головы и волос</t>
        </is>
      </c>
      <c r="K1285" s="451" t="inlineStr">
        <is>
          <t>hair treatment</t>
        </is>
      </c>
      <c r="L1285" s="451" t="n"/>
      <c r="M1285" s="1442" t="n"/>
      <c r="N1285" s="450" t="n"/>
      <c r="O1285" s="553" t="n"/>
      <c r="P1285" s="1745">
        <f>P703</f>
        <v/>
      </c>
      <c r="Q1285" s="1622">
        <f>O1285*P1285</f>
        <v/>
      </c>
      <c r="R1285" s="554" t="n">
        <v>0</v>
      </c>
      <c r="S1285" s="1634">
        <f>O1285*R1285</f>
        <v/>
      </c>
      <c r="T1285" s="1634">
        <f>Q1285-S1285</f>
        <v/>
      </c>
      <c r="U1285" s="556">
        <f>T1285/Q1285</f>
        <v/>
      </c>
      <c r="V1285" s="444" t="n"/>
      <c r="W1285" s="444" t="n"/>
      <c r="X1285" s="444" t="n"/>
      <c r="Y1285" s="444" t="n"/>
      <c r="Z1285" s="444" t="n"/>
      <c r="AA1285" s="444" t="n"/>
      <c r="AB1285" s="1442" t="n">
        <v>0.255</v>
      </c>
      <c r="AC1285" s="1627">
        <f>ROUND(O1285*AB1285,3)</f>
        <v/>
      </c>
      <c r="AD1285" s="673" t="inlineStr">
        <is>
          <t>Water
Glycerin
Isononyl Isononanoate
Cetyl Ethylhexanoate
Stearamidopropyl Dimethylamine
Pentylene Glycol
Behenyl Alcohol
Glyceryl Stearate SE
Myristyl Alcohol
Hydrogenated Rapeseed Alcohol
Octyldodecyl Erucate
Lactic Acid
Argania Spinosa Kernel Oil
Nelumbo Nucifera Flower Extract
Calcium Pantothenate
Niacinamide
Sodium Ascorbyl Phosphate
Tocopheryl Acetate
Pyridoxine HCl
Maltodextrin
Sodium Starch Octenylsuccinate
Silica
Dipentaerythrityl Hexahydroxystearate/Hexastearate/Hexarosinate
Saccharide Isomerate
Hydrolyzed Keratin
Salvia Sclarea (Clary) Oil
Citrus Aurantium Dulcis (Orange) Oil
Rosa Damascena Flower Oil
Pelargonium Graveolens Oil
ROSA CANINA FRUIT OIL
Eucalyptus Globulus Leaf Oil
Lavandula Angustifolia (Lavender) Oil
Dimethicone
Butylene Glycol
PEG-200 Hydrogenated Castor Oil
Hydroxypropylgluconamide
Hydroxypropylammonium Gluconate
Benzyl Alcohol
Sodium Benzoate
Potassium Sorbate
Tartaric Acid
Phenoxyethanol</t>
        </is>
      </c>
      <c r="AE1285" s="680" t="inlineStr">
        <is>
          <t>ЕАЭС N RU Д-JP.РА04.В.65673/23 от 14.06.2023 действует до 13.06.2028</t>
        </is>
      </c>
      <c r="AF1285" s="877" t="n"/>
      <c r="AG1285" s="680" t="inlineStr">
        <is>
          <t>Medion Research Laboratories Inc.</t>
        </is>
      </c>
    </row>
    <row r="1286" hidden="1" ht="20.1" customFormat="1" customHeight="1" s="437" thickBot="1">
      <c r="A1286" s="435" t="n"/>
      <c r="B1286" s="829" t="n"/>
      <c r="C1286" s="448" t="n"/>
      <c r="D1286" s="448" t="n"/>
      <c r="E1286" s="435" t="inlineStr">
        <is>
          <t>MEDION TESTER</t>
        </is>
      </c>
      <c r="F1286" s="447" t="inlineStr">
        <is>
          <t>DM04T</t>
        </is>
      </c>
      <c r="G1286" s="447" t="n"/>
      <c r="H1286" s="404" t="inlineStr">
        <is>
          <t>Dr.Medion HEAD SPA SET  TESTER(N.C.V)</t>
        </is>
      </c>
      <c r="I1286" s="451" t="n"/>
      <c r="J1286" s="591" t="n"/>
      <c r="K1286" s="451" t="inlineStr">
        <is>
          <t>shampoo,treatment,pack</t>
        </is>
      </c>
      <c r="L1286" s="451" t="n"/>
      <c r="M1286" s="1442" t="n"/>
      <c r="N1286" s="450" t="n"/>
      <c r="O1286" s="553" t="n"/>
      <c r="P1286" s="1745" t="n">
        <v>100</v>
      </c>
      <c r="Q1286" s="1622">
        <f>O1286*P1286</f>
        <v/>
      </c>
      <c r="R1286" s="554" t="n">
        <v>0</v>
      </c>
      <c r="S1286" s="1634">
        <f>O1286*R1286</f>
        <v/>
      </c>
      <c r="T1286" s="1634">
        <f>Q1286-S1286</f>
        <v/>
      </c>
      <c r="U1286" s="556">
        <f>T1286/Q1286</f>
        <v/>
      </c>
      <c r="V1286" s="444" t="n"/>
      <c r="W1286" s="444" t="n"/>
      <c r="X1286" s="444" t="n"/>
      <c r="Y1286" s="444" t="n"/>
      <c r="Z1286" s="444" t="n"/>
      <c r="AA1286" s="444" t="n"/>
      <c r="AB1286" s="1442" t="n">
        <v>0.727</v>
      </c>
      <c r="AC1286" s="1627">
        <f>ROUND(O1286*AB1286,3)</f>
        <v/>
      </c>
      <c r="AD1286" s="673" t="n"/>
      <c r="AE1286" s="680" t="inlineStr">
        <is>
          <t>ЕАЭС N RU Д-JP.РА04.В.65676/23 от 14.06.2023 действует до 13.06.2028
ЕАЭС N RU Д-JP.РА04.В.65673/23 от 14.06.2023 действует до 13.06.2028</t>
        </is>
      </c>
      <c r="AF1286" s="877" t="n"/>
      <c r="AG1286" s="680" t="inlineStr">
        <is>
          <t>Medion Research Laboratories Inc.</t>
        </is>
      </c>
    </row>
    <row r="1287" hidden="1" ht="20.1" customFormat="1" customHeight="1" s="437" thickBot="1">
      <c r="A1287" s="1442" t="n"/>
      <c r="B1287" s="822" t="n"/>
      <c r="C1287" s="448" t="n"/>
      <c r="D1287" s="448" t="n"/>
      <c r="E1287" s="435" t="inlineStr">
        <is>
          <t>MEDION PRO</t>
        </is>
      </c>
      <c r="F1287" s="447" t="inlineStr">
        <is>
          <t>MEDI02PT</t>
        </is>
      </c>
      <c r="G1287" s="447" t="n"/>
      <c r="H1287" s="404" t="inlineStr">
        <is>
          <t>《MEDION》Mediplorer CO2 GEL MASK FOR PROFESSIONAL (30 times) TESTER(N.C.V)</t>
        </is>
      </c>
      <c r="I1287" s="451">
        <f>I706</f>
        <v/>
      </c>
      <c r="J1287" s="451" t="inlineStr">
        <is>
          <t>Профессиональная гелевая маска СО2 для лица Mediplorer</t>
        </is>
      </c>
      <c r="K1287" s="451">
        <f>K706</f>
        <v/>
      </c>
      <c r="L1287" s="451" t="n"/>
      <c r="M1287" s="1442" t="n"/>
      <c r="N1287" s="450" t="n"/>
      <c r="O1287" s="553" t="n"/>
      <c r="P1287" s="1745">
        <f>P706</f>
        <v/>
      </c>
      <c r="Q1287" s="1622">
        <f>O1287*P1287</f>
        <v/>
      </c>
      <c r="R1287" s="554" t="n">
        <v>0</v>
      </c>
      <c r="S1287" s="1634">
        <f>O1287*R1287</f>
        <v/>
      </c>
      <c r="T1287" s="1634">
        <f>Q1287-S1287</f>
        <v/>
      </c>
      <c r="U1287" s="556">
        <f>T1287/Q1287</f>
        <v/>
      </c>
      <c r="V1287" s="444" t="n"/>
      <c r="W1287" s="444" t="n"/>
      <c r="X1287" s="444" t="n"/>
      <c r="Y1287" s="444" t="n"/>
      <c r="Z1287" s="444" t="n"/>
      <c r="AA1287" s="444" t="n"/>
      <c r="AB1287" s="1442" t="n">
        <v>1</v>
      </c>
      <c r="AC1287" s="1627">
        <f>ROUND(O1287*AB1287,3)</f>
        <v/>
      </c>
      <c r="AD1287" s="673" t="n"/>
      <c r="AE1287" s="680" t="inlineStr">
        <is>
          <t>ЕАЭС N RU Д-JP.РА04.В.65636/23 от 14.06.2023 действует до 13.06.2028</t>
        </is>
      </c>
      <c r="AF1287" s="877" t="n"/>
      <c r="AG1287" s="680" t="inlineStr">
        <is>
          <t>Medion Research Laboratories Inc.</t>
        </is>
      </c>
    </row>
    <row r="1288" hidden="1" ht="20.1" customFormat="1" customHeight="1" s="437" thickBot="1">
      <c r="A1288" s="1442" t="n"/>
      <c r="B1288" s="822" t="n"/>
      <c r="C1288" s="448" t="n">
        <v>4560164470478</v>
      </c>
      <c r="D1288" s="448" t="inlineStr">
        <is>
          <t>MEDI03P</t>
        </is>
      </c>
      <c r="E1288" s="435" t="inlineStr">
        <is>
          <t>MEDION PRO</t>
        </is>
      </c>
      <c r="F1288" s="447" t="inlineStr">
        <is>
          <t>MEDI03P</t>
        </is>
      </c>
      <c r="G1288" s="447" t="n"/>
      <c r="H1288" s="404" t="inlineStr">
        <is>
          <t>《MEDION　PRO》Mediplorer CO2 GEL MASK PREMIUM PRO (30 times) TESTER(N.C.V)</t>
        </is>
      </c>
      <c r="I1288" s="451">
        <f>I707</f>
        <v/>
      </c>
      <c r="J1288" s="451">
        <f>J707</f>
        <v/>
      </c>
      <c r="K1288" s="451">
        <f>K707</f>
        <v/>
      </c>
      <c r="L1288" s="451" t="n"/>
      <c r="M1288" s="1442" t="n"/>
      <c r="N1288" s="450" t="n"/>
      <c r="O1288" s="553" t="n"/>
      <c r="P1288" s="1745">
        <f>P707</f>
        <v/>
      </c>
      <c r="Q1288" s="1622">
        <f>O1288*P1288</f>
        <v/>
      </c>
      <c r="R1288" s="554" t="n">
        <v>0</v>
      </c>
      <c r="S1288" s="1634">
        <f>O1288*R1288</f>
        <v/>
      </c>
      <c r="T1288" s="1634">
        <f>Q1288-S1288</f>
        <v/>
      </c>
      <c r="U1288" s="556">
        <f>T1288/Q1288</f>
        <v/>
      </c>
      <c r="V1288" s="444" t="n"/>
      <c r="W1288" s="444" t="n"/>
      <c r="X1288" s="444" t="n"/>
      <c r="Y1288" s="444" t="n"/>
      <c r="Z1288" s="444" t="n"/>
      <c r="AA1288" s="444" t="n"/>
      <c r="AB1288" s="1442" t="n">
        <v>1</v>
      </c>
      <c r="AC1288" s="1627">
        <f>ROUND(O1288*AB1288,3)</f>
        <v/>
      </c>
      <c r="AD1288" s="673" t="n"/>
      <c r="AE1288" s="680" t="inlineStr">
        <is>
          <t>ЕАЭС N RU Д-JP.РА04.В.65636/23 от 14.06.2023 действует до 13.06.2028</t>
        </is>
      </c>
      <c r="AF1288" s="877" t="n"/>
      <c r="AG1288" s="680" t="inlineStr">
        <is>
          <t>Medion Research Laboratories Inc.</t>
        </is>
      </c>
    </row>
    <row r="1289" hidden="1" ht="20.1" customFormat="1" customHeight="1" s="437" thickBot="1">
      <c r="A1289" s="435" t="n"/>
      <c r="B1289" s="829" t="n"/>
      <c r="C1289" s="448" t="n"/>
      <c r="D1289" s="448" t="n"/>
      <c r="E1289" s="435" t="inlineStr">
        <is>
          <t>MEDION TESTER</t>
        </is>
      </c>
      <c r="F1289" s="447" t="inlineStr">
        <is>
          <t>MEDI02T</t>
        </is>
      </c>
      <c r="G1289" s="447" t="n"/>
      <c r="H1289" s="899" t="inlineStr">
        <is>
          <t>Mediplorer CO2 gel mask (6 times) TESTER(N.C.V)</t>
        </is>
      </c>
      <c r="I1289" s="551" t="inlineStr">
        <is>
          <t>Mediplorer CO2 gel mask</t>
        </is>
      </c>
      <c r="J1289" s="1045" t="inlineStr">
        <is>
          <t>Гелевая маска СО2 для лица</t>
        </is>
      </c>
      <c r="K1289" s="551" t="inlineStr">
        <is>
          <t>face mask</t>
        </is>
      </c>
      <c r="L1289" s="1046" t="n"/>
      <c r="M1289" s="1442" t="n"/>
      <c r="N1289" s="1442" t="n"/>
      <c r="O1289" s="553" t="n"/>
      <c r="P1289" s="1745">
        <f>P705</f>
        <v/>
      </c>
      <c r="Q1289" s="1622">
        <f>O1289*P1289</f>
        <v/>
      </c>
      <c r="R1289" s="554" t="n">
        <v>0</v>
      </c>
      <c r="S1289" s="1634">
        <f>O1289*R1289</f>
        <v/>
      </c>
      <c r="T1289" s="1634">
        <f>Q1289-S1289</f>
        <v/>
      </c>
      <c r="U1289" s="556">
        <f>T1289/Q1289</f>
        <v/>
      </c>
      <c r="V1289" s="444" t="n"/>
      <c r="W1289" s="444" t="n"/>
      <c r="X1289" s="444" t="n"/>
      <c r="Y1289" s="444" t="n"/>
      <c r="Z1289" s="444" t="n"/>
      <c r="AA1289" s="444" t="n"/>
      <c r="AB1289" s="1442" t="n">
        <v>0.217</v>
      </c>
      <c r="AC1289" s="1627">
        <f>ROUND(O1289*AB1289,3)</f>
        <v/>
      </c>
      <c r="AD1289" s="673" t="inlineStr">
        <is>
          <t>GEL:WATER
BUTYLENE GLYCOL
PENTYLENE GLYCOL
CHONDRUS CRISPUS(CARRAGEENAN)
SODIUM BICARBONATE
ALGIN
RESVERATROL
ACETYL GLUCOSAMINE
HYDROLYZED HYALURONIC ACID
TOCOPHEROL
CYAMOPSIS TETRAGONOLOBA (GUAR) GUM
XANTHAN GUM
METHYLCELLULOSE
CLADOSIPHON NOVAE-CALEDONIAE POLYSACCHARIDE
CERAMIDE NP
CERAMIDE AP
CERAMIDE EOP
SACCHAROMYCES CEREVISIAE EXTRACT
GERANIUM THUNBERGII FLOWER/LEAF/STEM EXTRACT
VITIS VINIFERA(GRAPE)LEAF/SKIN/SEED EXTRACT
COIX LACRYMA-JOBI MA-YUEN SEED EXTRACT
PANAX GINSENG ROOT EXTRACT
GLYCYRRHIZA GLABRA (LICORICE) ROOT EXTRACT
SODIUM LAUROYL LACTYLATE
C12-14 PARETH-12
PHYTOSPHINGOSINE
CHOLESTEROL
SODIUM CHLORIDE
CARBOMER
PHENOXYETHANOL
MALTOSE
CYCLODEXTRIN
MALTOSYL CYCLODEXTRIN
ALGAE EXTRACT
POWDER:SUCROSE
ASCORBIC ACID
ISOMALT
CELLULOSE
CITRIC ACID
XYLITOL
GLUCOSE
ACETYL HYDROXYPROLINE
ALANINE
ARGININE</t>
        </is>
      </c>
      <c r="AE1289" s="680" t="inlineStr">
        <is>
          <t>ЕАЭС N RU Д-JP.РА04.В.65636/23 от 14.06.2023 действует до 13.06.2028</t>
        </is>
      </c>
      <c r="AF1289" s="877" t="n"/>
      <c r="AG1289" s="680" t="inlineStr">
        <is>
          <t>Medion Research Laboratories Inc.</t>
        </is>
      </c>
    </row>
    <row r="1290" hidden="1" ht="20.1" customFormat="1" customHeight="1" s="437" thickBot="1">
      <c r="A1290" s="1442" t="n"/>
      <c r="B1290" s="822" t="n"/>
      <c r="C1290" s="448" t="n"/>
      <c r="D1290" s="448" t="n"/>
      <c r="E1290" s="435" t="inlineStr">
        <is>
          <t>MEDION TESTER</t>
        </is>
      </c>
      <c r="F1290" s="447" t="inlineStr">
        <is>
          <t>MEDI02S</t>
        </is>
      </c>
      <c r="G1290" s="447" t="n"/>
      <c r="H1290" s="899" t="inlineStr">
        <is>
          <t>Mediplorer CO2 gel mask
for professional mini pouch set(N.C.V)</t>
        </is>
      </c>
      <c r="I1290" s="551" t="inlineStr">
        <is>
          <t>Mediplorer CO2 gel mask</t>
        </is>
      </c>
      <c r="J1290" s="1045" t="inlineStr">
        <is>
          <t>Профессиональная гелевая маска СО2 для лица Mediplorer</t>
        </is>
      </c>
      <c r="K1290" s="551" t="inlineStr">
        <is>
          <t>face mask</t>
        </is>
      </c>
      <c r="L1290" s="1046" t="n"/>
      <c r="M1290" s="1442" t="n"/>
      <c r="N1290" s="1442" t="n"/>
      <c r="O1290" s="553" t="n"/>
      <c r="P1290" s="1745" t="n">
        <v>100</v>
      </c>
      <c r="Q1290" s="1622">
        <f>O1290*P1290</f>
        <v/>
      </c>
      <c r="R1290" s="554" t="n">
        <v>0</v>
      </c>
      <c r="S1290" s="1634">
        <f>O1290*R1290</f>
        <v/>
      </c>
      <c r="T1290" s="1634">
        <f>Q1290-S1290</f>
        <v/>
      </c>
      <c r="U1290" s="556">
        <f>T1290/Q1290</f>
        <v/>
      </c>
      <c r="V1290" s="444" t="n"/>
      <c r="W1290" s="444" t="n"/>
      <c r="X1290" s="444" t="n"/>
      <c r="Y1290" s="444" t="n"/>
      <c r="Z1290" s="444" t="n"/>
      <c r="AA1290" s="444" t="n"/>
      <c r="AB1290" s="723" t="n">
        <v>0.034</v>
      </c>
      <c r="AC1290" s="1627">
        <f>ROUND(O1290*AB1290,3)</f>
        <v/>
      </c>
      <c r="AD1290" s="673" t="inlineStr">
        <is>
          <t>GEL:ＷＡＴＥＲ
ＢＵＴＹＬＥＮＥ　ＧＬＹＣＯＬ
ＳＯＤＩＵＭ　ＢＩＣＡＲＢＯＮＡＴＥ
ＡＬＧＩＮ
ＣＥＬＬＵＬＯＳＥ　ＧＵＭ
ＣＨＯＮＤＲＵＳ　ＣＲＩＳＰＵＳ（ＣＡＲＲＡＧＥＥＮＡＮ）
ＰＥＮＴＹＬＥＮＥ　ＧＬＹＣＯＬ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ＲＥＴＩＮＹＬ　ＰＡＬＭＩＴＡＴＥ
ＰＨＹＴＯＳＰＨＩＮＧＯＳＩＮＥ
ＣＨＯＬＥＳＴＥＲＯＬ
ＳＯＤＩＵＭ　ＴＯＣＯＰＨＥＲＹＬ　ＰＨＯＳＰＨＡＴＥ
ＳＯＤＩＵＭ　ＣＨＬＯＲＩＤＥ
ＣＡＲＢＯＭＥＲ
ＭＡＬＴＯＳＥ
ＣＹＣＬＯＤＥＸＴＲＩＮ
ＭＡＬＴＯＳＹＬ　ＣＹＣＬＯＤＥＸＴＲＩＮ
ＣＡＰＲＹＬＹＬ　ＧＬＹＣＯＬ
ＧＬＹＣＥＲＩＮ
ＭＡＧＮＥＳＩＵＭ　ＣＨＬＯＲＩＤＥ
１，２－ＨＥＸＡＮＥＤＩＯＬ
ＰＨＥＮＯＸＹＥＴＨＡＮＯＬ
POWDER:SUCROSE
ASCORBIC ACID
CITRIC ACID
ISOMALT
CELLULOSE
XYLITOL
GLUCOSE
TRISODIUM　ASCORBYL
PALMITATE PHOSPHATE
SODIUM ASCORBYL PHOSPHATE
ACETYL HYDROXYPROLINE
ALANINE
ARGININE</t>
        </is>
      </c>
      <c r="AE1290" s="680" t="inlineStr">
        <is>
          <t>ЕАЭС N RU Д-JP.РА04.В.65636/23 от 14.06.2023 действует до 13.06.2028</t>
        </is>
      </c>
      <c r="AF1290" s="877" t="inlineStr">
        <is>
          <t>Mediplorer</t>
        </is>
      </c>
      <c r="AG1290" s="680" t="inlineStr">
        <is>
          <t>Medion Research Laboratories Inc.</t>
        </is>
      </c>
    </row>
    <row r="1291" hidden="1" ht="20.1" customFormat="1" customHeight="1" s="437" thickBot="1">
      <c r="A1291" s="435" t="n"/>
      <c r="B1291" s="829" t="n"/>
      <c r="C1291" s="448" t="n"/>
      <c r="D1291" s="448" t="n"/>
      <c r="E1291" s="435" t="inlineStr">
        <is>
          <t>MEDION TESTER</t>
        </is>
      </c>
      <c r="F1291" s="447" t="inlineStr">
        <is>
          <t>MEDI03T</t>
        </is>
      </c>
      <c r="G1291" s="447" t="n"/>
      <c r="H1291" s="899" t="inlineStr">
        <is>
          <t>Mediplorer CO2 gel mask
premium mini TESTER(N.C.V)</t>
        </is>
      </c>
      <c r="I1291" s="551" t="inlineStr">
        <is>
          <t>Mediplorer CO2 gel mask premium</t>
        </is>
      </c>
      <c r="J1291" s="1045" t="inlineStr">
        <is>
          <t>Премиальная гелевая маска СО2 для лица</t>
        </is>
      </c>
      <c r="K1291" s="551" t="inlineStr">
        <is>
          <t>face mask</t>
        </is>
      </c>
      <c r="L1291" s="1046" t="n"/>
      <c r="M1291" s="1442" t="n"/>
      <c r="N1291" s="1442" t="n"/>
      <c r="O1291" s="553" t="n"/>
      <c r="P1291" s="1745" t="n">
        <v>50</v>
      </c>
      <c r="Q1291" s="1622">
        <f>O1291*P1291</f>
        <v/>
      </c>
      <c r="R1291" s="554" t="n">
        <v>0</v>
      </c>
      <c r="S1291" s="1634">
        <f>O1291*R1291</f>
        <v/>
      </c>
      <c r="T1291" s="1634">
        <f>Q1291-S1291</f>
        <v/>
      </c>
      <c r="U1291" s="556">
        <f>T1291/Q1291</f>
        <v/>
      </c>
      <c r="V1291" s="444" t="n"/>
      <c r="W1291" s="444" t="n"/>
      <c r="X1291" s="444" t="n"/>
      <c r="Y1291" s="444" t="n"/>
      <c r="Z1291" s="444" t="n"/>
      <c r="AA1291" s="444" t="n"/>
      <c r="AB1291" s="723" t="n">
        <v>0.07000000000000001</v>
      </c>
      <c r="AC1291" s="1627">
        <f>ROUND(O1291*AB1291,3)</f>
        <v/>
      </c>
      <c r="AD1291" s="673" t="inlineStr">
        <is>
          <t>GEL:ＷＡＴＥＲ
ＢＵＴＹＬＥＮＥ　ＧＬＹＣＯＬ
ＰＥＮＴＹＬＥＮＥ　ＧＬＹＣＯＬ
ＣＨＯＮＤＲＵＳ　ＣＲＩＳＰＵＳ（ＣＡＲＲＡＧＥＥＮＡＮ）
ＳＯＤＩＵＭ　ＢＩＣＡＲＢＯＮＡＴＥ
ＡＬＧＩＮ
ＰＡＬＭＩＴＯＹＬ　ＴＲＩＰＥＰＴＩＤＥ－５
ＰＡＬＭＩＴＯＹＬ　ＤＩＰＥＰＴＩＤＥ－５　ＤＩＡＭＩＮＯＢＵＴＹＲＯＹＬ　ＨＹＤＲＯＸＹＴＨＲＥＯＮＩＮＥ
ＴＥＴＲＡＤＥＣＹＬ　ＡＭＩＮＯＢＵＴＹＲＯＹＬＶＡＬＹＬＡＭＩＮＯＢＵＴＹＬＩＣ　ＵＲＥＡ　ＴＲＩＦＬＵＯＲＯＡＣＥＴＡＴＥ
ＣＥＲＡＭＩＤＥ　ＮＰ
ＣＥＲＡＭＩＤＥ　ＡＰ
ＣＥＲＡＭＩＤＥ　ＥＯＰ
ＤＩＰＥＰＴＩＤＥ　ＤＩＡＭＩＮＯＢＵＴＹＲＯＹＬ　ＢＥＮＺＹＬＡＭＩＤＥ　ＤＩＡＣＥＴＡＴＥ
ＲＥＳＶＥＲＡＴＲＯＬ
ＡＣＥＴＹＬ　ＧＬＵＣＯＳＡＭＩＮＥ
ＣＡＲＹＯＤＥＮＤＲＯＮ　ＯＲＩＮＯＣＥＮＳＥ　ＳＥＥＤ　ＯＩＬ
ＺＥＡ　ＭＡＹＳ（ＣＯＲＮ）ＯＩＬ
ＨＹＤＲＯＬＹＺＥＤ　ＨＹＡＬＵＲＯＮＩＣ　ＡＣＩＤ
ＴＯＣＯＰＨＥＲＯＬ
ＣＹＡＭＯＰＳＩＳ　ＴＥＴＲＡＧＯＮＯＬＯＢＡ（ＧＵＡＲ）ＧＵＭ
ＸＡＮＴＨＡＮ　ＧＵＭ
ＭＥＴＨＹＬＣＥＬＬＵＬＯＳＥ
ＣＬＡＤＯＳＩＰＨＯＮ　ＮＯＶＡＥ－ＣＡＬＥＤＯＮＩＡＥ　ＰＯＬＹＳＡＣＣＡＲＩＤＥＳ
ＳＡＣＣＨＡＲＯＭＹＣＥＳ　ＣＥＲＥＶＩＳＩＡＥ　ＥＸＴＲＡＣＴ
ＧＥＲＡＮＩＵＭ　ＴＨＵＮＢＥＲＧＩＩ　ＦＬＯＷＥＲ／ＬＥＡＦ／ＳＴＥＭ　ＥＸＴＲＡＣＴ
ＶＩＴＩＳ　ＶＩＮＩＦＥＲＡ（ＧＲＡＰＥ）ＬＥＡＦ／ＳＥＥＤ／ＳＫＩＮ　ＥＸＴＲＡＣＴ
ＣＯＩＸ　ＬＡＣＲＹＭＡ－ＪＯＢＩ　ＭＡ－ＹＵＥＮ　ＳＥＥＤ　ＥＸＴＲＡＣＴ
ＰＡＮＡＸ　ＧＩＮＳＥＮＧ　ＲＯＯＴ　ＥＸＴＲＡＣＴ
ＧＬＹＣＹＲＲＨＩＺＡ　ＧＬＡＢＡ（ＬＩＣＯＲＩＣＥ）　ＲＯＯＴ　ＥＸＴＲＡＣＴ
ＳＯＤＩＵＭ　ＬＡＵＲＯＹＬ　ＬＡＣＴＹＬＡＴＥ
Ｃ１２－１４　ＰＡＲＥＴＨ－１２
ＲＯＳＡ　ＣＡＮＩＮＡ　ＦＲＵＩＴ　ＯＩＬ
ＲＯＳＡ　ＤＡＭＡＳＣＥＮＡ　ＦＬＯＷＥＲ　ＯＩＬ
ＲＥＴＩＮＹＬ　ＰＡＬＭＩＴＡＴＥ
ＰＨＹＴＯＳＰＨＩＮＧＯＳＩＮＥ
ＣＨＯＬＥＳＴＥＲＯＬ
ＳＯＤＩＵＭ　ＴＯＣＯＰＨＥＲＹＬ　ＰＨＯＳＰＨＡＴＥ
ＳＯＤＩＵＭ　ＰＯＬＹＡＣＲＹＬＡＴＥ
ＳＯＤＩＵＭ　ＣＨＬＯＲＩＤＥ
ＣＡＲＢＯＭＥＲ
ＭＡＬＴＯＳＥ
ＣＹＣＬＯＤＥＸＴＲＩＮ
ＭＡＬＴＯＳＹＬ　ＣＹＣＬＯＤＥＸＴＲＩＮ
ＧＬＹＣＥＲＩＮ
ＭＡＧＮＥＳＩＵＭ　ＣＨＬＯＲＩＤＥ
ＰＨＥＮＯＸＹＥＴＨＡＮＯＬ
POWDER:
SUCROSE
ASCORBIC ACID
CITRIC ACID
ISOMALT
CELLULOSE
XYLITOL
GLUCOSE
TRISODIUM　ASCORBYL
PALMITATE PHOSPHATE
SODIUM ASCORBYL PHOSPHATE
ACETYL HYDROXYPROLINE
ALANINE
ARGININE</t>
        </is>
      </c>
      <c r="AE1291" s="680" t="inlineStr">
        <is>
          <t>ЕАЭС N RU Д-JP.РА04.В.65636/23 от 14.06.2023 действует до 13.06.2028</t>
        </is>
      </c>
      <c r="AF1291" s="877" t="inlineStr">
        <is>
          <t>Mediplorer</t>
        </is>
      </c>
      <c r="AG1291" s="680" t="inlineStr">
        <is>
          <t>Medion Research Laboratories Inc.</t>
        </is>
      </c>
    </row>
    <row r="1292" hidden="1" ht="20.1" customFormat="1" customHeight="1" s="437" thickBot="1">
      <c r="A1292" s="1442" t="n"/>
      <c r="B1292" s="822" t="n"/>
      <c r="C1292" s="448" t="n"/>
      <c r="D1292" s="448" t="n"/>
      <c r="E1292" s="435" t="inlineStr">
        <is>
          <t>MEDION TESTER</t>
        </is>
      </c>
      <c r="F1292" s="447" t="inlineStr">
        <is>
          <t>MEDI02S</t>
        </is>
      </c>
      <c r="G1292" s="447" t="n"/>
      <c r="H1292" s="899" t="inlineStr">
        <is>
          <t>Mediplorer CO2 gel mask
pouch set(N.C.V)</t>
        </is>
      </c>
      <c r="I1292" s="551" t="inlineStr">
        <is>
          <t>Mediplorer CO2 gel mask</t>
        </is>
      </c>
      <c r="J1292" s="1045" t="inlineStr">
        <is>
          <t>Гелевая маска СО2 для лица</t>
        </is>
      </c>
      <c r="K1292" s="551" t="inlineStr">
        <is>
          <t>face mask</t>
        </is>
      </c>
      <c r="L1292" s="1046" t="n"/>
      <c r="M1292" s="1442" t="n"/>
      <c r="N1292" s="1442" t="n"/>
      <c r="O1292" s="553" t="n"/>
      <c r="P1292" s="1745" t="n">
        <v>50</v>
      </c>
      <c r="Q1292" s="1622">
        <f>O1292*P1292</f>
        <v/>
      </c>
      <c r="R1292" s="554" t="n">
        <v>0</v>
      </c>
      <c r="S1292" s="1634">
        <f>O1292*R1292</f>
        <v/>
      </c>
      <c r="T1292" s="1634">
        <f>Q1292-S1292</f>
        <v/>
      </c>
      <c r="U1292" s="556">
        <f>T1292/Q1292</f>
        <v/>
      </c>
      <c r="V1292" s="444" t="n"/>
      <c r="W1292" s="444" t="n"/>
      <c r="X1292" s="444" t="n"/>
      <c r="Y1292" s="444" t="n"/>
      <c r="Z1292" s="444" t="n"/>
      <c r="AA1292" s="444" t="n"/>
      <c r="AB1292" s="723" t="n">
        <v>0.033</v>
      </c>
      <c r="AC1292" s="1627">
        <f>ROUND(O1292*AB1292,3)</f>
        <v/>
      </c>
      <c r="AD1292" s="673">
        <f>AD705</f>
        <v/>
      </c>
      <c r="AE1292" s="663" t="inlineStr">
        <is>
          <t>ЕАЭС N RU Д-JP.РА04.В.65636/23 от 14.06.2023 действует до 13.06.2029</t>
        </is>
      </c>
      <c r="AF1292" s="663" t="n"/>
      <c r="AG1292" s="663" t="inlineStr">
        <is>
          <t>Medion Research Laboratories Inc.</t>
        </is>
      </c>
    </row>
    <row r="1293" hidden="1" ht="20.1" customFormat="1" customHeight="1" s="437" thickBot="1">
      <c r="A1293" s="1442" t="n"/>
      <c r="B1293" s="822" t="n"/>
      <c r="C1293" s="448" t="n"/>
      <c r="D1293" s="448" t="n"/>
      <c r="E1293" s="435" t="n"/>
      <c r="F1293" s="447" t="inlineStr">
        <is>
          <t>MEDI03S</t>
        </is>
      </c>
      <c r="G1293" s="447" t="n"/>
      <c r="H1293" s="451" t="inlineStr">
        <is>
          <t>《MEDION》Mediplorer CO2 gel mask
premium pouch set(N.C.V)</t>
        </is>
      </c>
      <c r="I1293" s="451" t="inlineStr">
        <is>
          <t>Mediplorer CO2 gel mask premium</t>
        </is>
      </c>
      <c r="J1293" s="591" t="inlineStr">
        <is>
          <t>Премиальная гелевая маска СО2 для лица Mediplorer</t>
        </is>
      </c>
      <c r="K1293" s="451" t="inlineStr">
        <is>
          <t>face mask</t>
        </is>
      </c>
      <c r="L1293" s="1046" t="n"/>
      <c r="M1293" s="1442" t="n"/>
      <c r="N1293" s="1442" t="n"/>
      <c r="O1293" s="553" t="n"/>
      <c r="P1293" s="1745" t="n">
        <v>70</v>
      </c>
      <c r="Q1293" s="1622">
        <f>O1293*P1293</f>
        <v/>
      </c>
      <c r="R1293" s="554" t="n">
        <v>0</v>
      </c>
      <c r="S1293" s="1634">
        <f>O1293*R1293</f>
        <v/>
      </c>
      <c r="T1293" s="1634">
        <f>Q1293-S1293</f>
        <v/>
      </c>
      <c r="U1293" s="556">
        <f>T1293/Q1293</f>
        <v/>
      </c>
      <c r="V1293" s="444" t="n"/>
      <c r="W1293" s="444" t="n"/>
      <c r="X1293" s="444" t="n"/>
      <c r="Y1293" s="444" t="n"/>
      <c r="Z1293" s="444" t="n"/>
      <c r="AA1293" s="444" t="n"/>
      <c r="AB1293" s="723" t="n">
        <v>0.033</v>
      </c>
      <c r="AC1293" s="1627">
        <f>ROUND(O1293*AB1293,3)</f>
        <v/>
      </c>
      <c r="AD1293" s="673">
        <f>AD708</f>
        <v/>
      </c>
      <c r="AE1293" s="663" t="inlineStr">
        <is>
          <t>ЕАЭС N RU Д-JP.РА04.В.65636/23 от 14.06.2023 действует до 13.06.2030</t>
        </is>
      </c>
      <c r="AF1293" s="663" t="n"/>
      <c r="AG1293" s="663" t="inlineStr">
        <is>
          <t>Medion Research Laboratories Inc.</t>
        </is>
      </c>
    </row>
    <row r="1294" hidden="1" ht="20.1" customFormat="1" customHeight="1" s="437" thickBot="1">
      <c r="A1294" s="435" t="n"/>
      <c r="B1294" s="829" t="n"/>
      <c r="C1294" s="448" t="n"/>
      <c r="D1294" s="448" t="n"/>
      <c r="E1294" s="435" t="inlineStr">
        <is>
          <t>MEDION TESTER</t>
        </is>
      </c>
      <c r="F1294" s="447" t="inlineStr">
        <is>
          <t>MEDI07T</t>
        </is>
      </c>
      <c r="G1294" s="447" t="n"/>
      <c r="H1294" s="899" t="inlineStr">
        <is>
          <t>Mediplorer CO2 sheet mask pouch(N.C.V)</t>
        </is>
      </c>
      <c r="I1294" s="551" t="inlineStr">
        <is>
          <t>Mediplorer CO2 sheet mask</t>
        </is>
      </c>
      <c r="J1294" s="1045" t="inlineStr">
        <is>
          <t>Тканевая маска для лица СО2</t>
        </is>
      </c>
      <c r="K1294" s="551" t="inlineStr">
        <is>
          <t>face mask</t>
        </is>
      </c>
      <c r="L1294" s="1046" t="n"/>
      <c r="M1294" s="1442" t="n"/>
      <c r="N1294" s="1442" t="n"/>
      <c r="O1294" s="553" t="n"/>
      <c r="P1294" s="1745" t="n">
        <v>10</v>
      </c>
      <c r="Q1294" s="1622">
        <f>O1294*P1294</f>
        <v/>
      </c>
      <c r="R1294" s="554" t="n">
        <v>0</v>
      </c>
      <c r="S1294" s="1634">
        <f>O1294*R1294</f>
        <v/>
      </c>
      <c r="T1294" s="1634">
        <f>Q1294-S1294</f>
        <v/>
      </c>
      <c r="U1294" s="556">
        <f>T1294/Q1294</f>
        <v/>
      </c>
      <c r="V1294" s="444" t="n"/>
      <c r="W1294" s="444" t="n"/>
      <c r="X1294" s="444" t="n"/>
      <c r="Y1294" s="444" t="n"/>
      <c r="Z1294" s="444" t="n"/>
      <c r="AA1294" s="444" t="n"/>
      <c r="AB1294" s="723" t="n">
        <v>0.026</v>
      </c>
      <c r="AC1294" s="1627">
        <f>ROUND(O1294*AB1294,3)</f>
        <v/>
      </c>
      <c r="AD1294" s="673" t="inlineStr">
        <is>
          <t>WATER
BUTYLENE GLYCOL
ROSA DAMASCENA PHYTOPLACENTA CULTURE EXTRACT
SODIUM ACETYLATED HYALURONATE
HYDROLYZED HYALURONIC ACID 
ARTEMIA EXTRACT
PENTYLENE GLYCOL 
ALGIN
CELLULOSE GUM
CHONDRUS ORISPUS (CARRAGEENAN) 
ZOSTERA MARINA EXTRACT
ROSA CANINA FRUIT OIL
CITRIC ACID
SODIUM TOCOPHERYL PHOSPHATE
SODIUM CITRATE
ALCOHOL
PHENOXYETHANOL 
PEG-60 HYDROGENATED CASTOR OIL
HYDROXYPROPYL METHYLCELLULOSE STEAROXY ETHER
MALIC ACID</t>
        </is>
      </c>
      <c r="AE1294" s="680" t="inlineStr">
        <is>
          <t>ЕАЭС N RU Д-JP.РА04.В.65672/23 от 14.06.2023 действует до 13.06.2028</t>
        </is>
      </c>
      <c r="AF1294" s="877" t="n"/>
      <c r="AG1294" s="680" t="inlineStr">
        <is>
          <t>Medion Research Laboratories Inc.</t>
        </is>
      </c>
    </row>
    <row r="1295" hidden="1" ht="20.1" customFormat="1" customHeight="1" s="437" thickBot="1">
      <c r="A1295" s="435" t="n"/>
      <c r="B1295" s="829" t="n"/>
      <c r="C1295" s="448" t="n"/>
      <c r="D1295" s="448" t="n"/>
      <c r="E1295" s="435" t="inlineStr">
        <is>
          <t>MEDION TESTER</t>
        </is>
      </c>
      <c r="F1295" s="447" t="inlineStr">
        <is>
          <t>MEDI04T</t>
        </is>
      </c>
      <c r="G1295" s="447" t="n"/>
      <c r="H1295" s="899" t="inlineStr">
        <is>
          <t>Mediplorer Radiance Lift lotion
(120mL) TESTER(N.C.V)</t>
        </is>
      </c>
      <c r="I1295" s="551" t="inlineStr">
        <is>
          <t>Mediplorer Radiance Lift lotion</t>
        </is>
      </c>
      <c r="J1295" s="1045" t="inlineStr">
        <is>
          <t>Лифтинговый лосьон для лица «Сияние»</t>
        </is>
      </c>
      <c r="K1295" s="551" t="inlineStr">
        <is>
          <t>face lotion</t>
        </is>
      </c>
      <c r="L1295" s="1046" t="n"/>
      <c r="M1295" s="1442" t="n"/>
      <c r="N1295" s="1442" t="n"/>
      <c r="O1295" s="553" t="n"/>
      <c r="P1295" s="1745">
        <f>P710</f>
        <v/>
      </c>
      <c r="Q1295" s="1622">
        <f>O1295*P1295</f>
        <v/>
      </c>
      <c r="R1295" s="554" t="n">
        <v>0</v>
      </c>
      <c r="S1295" s="1634">
        <f>O1295*R1295</f>
        <v/>
      </c>
      <c r="T1295" s="1634">
        <f>Q1295-S1295</f>
        <v/>
      </c>
      <c r="U1295" s="556">
        <f>T1295/Q1295</f>
        <v/>
      </c>
      <c r="V1295" s="444" t="n"/>
      <c r="W1295" s="444" t="n"/>
      <c r="X1295" s="444" t="n"/>
      <c r="Y1295" s="444" t="n"/>
      <c r="Z1295" s="444" t="n"/>
      <c r="AA1295" s="444" t="n"/>
      <c r="AB1295" s="1442" t="n">
        <v>0.268</v>
      </c>
      <c r="AC1295" s="1627">
        <f>ROUND(O1295*AB1295,3)</f>
        <v/>
      </c>
      <c r="AD1295"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295" s="680" t="inlineStr">
        <is>
          <t>ЕАЭС N RU Д-JP.РА04.В.65654/23 от 14.06.2023 действует до 13.06.2028</t>
        </is>
      </c>
      <c r="AF1295" s="877" t="n"/>
      <c r="AG1295" s="680" t="inlineStr">
        <is>
          <t>Medion Research Laboratories Inc.</t>
        </is>
      </c>
    </row>
    <row r="1296" hidden="1" ht="20.1" customFormat="1" customHeight="1" s="437" thickBot="1">
      <c r="A1296" s="435" t="n"/>
      <c r="B1296" s="829" t="n"/>
      <c r="C1296" s="448" t="n"/>
      <c r="D1296" s="448" t="n"/>
      <c r="E1296" s="435" t="inlineStr">
        <is>
          <t>MEDION TESTER</t>
        </is>
      </c>
      <c r="F1296" s="447" t="inlineStr">
        <is>
          <t>MEDI06T</t>
        </is>
      </c>
      <c r="G1296" s="447" t="n"/>
      <c r="H1296" s="899" t="inlineStr">
        <is>
          <t>Mediplorer Radiance Lift serum (30mL) TESTER(N.C.V)</t>
        </is>
      </c>
      <c r="I1296" s="551" t="inlineStr">
        <is>
          <t>Mediplorer Radiance Lift serum</t>
        </is>
      </c>
      <c r="J1296" s="1045" t="inlineStr">
        <is>
          <t>Лифтинговая сыворотка для лица «Сияние»</t>
        </is>
      </c>
      <c r="K1296" s="551" t="inlineStr">
        <is>
          <t>face serum</t>
        </is>
      </c>
      <c r="L1296" s="1046" t="n"/>
      <c r="M1296" s="1442" t="n"/>
      <c r="N1296" s="1442" t="n"/>
      <c r="O1296" s="553" t="n"/>
      <c r="P1296" s="1745">
        <f>P711</f>
        <v/>
      </c>
      <c r="Q1296" s="1622">
        <f>O1296*P1296</f>
        <v/>
      </c>
      <c r="R1296" s="554" t="n">
        <v>0</v>
      </c>
      <c r="S1296" s="1634">
        <f>O1296*R1296</f>
        <v/>
      </c>
      <c r="T1296" s="1634">
        <f>Q1296-S1296</f>
        <v/>
      </c>
      <c r="U1296" s="556">
        <f>T1296/Q1296</f>
        <v/>
      </c>
      <c r="V1296" s="444" t="n"/>
      <c r="W1296" s="444" t="n"/>
      <c r="X1296" s="444" t="n"/>
      <c r="Y1296" s="444" t="n"/>
      <c r="Z1296" s="444" t="n"/>
      <c r="AA1296" s="444" t="n"/>
      <c r="AB1296" s="1442" t="n">
        <v>0.14</v>
      </c>
      <c r="AC1296" s="1627">
        <f>ROUND(O1296*AB1296,3)</f>
        <v/>
      </c>
      <c r="AD1296"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296" s="680" t="inlineStr">
        <is>
          <t>ЕАЭС N RU Д-JP.РА04.В.65640/23 от 14.06.2023 действует до 13.06.2028</t>
        </is>
      </c>
      <c r="AF1296" s="663" t="inlineStr">
        <is>
          <t>Mediplorer</t>
        </is>
      </c>
      <c r="AG1296" s="680" t="inlineStr">
        <is>
          <t>Medion Research Laboratories Inc.</t>
        </is>
      </c>
    </row>
    <row r="1297" hidden="1" ht="20.1" customFormat="1" customHeight="1" s="437" thickBot="1">
      <c r="A1297" s="435" t="n"/>
      <c r="B1297" s="829" t="n"/>
      <c r="C1297" s="448" t="n"/>
      <c r="D1297" s="448" t="n"/>
      <c r="E1297" s="435" t="inlineStr">
        <is>
          <t>MEDION TESTER</t>
        </is>
      </c>
      <c r="F1297" s="447" t="inlineStr">
        <is>
          <t>MEDI05T</t>
        </is>
      </c>
      <c r="G1297" s="447" t="n"/>
      <c r="H1297" s="899" t="inlineStr">
        <is>
          <t>Mediplorer Radiance Lift cream
(50g) TESTER(N.C.V)</t>
        </is>
      </c>
      <c r="I1297" s="551" t="inlineStr">
        <is>
          <t>Mediplorer Radiance Lift cream</t>
        </is>
      </c>
      <c r="J1297" s="1045" t="inlineStr">
        <is>
          <t>Лифтинговый крем для лица «Сияние»</t>
        </is>
      </c>
      <c r="K1297" s="551" t="inlineStr">
        <is>
          <t>face cream</t>
        </is>
      </c>
      <c r="L1297" s="1046" t="n"/>
      <c r="M1297" s="1442" t="n"/>
      <c r="N1297" s="1442" t="n"/>
      <c r="O1297" s="553" t="n"/>
      <c r="P1297" s="1745">
        <f>P712</f>
        <v/>
      </c>
      <c r="Q1297" s="1622">
        <f>O1297*P1297</f>
        <v/>
      </c>
      <c r="R1297" s="554" t="n">
        <v>0</v>
      </c>
      <c r="S1297" s="1634">
        <f>O1297*R1297</f>
        <v/>
      </c>
      <c r="T1297" s="1634">
        <f>Q1297-S1297</f>
        <v/>
      </c>
      <c r="U1297" s="556">
        <f>T1297/Q1297</f>
        <v/>
      </c>
      <c r="V1297" s="444" t="n"/>
      <c r="W1297" s="444" t="n"/>
      <c r="X1297" s="444" t="n"/>
      <c r="Y1297" s="444" t="n"/>
      <c r="Z1297" s="444" t="n"/>
      <c r="AA1297" s="444" t="n"/>
      <c r="AB1297" s="1442" t="n">
        <v>0.212</v>
      </c>
      <c r="AC1297" s="1627">
        <f>ROUND(O1297*AB1297,3)</f>
        <v/>
      </c>
      <c r="AD1297"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297" s="680" t="inlineStr">
        <is>
          <t>ЕАЭС N RU Д-JP.РА04.В.65650/23 от 14.06.2023 действует до 13.06.2028</t>
        </is>
      </c>
      <c r="AF1297" s="663" t="inlineStr">
        <is>
          <t>Mediplorer</t>
        </is>
      </c>
      <c r="AG1297" s="680" t="inlineStr">
        <is>
          <t>Medion Research Laboratories Inc.</t>
        </is>
      </c>
    </row>
    <row r="1298" hidden="1" ht="20.1" customFormat="1" customHeight="1" s="437" thickBot="1">
      <c r="A1298" s="435" t="n"/>
      <c r="B1298" s="829" t="n"/>
      <c r="C1298" s="448" t="n"/>
      <c r="D1298" s="448" t="n"/>
      <c r="E1298" s="435" t="inlineStr">
        <is>
          <t>MEDION TESTER</t>
        </is>
      </c>
      <c r="F1298" s="447" t="inlineStr">
        <is>
          <t>MEDI01T</t>
        </is>
      </c>
      <c r="G1298" s="447" t="n"/>
      <c r="H1298" s="899" t="inlineStr">
        <is>
          <t>Mediplorer Cleansing balm
(90g) TESTER(N.C.V)</t>
        </is>
      </c>
      <c r="I1298" s="551" t="inlineStr">
        <is>
          <t>Mediplorer Cleansing balm</t>
        </is>
      </c>
      <c r="J1298" s="1045" t="inlineStr">
        <is>
          <t>Очищающий бальзам для лица</t>
        </is>
      </c>
      <c r="K1298" s="551" t="inlineStr">
        <is>
          <t>face cleansing</t>
        </is>
      </c>
      <c r="L1298" s="1046" t="n"/>
      <c r="M1298" s="1442" t="n"/>
      <c r="N1298" s="1442" t="n"/>
      <c r="O1298" s="553" t="n"/>
      <c r="P1298" s="1745">
        <f>P713</f>
        <v/>
      </c>
      <c r="Q1298" s="1622">
        <f>O1298*P1298</f>
        <v/>
      </c>
      <c r="R1298" s="554" t="n">
        <v>0</v>
      </c>
      <c r="S1298" s="1634">
        <f>O1298*R1298</f>
        <v/>
      </c>
      <c r="T1298" s="1634">
        <f>Q1298-S1298</f>
        <v/>
      </c>
      <c r="U1298" s="556">
        <f>T1298/Q1298</f>
        <v/>
      </c>
      <c r="V1298" s="444" t="n"/>
      <c r="W1298" s="444" t="n"/>
      <c r="X1298" s="444" t="n"/>
      <c r="Y1298" s="444">
        <f>V1298*X1298</f>
        <v/>
      </c>
      <c r="Z1298" s="444" t="n"/>
      <c r="AA1298" s="444" t="n"/>
      <c r="AB1298" s="1442" t="n">
        <v>0.176</v>
      </c>
      <c r="AC1298" s="1627">
        <f>ROUND(O1298*AB1298,3)</f>
        <v/>
      </c>
      <c r="AD1298"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298" s="680" t="inlineStr">
        <is>
          <t>ЕАЭС N RU Д-JP.РА04.В.65633/23 от 14.06.2023 действует до 13.06.2028</t>
        </is>
      </c>
      <c r="AF1298" s="663" t="inlineStr">
        <is>
          <t>Mediplorer</t>
        </is>
      </c>
      <c r="AG1298" s="680" t="inlineStr">
        <is>
          <t>Medion Research Laboratories Inc.</t>
        </is>
      </c>
    </row>
    <row r="1299" hidden="1" ht="20.1" customFormat="1" customHeight="1" s="437" thickBot="1">
      <c r="A1299" s="435" t="n"/>
      <c r="B1299" s="829" t="n"/>
      <c r="C1299" s="448" t="n"/>
      <c r="D1299" s="448" t="n"/>
      <c r="E1299" s="435" t="inlineStr">
        <is>
          <t>MEDION TESTER</t>
        </is>
      </c>
      <c r="F1299" s="447" t="inlineStr">
        <is>
          <t>MEDI10S</t>
        </is>
      </c>
      <c r="G1299" s="447" t="n"/>
      <c r="H1299" s="899" t="inlineStr">
        <is>
          <t>Mediplorer trial sets (2 sets of CO2 gel mask, cup, spatula, Radiance Lift mini
samples, cleansing balm mini jar and original pouch) TESTER(N.C.V)</t>
        </is>
      </c>
      <c r="I1299" s="551" t="n"/>
      <c r="J1299" s="1045">
        <f>J718</f>
        <v/>
      </c>
      <c r="K1299" s="551" t="inlineStr">
        <is>
          <t>face care</t>
        </is>
      </c>
      <c r="L1299" s="1046" t="n"/>
      <c r="M1299" s="1442" t="n"/>
      <c r="N1299" s="1442" t="n"/>
      <c r="O1299" s="553" t="n"/>
      <c r="P1299" s="1745">
        <f>P718</f>
        <v/>
      </c>
      <c r="Q1299" s="1622">
        <f>O1299*P1299</f>
        <v/>
      </c>
      <c r="R1299" s="554" t="n">
        <v>0</v>
      </c>
      <c r="S1299" s="1634">
        <f>O1299*R1299</f>
        <v/>
      </c>
      <c r="T1299" s="1634">
        <f>Q1299-S1299</f>
        <v/>
      </c>
      <c r="U1299" s="556">
        <f>T1299/Q1299</f>
        <v/>
      </c>
      <c r="V1299" s="444" t="n"/>
      <c r="W1299" s="444" t="n"/>
      <c r="X1299" s="444" t="n"/>
      <c r="Y1299" s="444" t="n"/>
      <c r="Z1299" s="444" t="n"/>
      <c r="AA1299" s="444" t="n"/>
      <c r="AB1299" s="1047" t="n">
        <v>0.037</v>
      </c>
      <c r="AC1299" s="1627">
        <f>ROUND(O1299*AB1299,3)</f>
        <v/>
      </c>
      <c r="AD1299" s="673" t="n"/>
      <c r="AE1299" s="877" t="n"/>
      <c r="AF1299" s="877" t="n"/>
      <c r="AG1299" s="877" t="n"/>
    </row>
    <row r="1300" hidden="1" ht="20.1" customFormat="1" customHeight="1" s="437" thickBot="1">
      <c r="A1300" s="435" t="n"/>
      <c r="B1300" s="829" t="n"/>
      <c r="C1300" s="448" t="n"/>
      <c r="D1300" s="448" t="n"/>
      <c r="E1300" s="435" t="inlineStr">
        <is>
          <t>MEDION TESTER</t>
        </is>
      </c>
      <c r="F1300" s="447" t="inlineStr">
        <is>
          <t>MEDI04S</t>
        </is>
      </c>
      <c r="G1300" s="447" t="n"/>
      <c r="H1300" s="899" t="inlineStr">
        <is>
          <t>Mediplorer Radiance Lift lotion
mini pouch(N.C.V)</t>
        </is>
      </c>
      <c r="I1300" s="551" t="inlineStr">
        <is>
          <t>Mediplorer Radiance Lift lotion</t>
        </is>
      </c>
      <c r="J1300" s="1045" t="inlineStr">
        <is>
          <t>Лифтинговый лосьон для лица «Сияние»</t>
        </is>
      </c>
      <c r="K1300" s="551" t="inlineStr">
        <is>
          <t>face lotion</t>
        </is>
      </c>
      <c r="L1300" s="1046" t="n"/>
      <c r="M1300" s="1442" t="n"/>
      <c r="N1300" s="1442" t="n"/>
      <c r="O1300" s="553" t="n"/>
      <c r="P1300" s="1745" t="n">
        <v>10</v>
      </c>
      <c r="Q1300" s="1622">
        <f>O1300*P1300</f>
        <v/>
      </c>
      <c r="R1300" s="554" t="n">
        <v>0</v>
      </c>
      <c r="S1300" s="1634">
        <f>O1300*R1300</f>
        <v/>
      </c>
      <c r="T1300" s="1634">
        <f>Q1300-S1300</f>
        <v/>
      </c>
      <c r="U1300" s="556">
        <f>T1300/Q1300</f>
        <v/>
      </c>
      <c r="V1300" s="444" t="n"/>
      <c r="W1300" s="444" t="n"/>
      <c r="X1300" s="444" t="n"/>
      <c r="Y1300" s="444" t="n"/>
      <c r="Z1300" s="444" t="n"/>
      <c r="AA1300" s="444" t="n"/>
      <c r="AB1300" s="1661" t="n">
        <v>0.002</v>
      </c>
      <c r="AC1300" s="1627">
        <f>ROUND(O1300*AB1300,3)</f>
        <v/>
      </c>
      <c r="AD1300" s="673">
        <f>AD710</f>
        <v/>
      </c>
      <c r="AE1300" s="877" t="inlineStr">
        <is>
          <t>ЕАЭС N RU Д-JP.РА04.В.65654/23 от 14.06.2023 действует до 13.06.2028</t>
        </is>
      </c>
      <c r="AF1300" s="663" t="inlineStr">
        <is>
          <t>Mediplorer</t>
        </is>
      </c>
      <c r="AG1300" s="680" t="inlineStr">
        <is>
          <t>Medion Research Laboratories Inc.</t>
        </is>
      </c>
    </row>
    <row r="1301" hidden="1" ht="20.1" customFormat="1" customHeight="1" s="437" thickBot="1">
      <c r="A1301" s="435" t="n"/>
      <c r="B1301" s="829" t="n"/>
      <c r="C1301" s="448" t="n"/>
      <c r="D1301" s="448" t="n"/>
      <c r="E1301" s="435" t="inlineStr">
        <is>
          <t>MEDION TESTER</t>
        </is>
      </c>
      <c r="F1301" s="447" t="inlineStr">
        <is>
          <t>MEDI06S</t>
        </is>
      </c>
      <c r="G1301" s="447" t="n"/>
      <c r="H1301" s="899" t="inlineStr">
        <is>
          <t>Mediplorer Radiance Lift serum mini pouch(N.C.V)</t>
        </is>
      </c>
      <c r="I1301" s="551" t="inlineStr">
        <is>
          <t>Mediplorer Radiance Lift serum</t>
        </is>
      </c>
      <c r="J1301" s="1045" t="inlineStr">
        <is>
          <t>Лифтинговая сыворотка для лица «Сияние»</t>
        </is>
      </c>
      <c r="K1301" s="551" t="inlineStr">
        <is>
          <t>face serum</t>
        </is>
      </c>
      <c r="L1301" s="1046" t="n"/>
      <c r="M1301" s="1442" t="n"/>
      <c r="N1301" s="1442" t="n"/>
      <c r="O1301" s="553" t="n"/>
      <c r="P1301" s="1745" t="n">
        <v>10</v>
      </c>
      <c r="Q1301" s="1622">
        <f>O1301*P1301</f>
        <v/>
      </c>
      <c r="R1301" s="554" t="n">
        <v>0</v>
      </c>
      <c r="S1301" s="1634">
        <f>O1301*R1301</f>
        <v/>
      </c>
      <c r="T1301" s="1634">
        <f>Q1301-S1301</f>
        <v/>
      </c>
      <c r="U1301" s="556">
        <f>T1301/Q1301</f>
        <v/>
      </c>
      <c r="V1301" s="444" t="n"/>
      <c r="W1301" s="444" t="n"/>
      <c r="X1301" s="444" t="n"/>
      <c r="Y1301" s="444" t="n"/>
      <c r="Z1301" s="444" t="n"/>
      <c r="AA1301" s="444" t="n"/>
      <c r="AB1301" s="1661" t="n">
        <v>0.002</v>
      </c>
      <c r="AC1301" s="1627">
        <f>ROUND(O1301*AB1301,3)</f>
        <v/>
      </c>
      <c r="AD1301" s="673">
        <f>AD711</f>
        <v/>
      </c>
      <c r="AE1301" s="877" t="inlineStr">
        <is>
          <t>ЕАЭС N RU Д-JP.РА04.В.65640/23 от 14.06.2023 действует до 13.06.2028</t>
        </is>
      </c>
      <c r="AF1301" s="663" t="inlineStr">
        <is>
          <t>Mediplorer</t>
        </is>
      </c>
      <c r="AG1301" s="680" t="inlineStr">
        <is>
          <t>Medion Research Laboratories Inc.</t>
        </is>
      </c>
    </row>
    <row r="1302" hidden="1" ht="20.1" customFormat="1" customHeight="1" s="437" thickBot="1">
      <c r="A1302" s="435" t="n"/>
      <c r="B1302" s="829" t="n"/>
      <c r="C1302" s="448" t="n"/>
      <c r="D1302" s="448" t="n"/>
      <c r="E1302" s="435" t="inlineStr">
        <is>
          <t>MEDION TESTER</t>
        </is>
      </c>
      <c r="F1302" s="447" t="inlineStr">
        <is>
          <t>MEDI05S</t>
        </is>
      </c>
      <c r="G1302" s="447" t="n"/>
      <c r="H1302" s="899" t="inlineStr">
        <is>
          <t>Mediplorer Radiance Lift cream
mini pouch(N.C.V)</t>
        </is>
      </c>
      <c r="I1302" s="551" t="inlineStr">
        <is>
          <t>Mediplorer Radiance Lift cream</t>
        </is>
      </c>
      <c r="J1302" s="1045" t="inlineStr">
        <is>
          <t>Лифтинговый крем для лица «Сияние»</t>
        </is>
      </c>
      <c r="K1302" s="551" t="inlineStr">
        <is>
          <t>face cream</t>
        </is>
      </c>
      <c r="L1302" s="1046" t="n"/>
      <c r="M1302" s="1442" t="n"/>
      <c r="N1302" s="1442" t="n"/>
      <c r="O1302" s="553" t="n"/>
      <c r="P1302" s="1745" t="n">
        <v>10</v>
      </c>
      <c r="Q1302" s="1622">
        <f>O1302*P1302</f>
        <v/>
      </c>
      <c r="R1302" s="554" t="n">
        <v>0</v>
      </c>
      <c r="S1302" s="1634">
        <f>O1302*R1302</f>
        <v/>
      </c>
      <c r="T1302" s="1634">
        <f>Q1302-S1302</f>
        <v/>
      </c>
      <c r="U1302" s="556">
        <f>T1302/Q1302</f>
        <v/>
      </c>
      <c r="V1302" s="444" t="n"/>
      <c r="W1302" s="444" t="n"/>
      <c r="X1302" s="444" t="n"/>
      <c r="Y1302" s="444" t="n"/>
      <c r="Z1302" s="444" t="n"/>
      <c r="AA1302" s="444" t="n"/>
      <c r="AB1302" s="1661" t="n">
        <v>0.002</v>
      </c>
      <c r="AC1302" s="1627">
        <f>ROUND(O1302*AB1302,3)</f>
        <v/>
      </c>
      <c r="AD1302" s="673">
        <f>AD712</f>
        <v/>
      </c>
      <c r="AE1302" s="877" t="inlineStr">
        <is>
          <t>ЕАЭС N RU Д-JP.РА04.В.65650/23 от 14.06.2023 действует до 13.06.2028</t>
        </is>
      </c>
      <c r="AF1302" s="663" t="inlineStr">
        <is>
          <t>Mediplorer</t>
        </is>
      </c>
      <c r="AG1302" s="680" t="inlineStr">
        <is>
          <t>Medion Research Laboratories Inc.</t>
        </is>
      </c>
    </row>
    <row r="1303" hidden="1" ht="20.1" customFormat="1" customHeight="1" s="437" thickBot="1">
      <c r="A1303" s="435" t="n"/>
      <c r="B1303" s="829" t="n"/>
      <c r="C1303" s="448" t="n"/>
      <c r="D1303" s="448" t="n"/>
      <c r="E1303" s="435" t="inlineStr">
        <is>
          <t>MEDION TESTER</t>
        </is>
      </c>
      <c r="F1303" s="447" t="inlineStr">
        <is>
          <t>MEDI04S</t>
        </is>
      </c>
      <c r="G1303" s="447" t="n"/>
      <c r="H1303" s="899" t="inlineStr">
        <is>
          <t>Mediplorer Radiance Lift lotion
mini sample(N.C.V)</t>
        </is>
      </c>
      <c r="I1303" s="551" t="inlineStr">
        <is>
          <t>Mediplorer Radiance Lift lotion</t>
        </is>
      </c>
      <c r="J1303" s="1045" t="inlineStr">
        <is>
          <t>Лифтинговый лосьон для лица «Сияние»</t>
        </is>
      </c>
      <c r="K1303" s="551" t="inlineStr">
        <is>
          <t>face lotion</t>
        </is>
      </c>
      <c r="L1303" s="1046" t="n"/>
      <c r="M1303" s="1442" t="n"/>
      <c r="N1303" s="1442" t="n"/>
      <c r="O1303" s="553" t="n"/>
      <c r="P1303" s="1745" t="n">
        <v>50</v>
      </c>
      <c r="Q1303" s="1622">
        <f>O1303*P1303</f>
        <v/>
      </c>
      <c r="R1303" s="554" t="n">
        <v>0</v>
      </c>
      <c r="S1303" s="1634">
        <f>O1303*R1303</f>
        <v/>
      </c>
      <c r="T1303" s="1634">
        <f>Q1303-S1303</f>
        <v/>
      </c>
      <c r="U1303" s="556">
        <f>T1303/Q1303</f>
        <v/>
      </c>
      <c r="V1303" s="444" t="n"/>
      <c r="W1303" s="444" t="n"/>
      <c r="X1303" s="444" t="n"/>
      <c r="Y1303" s="444" t="n"/>
      <c r="Z1303" s="444" t="n"/>
      <c r="AA1303" s="444" t="n"/>
      <c r="AB1303" s="1661" t="n">
        <v>0.022</v>
      </c>
      <c r="AC1303" s="1627">
        <f>ROUND(O1303*AB1303,3)</f>
        <v/>
      </c>
      <c r="AD1303" s="673" t="inlineStr">
        <is>
          <t>WATER
GLYCERIN
DIPROPYLENE GLYCOL
PENTYLENE GLYCOL
PPG-6-DECYLTETRADECETH-30
SODIUM CITRATE
BUTYLENE GLYCOL
METHYLPARABEN
TRISODIUM ASCORBYL PALMITATE PHOSPHATE
SODIUM TOCOPHERYL PHOSPHATE
ROSA CANINA FRUIT OIL
HYDROLYZED PRUNUS DOMESTICA
TRIETHYLHEXANOIN
DIPHENYL DIMETHICONE
ISOSTEARYL ALCOHOL
POLYGLYCERYL-10 MYRISTATE
POLYGONUM TINCTORIUM LEAF/STEM EXTRACT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TOCOPHEROL
PHYTOSTERYL/OCTYLDODECYL LAUROYL GLUTAMATE
MAGNESIUM CHLORIDE
SODIUM BICARBONATE
ARNICA MONTANA FLOWER EXTRACT
HYPERICUM PERFORATUM FLOWER/LEAF/STEM EXTRACT
HEDERA HELIX (IVY) EXTRACT
HAMAMELIS VIRGINIANA (WITCH HAZEL) LEAF EXTRACT
VITIS VINIFERA (GRAPE) LEAF EXTRACT
AESCULUS HIPPOCASTANUM (HORSE CHESTNUT) LEAF EXTRACT
CERAMIDE NG</t>
        </is>
      </c>
      <c r="AE1303" s="877" t="inlineStr">
        <is>
          <t>ЕАЭС N RU Д-JP.РА04.В.65654/23 от 14.06.2023 действует до 13.06.2028</t>
        </is>
      </c>
      <c r="AF1303" s="1048" t="inlineStr">
        <is>
          <t>MEDION</t>
        </is>
      </c>
      <c r="AG1303" s="680" t="inlineStr">
        <is>
          <t>Medion Research Laboratories Inc.</t>
        </is>
      </c>
    </row>
    <row r="1304" hidden="1" ht="20.1" customFormat="1" customHeight="1" s="437" thickBot="1">
      <c r="A1304" s="435" t="n"/>
      <c r="B1304" s="829" t="n"/>
      <c r="C1304" s="448" t="n"/>
      <c r="D1304" s="448" t="n"/>
      <c r="E1304" s="435" t="inlineStr">
        <is>
          <t>MEDION TESTER</t>
        </is>
      </c>
      <c r="F1304" s="447" t="inlineStr">
        <is>
          <t>MEDI06S</t>
        </is>
      </c>
      <c r="G1304" s="447" t="n"/>
      <c r="H1304" s="899" t="inlineStr">
        <is>
          <t>Mediplorer Radiance Lift serum mini sample((N.C.V))</t>
        </is>
      </c>
      <c r="I1304" s="551" t="inlineStr">
        <is>
          <t>Mediplorer Radiance Lift serum</t>
        </is>
      </c>
      <c r="J1304" s="1045" t="inlineStr">
        <is>
          <t>Лифтинговая сыворотка для лица «Сияние»</t>
        </is>
      </c>
      <c r="K1304" s="551" t="inlineStr">
        <is>
          <t>face serum</t>
        </is>
      </c>
      <c r="L1304" s="1046" t="n"/>
      <c r="M1304" s="1442" t="n"/>
      <c r="N1304" s="1442" t="n"/>
      <c r="O1304" s="553" t="n"/>
      <c r="P1304" s="1622" t="n">
        <v>50</v>
      </c>
      <c r="Q1304" s="1622">
        <f>O1304*P1304</f>
        <v/>
      </c>
      <c r="R1304" s="554" t="n">
        <v>0</v>
      </c>
      <c r="S1304" s="1634">
        <f>O1304*R1304</f>
        <v/>
      </c>
      <c r="T1304" s="1634">
        <f>Q1304-S1304</f>
        <v/>
      </c>
      <c r="U1304" s="556">
        <f>T1304/Q1304</f>
        <v/>
      </c>
      <c r="V1304" s="444" t="n"/>
      <c r="W1304" s="444" t="n"/>
      <c r="X1304" s="444" t="n"/>
      <c r="Y1304" s="444" t="n"/>
      <c r="Z1304" s="444" t="n"/>
      <c r="AA1304" s="444" t="n"/>
      <c r="AB1304" s="1661" t="n">
        <v>0.014</v>
      </c>
      <c r="AC1304" s="1627">
        <f>ROUND(O1304*AB1304,3)</f>
        <v/>
      </c>
      <c r="AD1304" s="673" t="inlineStr">
        <is>
          <t>WATER
BUTYLENE GLYCOL
PENTYLENE GLYCOL
GLYCERIN
DIGLYCERIN
PPG-6-DECYLTETRADECETH-30
HYDROXYETHYLCELLULOSE
TRISODIUM ASCORBYL PALMITATE PHOSPHATE
SODIUM CITRATE
METHYLPARABEN
TREMELLA FUCIFORMIS POLYSACCHARIDE
HYDROLYZED PRUNUS DOMESTICA
ROSA CANINA FRUIT OIL
POLYGONUM TINCTORIUM LEAF/STEM EXTRACT
TRIETHYLHEXANOIN
DIPHENYL DIMETHICONE
ISOSTEARYL ALCOHOL
POLYGLYCERYL-10 MYRISTATE
DISODIUM PHOSPHATE
POLYSORBATE 60
TETRADECYL AMINOBUTYROYLVALYLAMINOBUTYRIC UREA TRIFLUOROACETATE 
PHELLODENDRON AMURENSE BARK EXTRACT
DIPEPTIDE DIAMINOBUTYROYL BENZYLAMIDE DIACETATE
ARGININE
PALMITOYL DIPEPTIDE-5 DIAMINOBUTYROYL HYDROXYTHREONINE
PALMITOYL DIPEPTIDE-5 DIAMINOHYDROXYBUTYRATE
SODIUM PHOSPHATE
SODIUM DILAURAMIDOGLUTAMIDE LYSINE
PHENOXYETHANOL
PALMITOYL TRIPEPTIDE-5
CITRIC ACID
TOCOPHEROL
PHYTOSTERYL/OCTYLDODECYL LAUROYL GLUTAMATE
MAGNESIUM CHLORIDE
SODIUM TOCOPHERYL PHOSPHATE
SODIUM BICARBONATE
CERAMIDE NG</t>
        </is>
      </c>
      <c r="AE1304" s="877" t="inlineStr">
        <is>
          <t>ЕАЭС N RU Д-JP.РА04.В.65640/23 от 14.06.2023 действует до 13.06.2028</t>
        </is>
      </c>
      <c r="AF1304" s="1048" t="inlineStr">
        <is>
          <t>MEDION</t>
        </is>
      </c>
      <c r="AG1304" s="680" t="inlineStr">
        <is>
          <t>Medion Research Laboratories Inc.</t>
        </is>
      </c>
    </row>
    <row r="1305" hidden="1" ht="20.1" customFormat="1" customHeight="1" s="437" thickBot="1">
      <c r="A1305" s="435" t="n"/>
      <c r="B1305" s="829" t="n"/>
      <c r="C1305" s="448" t="n"/>
      <c r="D1305" s="448" t="n"/>
      <c r="E1305" s="435" t="inlineStr">
        <is>
          <t>MEDION TESTER</t>
        </is>
      </c>
      <c r="F1305" s="447" t="inlineStr">
        <is>
          <t>MEDI05S</t>
        </is>
      </c>
      <c r="G1305" s="447" t="n"/>
      <c r="H1305" s="899" t="inlineStr">
        <is>
          <t>Mediplorer Radiance Lift cream
mini sample((N.C.V))</t>
        </is>
      </c>
      <c r="I1305" s="551" t="inlineStr">
        <is>
          <t>Mediplorer Radiance Lift cream</t>
        </is>
      </c>
      <c r="J1305" s="1045" t="inlineStr">
        <is>
          <t>Лифтинговый крем для лица «Сияние»</t>
        </is>
      </c>
      <c r="K1305" s="551" t="inlineStr">
        <is>
          <t>face cream</t>
        </is>
      </c>
      <c r="L1305" s="1046" t="n"/>
      <c r="M1305" s="1442" t="n"/>
      <c r="N1305" s="1442" t="n"/>
      <c r="O1305" s="553" t="n"/>
      <c r="P1305" s="1622" t="n">
        <v>50</v>
      </c>
      <c r="Q1305" s="1622">
        <f>O1305*P1305</f>
        <v/>
      </c>
      <c r="R1305" s="554" t="n">
        <v>0</v>
      </c>
      <c r="S1305" s="1634">
        <f>O1305*R1305</f>
        <v/>
      </c>
      <c r="T1305" s="1634">
        <f>Q1305-S1305</f>
        <v/>
      </c>
      <c r="U1305" s="556">
        <f>T1305/Q1305</f>
        <v/>
      </c>
      <c r="V1305" s="444" t="n"/>
      <c r="W1305" s="444" t="n"/>
      <c r="X1305" s="444" t="n"/>
      <c r="Y1305" s="444" t="n"/>
      <c r="Z1305" s="444" t="n"/>
      <c r="AA1305" s="444" t="n"/>
      <c r="AB1305" s="1661" t="n">
        <v>0.018</v>
      </c>
      <c r="AC1305" s="1627">
        <f>ROUND(O1305*AB1305,3)</f>
        <v/>
      </c>
      <c r="AD1305" s="673" t="inlineStr">
        <is>
          <t>WATER
BUTYLENE GLYCOL
SQUALANE
PENTAERYTHRITYL TETRAETHYLHEXANOATE
BEHENYL ALCOHOL
GLYCERYL STEARATE
CETYL ETHYLHEXANOATE
GLYCERIN
STEARIC ACID
PEG-40 STEARATE
BUTYROSPERMUM PARKII (SHEA) BUTTER
TRISODIUM ASCORBYL PALMITATE PHOSPHATE
SIMMONDSIA CHINENSIS (JOJOBA) SEED OIL
GLYCOSYL TREHALOSE
BATYL STEARATE
PEG-10 STEARATE
SODIUM CHLORIDE
HYDROGENATED STARCH HYDROLYSATE
SODIUM CITRATE
DIPHENYLSILOXY PHENYL TRIMETHICONE
DIMETHICONE
CETYL PALMITATE
ROSA CANINA FRUIT OIL
METHYLPARABEN
POLYSORBATE 60
GLYCERYL STEARATE SE
HYDROLYZED PRUNUS DOMESTICA
SODIUM TOCOPHERYL PHOSPHATE
XANTHAN GUM
BUTYLPARABEN
PROPYLPARABEN
PRUNUS AMYGDALUS DULCIS (SWEET ALMOND) OIL
ZEA MAYS (CORN) OIL
TOCOPHEROL
ROSA CANINA FRUIT EXTRACT
POLYGONUM TINCTORIUM LEAF/STEM EXTRACT
ISOSTEARYL ALCOHOL
TETRADECYL AMINOBUTYROYLVALYLAMINOBUTYRIC UREA TRIFLUOROACETATE 
PHELLODENDRON AMURENSE BARK EXTRACT
DIPEPTIDE DIAMINOBUTYROYL BENZYLAMIDE DIACETATE
ARGININE
PALMITOYL DIPEPTIDE-5 DIAMINOBUTYROYL HYDROXYTHREONINE
PALMITOYL DIPEPTIDE-5 DIAMINOHYDROXYBUTYRATE
SODIUM DILAURAMIDOGLUTAMIDE LYSINE
PHENOXYETHANOL
PALMITOYL TRIPEPTIDE-5
CITRIC ACID
PHYTOSTERYL/OCTYLDODECYL LAUROYL GLUTAMATE
MAGNESIUM CHLORIDE
CERAMIDE NG</t>
        </is>
      </c>
      <c r="AE1305" s="877" t="inlineStr">
        <is>
          <t>ЕАЭС N RU Д-JP.РА04.В.65650/23 от 14.06.2023 действует до 13.06.2028</t>
        </is>
      </c>
      <c r="AF1305" s="1048" t="inlineStr">
        <is>
          <t>MEDION</t>
        </is>
      </c>
      <c r="AG1305" s="680" t="inlineStr">
        <is>
          <t>Medion Research Laboratories Inc.</t>
        </is>
      </c>
    </row>
    <row r="1306" hidden="1" ht="20.1" customFormat="1" customHeight="1" s="437" thickBot="1">
      <c r="A1306" s="1442" t="n"/>
      <c r="B1306" s="822" t="n"/>
      <c r="C1306" s="448" t="n"/>
      <c r="D1306" s="448" t="n"/>
      <c r="E1306" s="435" t="inlineStr">
        <is>
          <t>MEDION TESTER</t>
        </is>
      </c>
      <c r="F1306" s="447" t="inlineStr">
        <is>
          <t>MEDI01S</t>
        </is>
      </c>
      <c r="G1306" s="447" t="n"/>
      <c r="H1306" s="899" t="inlineStr">
        <is>
          <t>Mediplorer Cleansing balm mini sample(N.C.V)</t>
        </is>
      </c>
      <c r="I1306" s="551" t="inlineStr">
        <is>
          <t>Mediplorer Cleansing balm</t>
        </is>
      </c>
      <c r="J1306" s="1045" t="inlineStr">
        <is>
          <t>Очищающий бальзам для лица Mediplorer</t>
        </is>
      </c>
      <c r="K1306" s="551" t="inlineStr">
        <is>
          <t>face cleansing</t>
        </is>
      </c>
      <c r="L1306" s="1046" t="n"/>
      <c r="M1306" s="1442" t="n"/>
      <c r="N1306" s="1442" t="n"/>
      <c r="O1306" s="553" t="n"/>
      <c r="P1306" s="1622" t="n">
        <v>10</v>
      </c>
      <c r="Q1306" s="1622">
        <f>O1306*P1306</f>
        <v/>
      </c>
      <c r="R1306" s="554" t="n">
        <v>0</v>
      </c>
      <c r="S1306" s="1634">
        <f>O1306*R1306</f>
        <v/>
      </c>
      <c r="T1306" s="1634">
        <f>Q1306-S1306</f>
        <v/>
      </c>
      <c r="U1306" s="556">
        <f>T1306/Q1306</f>
        <v/>
      </c>
      <c r="V1306" s="444" t="n"/>
      <c r="W1306" s="444" t="n"/>
      <c r="X1306" s="444" t="n"/>
      <c r="Y1306" s="444" t="n"/>
      <c r="Z1306" s="444" t="n"/>
      <c r="AA1306" s="444" t="n"/>
      <c r="AB1306" s="723" t="n">
        <v>0.014</v>
      </c>
      <c r="AC1306" s="1627">
        <f>ROUND(O1306*AB1306,3)</f>
        <v/>
      </c>
      <c r="AD1306" s="673" t="inlineStr">
        <is>
          <t>ETHYLHEXYL PALMITATE
OLEA EUROPAEA (OLIVE) FRUIT OIL
PEG-20 GLYCERYL TRIISOSTEARATE
POLYETHYLENE
PEG-10 GLYCERYL TRIISOSTEARATE
BUTYROSPERMUM PARKII (SHEA) BUTTER
ROSA CANINA FRUIT OIL
PHENOXYETHANOL
WATER
ROSA DAMASCENA FLOWER OIL
SACCHARIDE ISOMERATE
CELLULOSE GUM
SODIUM BICARBONATE
COLLOIDAL PLATINUM
SILVER</t>
        </is>
      </c>
      <c r="AE1306" s="663" t="inlineStr">
        <is>
          <t>ЕАЭС N RU Д-JP.РА04.В.65633/23 от 14.06.2023 действует до 13.06.2028</t>
        </is>
      </c>
      <c r="AF1306" s="877" t="n"/>
      <c r="AG1306" s="663" t="inlineStr">
        <is>
          <t>Medion Research Laboratories Inc.</t>
        </is>
      </c>
    </row>
    <row r="1307" hidden="1" ht="25.5" customFormat="1" customHeight="1" s="437" thickBot="1">
      <c r="A1307" s="435" t="n"/>
      <c r="B1307" s="829" t="n"/>
      <c r="C1307" s="448" t="n"/>
      <c r="D1307" s="448" t="n"/>
      <c r="E1307" s="435" t="inlineStr">
        <is>
          <t>McCoy TESTER</t>
        </is>
      </c>
      <c r="F1307" s="435" t="inlineStr">
        <is>
          <t>MC26PT</t>
        </is>
      </c>
      <c r="G1307" s="450" t="n"/>
      <c r="H1307" s="451" t="inlineStr">
        <is>
          <t>《McCoy》 Non F Energy Preminum 650g TESTER(N.C.V)</t>
        </is>
      </c>
      <c r="I1307" s="451" t="inlineStr">
        <is>
          <t>«McCoy» Non F Energy Premium</t>
        </is>
      </c>
      <c r="J1307" s="591" t="inlineStr">
        <is>
          <t>Премиальный крем для тела, способствующий стройности тела 
и выравнивающий поверхность кожи Нон Ф МакКой.</t>
        </is>
      </c>
      <c r="K1307" s="451" t="inlineStr">
        <is>
          <t>body massage</t>
        </is>
      </c>
      <c r="L1307" s="451" t="n"/>
      <c r="M1307" s="1442" t="n">
        <v>100</v>
      </c>
      <c r="N1307" s="1442" t="n">
        <v>100</v>
      </c>
      <c r="O1307" s="553" t="n"/>
      <c r="P1307" s="1622">
        <f>P728</f>
        <v/>
      </c>
      <c r="Q1307" s="1622">
        <f>O1307*P1307</f>
        <v/>
      </c>
      <c r="R1307" s="554" t="n">
        <v>0</v>
      </c>
      <c r="S1307" s="1634">
        <f>O1307*R1307</f>
        <v/>
      </c>
      <c r="T1307" s="1634">
        <f>Q1307-S1307</f>
        <v/>
      </c>
      <c r="U1307" s="556">
        <f>T1307/Q1307</f>
        <v/>
      </c>
      <c r="V1307" s="444" t="n"/>
      <c r="W1307" s="444" t="n"/>
      <c r="X1307" s="444" t="n"/>
      <c r="Y1307" s="444" t="n"/>
      <c r="Z1307" s="444" t="n"/>
      <c r="AA1307" s="444" t="n"/>
      <c r="AB1307" s="1442" t="n">
        <v>0.724</v>
      </c>
      <c r="AC1307" s="1627">
        <f>ROUND(O1307*AB1307,3)</f>
        <v/>
      </c>
      <c r="AD1307"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07" s="663" t="inlineStr">
        <is>
          <t>ЕАЭС N RU Д-JP.РА04.В.61482/23 от 13.06.2023 действует до 12.06.2028</t>
        </is>
      </c>
      <c r="AF1307" s="663" t="n">
        <v>0</v>
      </c>
      <c r="AG1307" s="663" t="inlineStr">
        <is>
          <t>McCoy Co., Ltd.</t>
        </is>
      </c>
    </row>
    <row r="1308" hidden="1" ht="25.5" customFormat="1" customHeight="1" s="437" thickBot="1">
      <c r="A1308" s="435" t="n"/>
      <c r="B1308" s="829" t="n"/>
      <c r="C1308" s="448" t="n"/>
      <c r="D1308" s="448" t="n"/>
      <c r="E1308" s="435" t="inlineStr">
        <is>
          <t>McCoy TESTER</t>
        </is>
      </c>
      <c r="F1308" s="435" t="inlineStr">
        <is>
          <t>MC27PT</t>
        </is>
      </c>
      <c r="G1308" s="450" t="n"/>
      <c r="H1308" s="451" t="inlineStr">
        <is>
          <t>《McCoy》Non F Dragon Refill Pouch 500g TESTER(N.C.V)</t>
        </is>
      </c>
      <c r="I1308" s="451" t="n"/>
      <c r="J1308" s="591" t="inlineStr">
        <is>
          <t>Массажный гель минеральный баланс 
Нон Ф «Дракон», улучшающий тургор кожи и способствующий расщеплению жира Маккой.</t>
        </is>
      </c>
      <c r="K1308" s="451" t="inlineStr">
        <is>
          <t>body massage</t>
        </is>
      </c>
      <c r="L1308" s="451" t="n"/>
      <c r="M1308" s="1442" t="n"/>
      <c r="N1308" s="1442" t="n"/>
      <c r="O1308" s="872" t="n"/>
      <c r="P1308" s="1622">
        <f>P729</f>
        <v/>
      </c>
      <c r="Q1308" s="1622">
        <f>O1308*P1308</f>
        <v/>
      </c>
      <c r="R1308" s="554" t="n">
        <v>0</v>
      </c>
      <c r="S1308" s="1634">
        <f>O1308*R1308</f>
        <v/>
      </c>
      <c r="T1308" s="1634">
        <f>Q1308-S1308</f>
        <v/>
      </c>
      <c r="U1308" s="556">
        <f>T1308/Q1308</f>
        <v/>
      </c>
      <c r="V1308" s="444" t="n"/>
      <c r="W1308" s="444" t="n"/>
      <c r="X1308" s="444" t="n"/>
      <c r="Y1308" s="444" t="n"/>
      <c r="Z1308" s="444" t="n"/>
      <c r="AA1308" s="444" t="n"/>
      <c r="AB1308" s="1442" t="n">
        <v>0.512</v>
      </c>
      <c r="AC1308" s="1627">
        <f>ROUND(O1308*AB1308,3)</f>
        <v/>
      </c>
      <c r="AD1308" s="673" t="inlineStr">
        <is>
          <t>水, ＢＧ, ＰＧ, グリセリン, "ウンカリアトメントサエキス , 又は テトラヒドロキシシクロヘキサン酸アルキル（Ｃ１－８）", 乳酸桿菌／（チャカテキン／ゲリジウムクリナレ／マコンブ／ヒトエグサ／レスベラトロール）発酵液, コショウソウ芽エキス, セリエキス,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オレンジ果汁, レモン果汁, ライム果汁, セイヨウハッカ油, ラベンダー油, コリアンダー果実油, ユーカリ葉油, オレンジ油, レモン果皮油, グレープフルーツ果皮油, マルトデキストリン, レシチン, カルニチン, 火山土, リンゴ酸,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08" s="663" t="inlineStr">
        <is>
          <t>ЕАЭС N RU Д-JP.РА04.В.61609/23 от 13.06.2023 действует до 12.06.2028</t>
        </is>
      </c>
      <c r="AF1308" s="663" t="e">
        <v>#REF!</v>
      </c>
      <c r="AG1308" s="663" t="inlineStr">
        <is>
          <t>McCoy Co., Ltd.</t>
        </is>
      </c>
    </row>
    <row r="1309" hidden="1" ht="25.5" customFormat="1" customHeight="1" s="1056" thickBot="1">
      <c r="A1309" s="962" t="n"/>
      <c r="B1309" s="1049" t="n"/>
      <c r="C1309" s="1050" t="n"/>
      <c r="D1309" s="448" t="n"/>
      <c r="E1309" s="962" t="inlineStr">
        <is>
          <t>McCoy TESTER</t>
        </is>
      </c>
      <c r="F1309" s="962" t="inlineStr">
        <is>
          <t>MC28PT</t>
        </is>
      </c>
      <c r="G1309" s="450" t="n"/>
      <c r="H1309" s="963" t="inlineStr">
        <is>
          <t>《McCoy》 Press type bottle made for Non F Dragon TESTER(N.C.V)</t>
        </is>
      </c>
      <c r="I1309" s="963" t="n"/>
      <c r="J1309" s="1051">
        <f>J730</f>
        <v/>
      </c>
      <c r="K1309" s="963" t="inlineStr">
        <is>
          <t>bottle</t>
        </is>
      </c>
      <c r="L1309" s="963" t="n"/>
      <c r="M1309" s="1052" t="n"/>
      <c r="N1309" s="1052" t="n"/>
      <c r="O1309" s="872" t="n"/>
      <c r="P1309" s="1735">
        <f>P730</f>
        <v/>
      </c>
      <c r="Q1309" s="1735">
        <f>O1309*P1309</f>
        <v/>
      </c>
      <c r="R1309" s="812" t="n">
        <v>0</v>
      </c>
      <c r="S1309" s="1735">
        <f>O1309*R1309</f>
        <v/>
      </c>
      <c r="T1309" s="1735">
        <f>Q1309-S1309</f>
        <v/>
      </c>
      <c r="U1309" s="1054">
        <f>T1309/Q1309</f>
        <v/>
      </c>
      <c r="V1309" s="1055" t="n"/>
      <c r="W1309" s="1055" t="n"/>
      <c r="X1309" s="1055" t="n"/>
      <c r="Y1309" s="1055" t="n"/>
      <c r="Z1309" s="1055" t="n"/>
      <c r="AA1309" s="1055" t="n"/>
      <c r="AB1309" s="1052" t="n">
        <v>0.174</v>
      </c>
      <c r="AC1309" s="1726">
        <f>ROUND(O1309*AB1309,3)</f>
        <v/>
      </c>
      <c r="AD1309" s="967" t="inlineStr">
        <is>
          <t>PP（ボトル）/ PP,SUS（ポンプ）</t>
        </is>
      </c>
      <c r="AE1309" s="772" t="inlineStr">
        <is>
          <t>ЕАЭС N RU Д-JP.РА05.В.46011/23 от 13.07.2023 действует до 12.07.2028</t>
        </is>
      </c>
      <c r="AF1309" s="772" t="e">
        <v>#REF!</v>
      </c>
      <c r="AG1309" s="772" t="inlineStr">
        <is>
          <t>McCoy Co., Ltd.</t>
        </is>
      </c>
    </row>
    <row r="1310" hidden="1" ht="25.5" customFormat="1" customHeight="1" s="437" thickBot="1">
      <c r="A1310" s="435" t="n"/>
      <c r="B1310" s="829" t="n"/>
      <c r="C1310" s="448" t="n"/>
      <c r="D1310" s="448" t="n"/>
      <c r="E1310" s="435" t="inlineStr">
        <is>
          <t>McCoy TESTER</t>
        </is>
      </c>
      <c r="F1310" s="435" t="inlineStr">
        <is>
          <t>MC26T</t>
        </is>
      </c>
      <c r="G1310" s="450" t="n"/>
      <c r="H1310" s="451" t="inlineStr">
        <is>
          <t>《McCoy》Non F Energy Premium 250 g TESTER(N.C.V)</t>
        </is>
      </c>
      <c r="I1310" s="451" t="inlineStr">
        <is>
          <t>«McCoy» Non F Energy Premium</t>
        </is>
      </c>
      <c r="J1310" s="591">
        <f>J734</f>
        <v/>
      </c>
      <c r="K1310" s="451" t="inlineStr">
        <is>
          <t>body massage</t>
        </is>
      </c>
      <c r="L1310" s="451" t="n"/>
      <c r="M1310" s="1442" t="n"/>
      <c r="N1310" s="1442" t="n"/>
      <c r="O1310" s="872" t="n"/>
      <c r="P1310" s="1622">
        <f>P734</f>
        <v/>
      </c>
      <c r="Q1310" s="1622">
        <f>O1310*P1310</f>
        <v/>
      </c>
      <c r="R1310" s="554" t="n">
        <v>0</v>
      </c>
      <c r="S1310" s="1634">
        <f>O1310*R1310</f>
        <v/>
      </c>
      <c r="T1310" s="1634">
        <f>Q1310-S1310</f>
        <v/>
      </c>
      <c r="U1310" s="556">
        <f>T1310/Q1310</f>
        <v/>
      </c>
      <c r="V1310" s="444" t="n"/>
      <c r="W1310" s="444" t="n"/>
      <c r="X1310" s="444" t="n"/>
      <c r="Y1310" s="444" t="n"/>
      <c r="Z1310" s="444" t="n"/>
      <c r="AA1310" s="444" t="n"/>
      <c r="AB1310" s="1442" t="n">
        <v>0.295</v>
      </c>
      <c r="AC1310" s="1627">
        <f>ROUND(O1310*AB1310,3)</f>
        <v/>
      </c>
      <c r="AD1310" s="673" t="inlineStr">
        <is>
          <t>水, ＤＰＧ, ミネラルオイル, ポリアクリルアミド, （Ｃ１３，１４）イソパラフィン, アスペルギルス／ダイズ種子エキス発酵エキス液, グラウシン, カフェイン, ミシマサイコ根エキス, チオクト酸, コエンチームＡ, ツノゲシ葉エキス, ユーグレナエキス, フランスカイガンショウ樹皮エキス, ローズマリー葉エキス, カミツレ花エキス, ラベンダー花エキス, α－アルブチン, カルニチン, 火山土, トルマリン, グルコサミンＨＣｌ, 白金, ヒアルロン酸Ｎａ, 塩化Ｃａ, 酢酸Ｃａ, 加水分解卵殻膜, 加水分解コラーゲン, カプリリルグリコール, ヤシ油アルキルグルコシド, ＰＥＧ－８, ＢＧ, グリセリン, 水添ポリイソブテン, エタノール, 塩化Ｍｇ, 塩化Ｋ, 塩化Ｎａ, 塩化亜鉛, ラウレス－７, ペンチレングリコール, フェノキシエタノール, エチルヘキシルグリセリン, 香料</t>
        </is>
      </c>
      <c r="AE1310" s="663" t="inlineStr">
        <is>
          <t>ЕАЭС N RU Д-JP.РА04.В.61482/23 от 13.06.2023 действует до 12.06.2028</t>
        </is>
      </c>
      <c r="AF1310" s="663" t="n">
        <v>0</v>
      </c>
      <c r="AG1310" s="663" t="inlineStr">
        <is>
          <t>McCoy Co., Ltd.</t>
        </is>
      </c>
    </row>
    <row r="1311" hidden="1" ht="25.5" customFormat="1" customHeight="1" s="437" thickBot="1">
      <c r="A1311" s="435" t="n"/>
      <c r="B1311" s="829" t="n"/>
      <c r="C1311" s="448" t="n"/>
      <c r="D1311" s="448" t="n"/>
      <c r="E1311" s="435" t="inlineStr">
        <is>
          <t>McCoy TESTER</t>
        </is>
      </c>
      <c r="F1311" s="435" t="inlineStr">
        <is>
          <t>MC29T</t>
        </is>
      </c>
      <c r="G1311" s="450" t="n"/>
      <c r="H1311" s="451" t="inlineStr">
        <is>
          <t>《McCoy》Non F Energy Mist 180ml TESTER(N.C.V)</t>
        </is>
      </c>
      <c r="I1311" s="451" t="inlineStr">
        <is>
          <t>McCoy Non F Energy Mist</t>
        </is>
      </c>
      <c r="J1311" s="591">
        <f>J735</f>
        <v/>
      </c>
      <c r="K1311" s="451" t="inlineStr">
        <is>
          <t>body spray</t>
        </is>
      </c>
      <c r="L1311" s="451" t="n"/>
      <c r="M1311" s="1442" t="n"/>
      <c r="N1311" s="1442" t="n"/>
      <c r="O1311" s="553" t="n"/>
      <c r="P1311" s="1622">
        <f>P735</f>
        <v/>
      </c>
      <c r="Q1311" s="1622">
        <f>O1311*P1311</f>
        <v/>
      </c>
      <c r="R1311" s="554" t="n">
        <v>0</v>
      </c>
      <c r="S1311" s="1634">
        <f>O1311*R1311</f>
        <v/>
      </c>
      <c r="T1311" s="1634">
        <f>Q1311-S1311</f>
        <v/>
      </c>
      <c r="U1311" s="556">
        <f>T1311/Q1311</f>
        <v/>
      </c>
      <c r="V1311" s="444" t="n"/>
      <c r="W1311" s="444" t="n"/>
      <c r="X1311" s="444" t="n"/>
      <c r="Y1311" s="444" t="n"/>
      <c r="Z1311" s="444" t="n"/>
      <c r="AA1311" s="444" t="n"/>
      <c r="AB1311" s="1442" t="n">
        <v>0.212</v>
      </c>
      <c r="AC1311" s="1627">
        <f>ROUND(O1311*AB1311,3)</f>
        <v/>
      </c>
      <c r="AD1311" s="673" t="inlineStr">
        <is>
          <t>水, エタノール, ＤＰＧ, ペンチレングリコール, アスペルギルス／ダイズ種子エキス発酵エキス液, グラウシン, ビオチン, カフェイン, ミシマサイコ根エキス, コエンチームＡ, ツノゲシ葉エキス, ユーグレナエキス, ヒアルロン酸Ｎａ, 加水分解コラーゲン, 加水分解卵殻膜, グルコサミンＨＣｌ, 白金, 火山土, トルマリン, アスコルビン酸, グリセリン, 塩化Ｃａ, 酢酸Ｃａ, 塩化Ｍｇ, 塩化Ｎａ, 塩化Ｋ, 塩化亜鉛, ソルビン酸Ｋ, リンゴ酸, ＰＥＧ－８, ヤシ油アルキルグルコシド, カプリリルグリコール, ＰＰＧ－６デシルテトラデセス－３０, ＢＧ, クエン酸, クエン酸Ｎａ, トコフェロール, 安息香酸Ｎａ, フェノキシエタノール, 香料</t>
        </is>
      </c>
      <c r="AE1311" s="663" t="inlineStr">
        <is>
          <t>ЕАЭС N RU Д-JP.РА04.В.61494/23 от 13.06.2023 действует до 12.06.2028</t>
        </is>
      </c>
      <c r="AF1311" s="663" t="inlineStr">
        <is>
          <t>McCoy</t>
        </is>
      </c>
      <c r="AG1311" s="663" t="inlineStr">
        <is>
          <t>McCoy Co., Ltd.</t>
        </is>
      </c>
    </row>
    <row r="1312" hidden="1" ht="25.5" customFormat="1" customHeight="1" s="437" thickBot="1">
      <c r="A1312" s="435" t="n"/>
      <c r="B1312" s="829" t="n"/>
      <c r="C1312" s="448" t="n"/>
      <c r="D1312" s="448" t="n"/>
      <c r="E1312" s="435" t="inlineStr">
        <is>
          <t>McCoy TESTER</t>
        </is>
      </c>
      <c r="F1312" s="435" t="inlineStr">
        <is>
          <t>MC30T</t>
        </is>
      </c>
      <c r="G1312" s="450" t="n"/>
      <c r="H1312" s="451" t="inlineStr">
        <is>
          <t>《McCoy》 Non F Monster  Mineral Balance Body Massage Gel. 250g TESTER(N.C.V)</t>
        </is>
      </c>
      <c r="I1312" s="451" t="inlineStr">
        <is>
          <t>«McCoy» Non F Monster Mineral Balance Body Massage Gel</t>
        </is>
      </c>
      <c r="J1312" s="591">
        <f>J736</f>
        <v/>
      </c>
      <c r="K1312" s="451" t="inlineStr">
        <is>
          <t>body massage</t>
        </is>
      </c>
      <c r="L1312" s="451" t="n"/>
      <c r="M1312" s="1442" t="n">
        <v>100</v>
      </c>
      <c r="N1312" s="1442" t="n">
        <v>100</v>
      </c>
      <c r="O1312" s="872" t="n"/>
      <c r="P1312" s="1622">
        <f>P736</f>
        <v/>
      </c>
      <c r="Q1312" s="1622">
        <f>O1312*P1312</f>
        <v/>
      </c>
      <c r="R1312" s="554" t="n">
        <v>0</v>
      </c>
      <c r="S1312" s="1634">
        <f>O1312*R1312</f>
        <v/>
      </c>
      <c r="T1312" s="1634">
        <f>Q1312-S1312</f>
        <v/>
      </c>
      <c r="U1312" s="556">
        <f>T1312/Q1312</f>
        <v/>
      </c>
      <c r="V1312" s="444" t="n"/>
      <c r="W1312" s="444" t="n"/>
      <c r="X1312" s="444" t="n"/>
      <c r="Y1312" s="444" t="n"/>
      <c r="Z1312" s="444" t="n"/>
      <c r="AA1312" s="444" t="n"/>
      <c r="AB1312" s="1442" t="n">
        <v>0.302</v>
      </c>
      <c r="AC1312" s="1627">
        <f>ROUND(O1312*AB1312,3)</f>
        <v/>
      </c>
      <c r="AD1312" s="673" t="inlineStr">
        <is>
          <t>水
グリセリン
ＢＧ
ＰＧ
"ウンカリアトメントサエキス 
又は テトラヒドロキシシクロヘキサン酸アルキル（Ｃ１－８）"
乳酸桿菌／（チャカテキン／ゲリジウムクリナレ／マコンブ／ヒトエグサ／レスベラトロール）発酵液
コショウソウ芽エキス
セリエキス
オレンジ果汁
ライム果汁
レモン果汁
セイヨウハッカ油
ラベンダー油
コリアンダー果実油
ユーカリ葉油
オレンジ油
レモン果皮油
グレープフルーツ果皮油
カルニチン
火山土
リンゴ酸
メリアアザジラクタ葉エキス
スピルリナプラテンシスエキス
ダイズイソフラボン
カフェイン
加水分解コラーゲン
ビターオレンジ花エキス
ローズマリー葉エキス
ラベンダー花エキス
サンザシエキス
ナツメ果実エキス
グレープフルーツ果実エキス
リンゴ果実エキス
マルトデキストリン
レシチン
塩化Ｃａ
酢酸Ｃａ
エタノール
塩化Ｍｇ
塩化Ｋ
塩化Ｎａ
塩化亜鉛
ポリソルベート８０
ＰＥＧ－３２
デキストリン
ＰＥＧ－６０水添ヒマシ油
カルボマー
セルロースガム
水酸化Ｋ
ペンテト酸５Ｎａ
フェノキシエタノール
メチルパラベン
エチルヘキシルグリセリン
香料</t>
        </is>
      </c>
      <c r="AE1312" s="663" t="inlineStr">
        <is>
          <t>ЕАЭС N RU Д-JP.РА04.В.61609/23 от 13.06.2023 действует до 12.06.2028</t>
        </is>
      </c>
      <c r="AF1312" s="663" t="n">
        <v>0</v>
      </c>
      <c r="AG1312" s="663" t="inlineStr">
        <is>
          <t>McCoy Co., Ltd.</t>
        </is>
      </c>
    </row>
    <row r="1313" hidden="1" ht="25.5" customFormat="1" customHeight="1" s="437" thickBot="1">
      <c r="A1313" s="435" t="n"/>
      <c r="B1313" s="829" t="n"/>
      <c r="C1313" s="1621" t="n">
        <v>4582487961877</v>
      </c>
      <c r="D1313" s="448" t="n"/>
      <c r="E1313" s="435" t="inlineStr">
        <is>
          <t>McCoy TESTER</t>
        </is>
      </c>
      <c r="F1313" s="435" t="n"/>
      <c r="G1313" s="450" t="inlineStr">
        <is>
          <t>《McCoy》Non F Shape Mineral Balance Body Massage cream 250g</t>
        </is>
      </c>
      <c r="H1313" s="451" t="inlineStr">
        <is>
          <t>《McCoy》Non F Shape Mineral Balance Body Massage cream 250g TESTER(N.C.V)</t>
        </is>
      </c>
      <c r="I1313" s="451">
        <f>I737</f>
        <v/>
      </c>
      <c r="J1313" s="451">
        <f>J737</f>
        <v/>
      </c>
      <c r="K1313" s="451">
        <f>K737</f>
        <v/>
      </c>
      <c r="L1313" s="451" t="n"/>
      <c r="M1313" s="1442" t="n"/>
      <c r="N1313" s="1442" t="n"/>
      <c r="O1313" s="872" t="n"/>
      <c r="P1313" s="1622">
        <f>P736</f>
        <v/>
      </c>
      <c r="Q1313" s="1622">
        <f>O1313*P1313</f>
        <v/>
      </c>
      <c r="R1313" s="554" t="n">
        <v>0</v>
      </c>
      <c r="S1313" s="1634">
        <f>O1313*R1313</f>
        <v/>
      </c>
      <c r="T1313" s="1634">
        <f>Q1313-S1313</f>
        <v/>
      </c>
      <c r="U1313" s="556">
        <f>T1313/Q1313</f>
        <v/>
      </c>
      <c r="V1313" s="444" t="n"/>
      <c r="W1313" s="444" t="n"/>
      <c r="X1313" s="444" t="n"/>
      <c r="Y1313" s="444" t="n"/>
      <c r="Z1313" s="444" t="n"/>
      <c r="AA1313" s="444" t="n"/>
      <c r="AB1313" s="1627">
        <f>AB737</f>
        <v/>
      </c>
      <c r="AC1313" s="1627">
        <f>ROUND(O1313*AB1313,3)</f>
        <v/>
      </c>
      <c r="AD1313" s="673">
        <f>AD737</f>
        <v/>
      </c>
      <c r="AE1313" s="1035">
        <f>AE737</f>
        <v/>
      </c>
      <c r="AF1313" s="1035">
        <f>AF737</f>
        <v/>
      </c>
      <c r="AG1313" s="1035">
        <f>AG737</f>
        <v/>
      </c>
    </row>
    <row r="1314" hidden="1" ht="25.5" customFormat="1" customHeight="1" s="437" thickBot="1">
      <c r="A1314" s="435" t="n"/>
      <c r="B1314" s="829" t="n"/>
      <c r="C1314" s="1621" t="n">
        <v>4582487961921</v>
      </c>
      <c r="D1314" s="448" t="n"/>
      <c r="E1314" s="435" t="inlineStr">
        <is>
          <t>McCoy TESTER</t>
        </is>
      </c>
      <c r="F1314" s="435" t="n"/>
      <c r="G1314" s="450" t="inlineStr">
        <is>
          <t>《McCoy》Non F Shape Mineral Balance Body Massage cream 500g</t>
        </is>
      </c>
      <c r="H1314" s="451" t="inlineStr">
        <is>
          <t>《McCoy PRO》Non F Shape Mineral Balance Body Massage cream 500g TESTER(N.C.V)</t>
        </is>
      </c>
      <c r="I1314" s="451">
        <f>I738</f>
        <v/>
      </c>
      <c r="J1314" s="451">
        <f>J738</f>
        <v/>
      </c>
      <c r="K1314" s="451">
        <f>K738</f>
        <v/>
      </c>
      <c r="L1314" s="451" t="n"/>
      <c r="M1314" s="1442" t="n"/>
      <c r="N1314" s="1442" t="n"/>
      <c r="O1314" s="872" t="n"/>
      <c r="P1314" s="1622">
        <f>P737</f>
        <v/>
      </c>
      <c r="Q1314" s="1622">
        <f>O1314*P1314</f>
        <v/>
      </c>
      <c r="R1314" s="554" t="n">
        <v>0</v>
      </c>
      <c r="S1314" s="1634">
        <f>O1314*R1314</f>
        <v/>
      </c>
      <c r="T1314" s="1634">
        <f>Q1314-S1314</f>
        <v/>
      </c>
      <c r="U1314" s="556">
        <f>T1314/Q1314</f>
        <v/>
      </c>
      <c r="V1314" s="444" t="n"/>
      <c r="W1314" s="444" t="n"/>
      <c r="X1314" s="444" t="n"/>
      <c r="Y1314" s="444" t="n"/>
      <c r="Z1314" s="444" t="n"/>
      <c r="AA1314" s="444" t="n"/>
      <c r="AB1314" s="1627">
        <f>AB738</f>
        <v/>
      </c>
      <c r="AC1314" s="1627">
        <f>ROUND(O1314*AB1314,3)</f>
        <v/>
      </c>
      <c r="AD1314" s="673">
        <f>AD738</f>
        <v/>
      </c>
      <c r="AE1314" s="1035">
        <f>AE738</f>
        <v/>
      </c>
      <c r="AF1314" s="1035">
        <f>AF738</f>
        <v/>
      </c>
      <c r="AG1314" s="1035">
        <f>AG738</f>
        <v/>
      </c>
    </row>
    <row r="1315" hidden="1" ht="25.5" customFormat="1" customHeight="1" s="437" thickBot="1">
      <c r="A1315" s="435" t="n"/>
      <c r="B1315" s="829" t="n"/>
      <c r="C1315" s="1621" t="inlineStr">
        <is>
          <t>4582487962041</t>
        </is>
      </c>
      <c r="D1315" s="448" t="n"/>
      <c r="E1315" s="435" t="inlineStr">
        <is>
          <t>McCoy PRO TESTER</t>
        </is>
      </c>
      <c r="F1315" s="435" t="inlineStr">
        <is>
          <t>MC35T</t>
        </is>
      </c>
      <c r="G1315" s="450" t="n"/>
      <c r="H1315" s="804" t="inlineStr">
        <is>
          <t>《McCoy PRO》NON F SKINCARE LOTION 500ml TESTER(N.C.V)</t>
        </is>
      </c>
      <c r="I1315" s="451" t="inlineStr">
        <is>
          <t>NON F SKINCARE LOTION 500ml</t>
        </is>
      </c>
      <c r="J1315" s="451" t="inlineStr">
        <is>
          <t>Лифтинговый лосьон NON F</t>
        </is>
      </c>
      <c r="K1315" s="451" t="inlineStr">
        <is>
          <t>face lotion</t>
        </is>
      </c>
      <c r="L1315" s="451" t="n"/>
      <c r="M1315" s="1442" t="n"/>
      <c r="N1315" s="1442" t="n"/>
      <c r="O1315" s="872" t="n"/>
      <c r="P1315" s="1622">
        <f>P731</f>
        <v/>
      </c>
      <c r="Q1315" s="1622">
        <f>O1315*P1315</f>
        <v/>
      </c>
      <c r="R1315" s="554" t="n">
        <v>0</v>
      </c>
      <c r="S1315" s="1634">
        <f>O1315*R1315</f>
        <v/>
      </c>
      <c r="T1315" s="1634">
        <f>Q1315-S1315</f>
        <v/>
      </c>
      <c r="U1315" s="556">
        <f>T1315/Q1315</f>
        <v/>
      </c>
      <c r="V1315" s="444" t="n"/>
      <c r="W1315" s="444" t="n"/>
      <c r="X1315" s="444" t="n"/>
      <c r="Y1315" s="444" t="n"/>
      <c r="Z1315" s="444" t="n"/>
      <c r="AA1315" s="444" t="n"/>
      <c r="AB1315" s="1627" t="n">
        <v>0.5659999999999999</v>
      </c>
      <c r="AC1315" s="1627">
        <f>ROUND(O1315*AB1315,3)</f>
        <v/>
      </c>
      <c r="AD1315" s="673">
        <f>AD731</f>
        <v/>
      </c>
      <c r="AE1315" s="1035" t="inlineStr">
        <is>
          <t>Письмо № 402/25 от 28.05.2025 г.</t>
        </is>
      </c>
      <c r="AF1315" s="1035" t="inlineStr">
        <is>
          <t>McCoy</t>
        </is>
      </c>
      <c r="AG1315" s="1035" t="inlineStr">
        <is>
          <t>McCoy Co., Ltd.</t>
        </is>
      </c>
    </row>
    <row r="1316" hidden="1" ht="25.5" customFormat="1" customHeight="1" s="437" thickBot="1">
      <c r="A1316" s="435" t="n"/>
      <c r="B1316" s="829" t="n"/>
      <c r="C1316" s="1621" t="inlineStr">
        <is>
          <t>4582487962058</t>
        </is>
      </c>
      <c r="D1316" s="448" t="n"/>
      <c r="E1316" s="435" t="inlineStr">
        <is>
          <t>McCoy PRO TESTER</t>
        </is>
      </c>
      <c r="F1316" s="435" t="inlineStr">
        <is>
          <t>MC36T</t>
        </is>
      </c>
      <c r="G1316" s="450" t="n"/>
      <c r="H1316" s="804" t="inlineStr">
        <is>
          <t>《McCoy PRO》NON F SKINCARE SERUM 100ml  TESTER(N.C.V)</t>
        </is>
      </c>
      <c r="I1316" s="451" t="inlineStr">
        <is>
          <t>NON F SKINCARE SERUM 100ml</t>
        </is>
      </c>
      <c r="J1316" s="451" t="inlineStr">
        <is>
          <t>Лифтинговая сыворотка NON F</t>
        </is>
      </c>
      <c r="K1316" s="451" t="inlineStr">
        <is>
          <t>face serum</t>
        </is>
      </c>
      <c r="L1316" s="451" t="n"/>
      <c r="M1316" s="1442" t="n"/>
      <c r="N1316" s="1442" t="n"/>
      <c r="O1316" s="872" t="n"/>
      <c r="P1316" s="1622">
        <f>P732</f>
        <v/>
      </c>
      <c r="Q1316" s="1622">
        <f>O1316*P1316</f>
        <v/>
      </c>
      <c r="R1316" s="554" t="n">
        <v>0</v>
      </c>
      <c r="S1316" s="1634">
        <f>O1316*R1316</f>
        <v/>
      </c>
      <c r="T1316" s="1634">
        <f>Q1316-S1316</f>
        <v/>
      </c>
      <c r="U1316" s="556">
        <f>T1316/Q1316</f>
        <v/>
      </c>
      <c r="V1316" s="444" t="n"/>
      <c r="W1316" s="444" t="n"/>
      <c r="X1316" s="444" t="n"/>
      <c r="Y1316" s="444" t="n"/>
      <c r="Z1316" s="444" t="n"/>
      <c r="AA1316" s="444" t="n"/>
      <c r="AB1316" s="1627" t="n">
        <v>0.149</v>
      </c>
      <c r="AC1316" s="1627">
        <f>ROUND(O1316*AB1316,3)</f>
        <v/>
      </c>
      <c r="AD1316" s="673">
        <f>AD732</f>
        <v/>
      </c>
      <c r="AE1316" s="1035" t="inlineStr">
        <is>
          <t>Письмо № 402/25 от 28.05.2025 г.</t>
        </is>
      </c>
      <c r="AF1316" s="1035" t="inlineStr">
        <is>
          <t>McCoy</t>
        </is>
      </c>
      <c r="AG1316" s="1035" t="inlineStr">
        <is>
          <t>McCoy Co., Ltd.</t>
        </is>
      </c>
    </row>
    <row r="1317" hidden="1" ht="25.5" customFormat="1" customHeight="1" s="437" thickBot="1">
      <c r="A1317" s="435" t="n"/>
      <c r="B1317" s="829" t="n"/>
      <c r="C1317" s="448" t="inlineStr">
        <is>
          <t>4582487962065</t>
        </is>
      </c>
      <c r="D1317" s="448" t="n"/>
      <c r="E1317" s="435" t="inlineStr">
        <is>
          <t>McCoy PRO TESTER</t>
        </is>
      </c>
      <c r="F1317" s="435" t="inlineStr">
        <is>
          <t>MC37T</t>
        </is>
      </c>
      <c r="G1317" s="450" t="n"/>
      <c r="H1317" s="804" t="inlineStr">
        <is>
          <t>《McCoy PRO》NON F SKINCARE EMULSION 200ml TESTER(N.C.V)</t>
        </is>
      </c>
      <c r="I1317" s="451" t="inlineStr">
        <is>
          <t>NON F SKINCARE EMULSION 200ml</t>
        </is>
      </c>
      <c r="J1317" s="451" t="inlineStr">
        <is>
          <t>Лифтинговая эмульсия NON F</t>
        </is>
      </c>
      <c r="K1317" s="451" t="inlineStr">
        <is>
          <t>face milk</t>
        </is>
      </c>
      <c r="L1317" s="451" t="n"/>
      <c r="M1317" s="1442" t="n"/>
      <c r="N1317" s="1442" t="n"/>
      <c r="O1317" s="872" t="n"/>
      <c r="P1317" s="1622">
        <f>P733</f>
        <v/>
      </c>
      <c r="Q1317" s="1622">
        <f>O1317*P1317</f>
        <v/>
      </c>
      <c r="R1317" s="554" t="n">
        <v>0</v>
      </c>
      <c r="S1317" s="1634">
        <f>O1317*R1317</f>
        <v/>
      </c>
      <c r="T1317" s="1634">
        <f>Q1317-S1317</f>
        <v/>
      </c>
      <c r="U1317" s="556">
        <f>T1317/Q1317</f>
        <v/>
      </c>
      <c r="V1317" s="444" t="n"/>
      <c r="W1317" s="444" t="n"/>
      <c r="X1317" s="444" t="n"/>
      <c r="Y1317" s="444" t="n"/>
      <c r="Z1317" s="444" t="n"/>
      <c r="AA1317" s="444" t="n"/>
      <c r="AB1317" s="1627" t="n">
        <v>0.252</v>
      </c>
      <c r="AC1317" s="1627">
        <f>ROUND(O1317*AB1317,3)</f>
        <v/>
      </c>
      <c r="AD1317" s="673">
        <f>AD733</f>
        <v/>
      </c>
      <c r="AE1317" s="1035" t="inlineStr">
        <is>
          <t>Письмо № 402/25 от 28.05.2025 г.</t>
        </is>
      </c>
      <c r="AF1317" s="1035" t="inlineStr">
        <is>
          <t>McCoy</t>
        </is>
      </c>
      <c r="AG1317" s="1035" t="inlineStr">
        <is>
          <t>McCoy Co., Ltd.</t>
        </is>
      </c>
    </row>
    <row r="1318" hidden="1" ht="25.5" customFormat="1" customHeight="1" s="437" thickBot="1">
      <c r="A1318" s="435" t="n"/>
      <c r="B1318" s="829" t="n"/>
      <c r="C1318" s="448" t="inlineStr">
        <is>
          <t>4582487961990</t>
        </is>
      </c>
      <c r="D1318" s="448" t="n"/>
      <c r="E1318" s="435" t="inlineStr">
        <is>
          <t>McCoy TESTER</t>
        </is>
      </c>
      <c r="F1318" s="435" t="inlineStr">
        <is>
          <t>MC38T</t>
        </is>
      </c>
      <c r="G1318" s="450" t="n"/>
      <c r="H1318" s="804" t="inlineStr">
        <is>
          <t>《McCoy》NON F SKINCARE CLEANSING 200g TESTER(N.C.V)</t>
        </is>
      </c>
      <c r="I1318" s="451" t="inlineStr">
        <is>
          <t>NON F SKINCARE CLEANSING 200g</t>
        </is>
      </c>
      <c r="J1318" s="451" t="inlineStr">
        <is>
          <t>Демакияжный лифтинговый гельдля лица  NON F</t>
        </is>
      </c>
      <c r="K1318" s="451" t="inlineStr">
        <is>
          <t>face cleansing</t>
        </is>
      </c>
      <c r="L1318" s="451" t="n"/>
      <c r="M1318" s="1442" t="n"/>
      <c r="N1318" s="1442" t="n"/>
      <c r="O1318" s="872" t="n"/>
      <c r="P1318" s="1622">
        <f>P740</f>
        <v/>
      </c>
      <c r="Q1318" s="1622">
        <f>O1318*P1318</f>
        <v/>
      </c>
      <c r="R1318" s="554" t="n">
        <v>0</v>
      </c>
      <c r="S1318" s="1634">
        <f>O1318*R1318</f>
        <v/>
      </c>
      <c r="T1318" s="1634">
        <f>Q1318-S1318</f>
        <v/>
      </c>
      <c r="U1318" s="556">
        <f>T1318/Q1318</f>
        <v/>
      </c>
      <c r="V1318" s="444" t="n"/>
      <c r="W1318" s="444" t="n"/>
      <c r="X1318" s="444" t="n"/>
      <c r="Y1318" s="444" t="n"/>
      <c r="Z1318" s="444" t="n"/>
      <c r="AA1318" s="444" t="n"/>
      <c r="AB1318" s="1627">
        <f>AB740</f>
        <v/>
      </c>
      <c r="AC1318" s="1627">
        <f>ROUND(O1318*AB1318,3)</f>
        <v/>
      </c>
      <c r="AD1318" s="673">
        <f>AD740</f>
        <v/>
      </c>
      <c r="AE1318" s="1035" t="inlineStr">
        <is>
          <t>Письмо № 402/25 от 28.05.2025 г.</t>
        </is>
      </c>
      <c r="AF1318" s="1035" t="inlineStr">
        <is>
          <t>McCoy</t>
        </is>
      </c>
      <c r="AG1318" s="1035" t="inlineStr">
        <is>
          <t>McCoy Co., Ltd.</t>
        </is>
      </c>
    </row>
    <row r="1319" hidden="1" ht="25.5" customFormat="1" customHeight="1" s="437" thickBot="1">
      <c r="A1319" s="435" t="n"/>
      <c r="B1319" s="829" t="n"/>
      <c r="C1319" s="448" t="inlineStr">
        <is>
          <t>4582487962003</t>
        </is>
      </c>
      <c r="D1319" s="448" t="n"/>
      <c r="E1319" s="435" t="inlineStr">
        <is>
          <t>McCoy TESTER</t>
        </is>
      </c>
      <c r="F1319" s="435" t="inlineStr">
        <is>
          <t>MC39T</t>
        </is>
      </c>
      <c r="G1319" s="450" t="n"/>
      <c r="H1319" s="804" t="inlineStr">
        <is>
          <t>《McCoy》NON F SKINCARE WASH 150g TESTER(N.C.V)</t>
        </is>
      </c>
      <c r="I1319" s="451" t="inlineStr">
        <is>
          <t>NON F SKINCARE WASH 150g</t>
        </is>
      </c>
      <c r="J1319" s="451" t="inlineStr">
        <is>
          <t>Лифтинговая пенка для умывания NON F</t>
        </is>
      </c>
      <c r="K1319" s="451" t="inlineStr">
        <is>
          <t>face wash</t>
        </is>
      </c>
      <c r="L1319" s="451" t="n"/>
      <c r="M1319" s="1442" t="n"/>
      <c r="N1319" s="1442" t="n"/>
      <c r="O1319" s="872" t="n"/>
      <c r="P1319" s="1622">
        <f>P741</f>
        <v/>
      </c>
      <c r="Q1319" s="1622">
        <f>O1319*P1319</f>
        <v/>
      </c>
      <c r="R1319" s="554" t="n">
        <v>0</v>
      </c>
      <c r="S1319" s="1634">
        <f>O1319*R1319</f>
        <v/>
      </c>
      <c r="T1319" s="1634">
        <f>Q1319-S1319</f>
        <v/>
      </c>
      <c r="U1319" s="556">
        <f>T1319/Q1319</f>
        <v/>
      </c>
      <c r="V1319" s="444" t="n"/>
      <c r="W1319" s="444" t="n"/>
      <c r="X1319" s="444" t="n"/>
      <c r="Y1319" s="444" t="n"/>
      <c r="Z1319" s="444" t="n"/>
      <c r="AA1319" s="444" t="n"/>
      <c r="AB1319" s="1627">
        <f>AB741</f>
        <v/>
      </c>
      <c r="AC1319" s="1627">
        <f>ROUND(O1319*AB1319,3)</f>
        <v/>
      </c>
      <c r="AD1319" s="673">
        <f>AD741</f>
        <v/>
      </c>
      <c r="AE1319" s="1035" t="inlineStr">
        <is>
          <t>Письмо № 402/25 от 28.05.2025 г.</t>
        </is>
      </c>
      <c r="AF1319" s="1035" t="inlineStr">
        <is>
          <t>McCoy</t>
        </is>
      </c>
      <c r="AG1319" s="1035" t="inlineStr">
        <is>
          <t>McCoy Co., Ltd.</t>
        </is>
      </c>
    </row>
    <row r="1320" hidden="1" ht="25.5" customFormat="1" customHeight="1" s="437" thickBot="1">
      <c r="A1320" s="435" t="n"/>
      <c r="B1320" s="829" t="n"/>
      <c r="C1320" s="448" t="inlineStr">
        <is>
          <t>4582487962010</t>
        </is>
      </c>
      <c r="D1320" s="448" t="n"/>
      <c r="E1320" s="435" t="inlineStr">
        <is>
          <t>McCoy TESTER</t>
        </is>
      </c>
      <c r="F1320" s="435" t="inlineStr">
        <is>
          <t>MC35-120T</t>
        </is>
      </c>
      <c r="G1320" s="450" t="n"/>
      <c r="H1320" s="804" t="inlineStr">
        <is>
          <t>《McCoy》NON F SKINCARE LOTION 120ml TESTER(N.C.V)</t>
        </is>
      </c>
      <c r="I1320" s="451" t="inlineStr">
        <is>
          <t>NON F SKINCARE LOTION 120ml</t>
        </is>
      </c>
      <c r="J1320" s="451" t="inlineStr">
        <is>
          <t>Лифтинговый лосьон NON F</t>
        </is>
      </c>
      <c r="K1320" s="451" t="inlineStr">
        <is>
          <t>face lotion</t>
        </is>
      </c>
      <c r="L1320" s="451" t="n"/>
      <c r="M1320" s="1442" t="n"/>
      <c r="N1320" s="1442" t="n"/>
      <c r="O1320" s="872" t="n"/>
      <c r="P1320" s="1622">
        <f>P742</f>
        <v/>
      </c>
      <c r="Q1320" s="1622">
        <f>O1320*P1320</f>
        <v/>
      </c>
      <c r="R1320" s="554" t="n">
        <v>0</v>
      </c>
      <c r="S1320" s="1634">
        <f>O1320*R1320</f>
        <v/>
      </c>
      <c r="T1320" s="1634">
        <f>Q1320-S1320</f>
        <v/>
      </c>
      <c r="U1320" s="556">
        <f>T1320/Q1320</f>
        <v/>
      </c>
      <c r="V1320" s="444" t="n"/>
      <c r="W1320" s="444" t="n"/>
      <c r="X1320" s="444" t="n"/>
      <c r="Y1320" s="444" t="n"/>
      <c r="Z1320" s="444" t="n"/>
      <c r="AA1320" s="444" t="n"/>
      <c r="AB1320" s="1627">
        <f>AB742</f>
        <v/>
      </c>
      <c r="AC1320" s="1627">
        <f>ROUND(O1320*AB1320,3)</f>
        <v/>
      </c>
      <c r="AD1320" s="673">
        <f>AD742</f>
        <v/>
      </c>
      <c r="AE1320" s="1035" t="inlineStr">
        <is>
          <t>Письмо № 402/25 от 28.05.2025 г.</t>
        </is>
      </c>
      <c r="AF1320" s="1035" t="inlineStr">
        <is>
          <t>McCoy</t>
        </is>
      </c>
      <c r="AG1320" s="1035" t="inlineStr">
        <is>
          <t>McCoy Co., Ltd.</t>
        </is>
      </c>
    </row>
    <row r="1321" hidden="1" ht="25.5" customFormat="1" customHeight="1" s="437" thickBot="1">
      <c r="A1321" s="435" t="n"/>
      <c r="B1321" s="829" t="n"/>
      <c r="C1321" s="448" t="inlineStr">
        <is>
          <t>4582487962027</t>
        </is>
      </c>
      <c r="D1321" s="448" t="n"/>
      <c r="E1321" s="435" t="inlineStr">
        <is>
          <t>McCoy TESTER</t>
        </is>
      </c>
      <c r="F1321" s="435" t="inlineStr">
        <is>
          <t>MC40T</t>
        </is>
      </c>
      <c r="G1321" s="450" t="n"/>
      <c r="H1321" s="450" t="inlineStr">
        <is>
          <t>《McCoy》NON F SKINCARE SERUM 30ml TESTER(N.C.V)</t>
        </is>
      </c>
      <c r="I1321" s="451" t="inlineStr">
        <is>
          <t>NON F SKINCARE SERUM 30ml</t>
        </is>
      </c>
      <c r="J1321" s="451" t="inlineStr">
        <is>
          <t>Лифтинговая сыворотка NON F</t>
        </is>
      </c>
      <c r="K1321" s="451" t="inlineStr">
        <is>
          <t>face serum</t>
        </is>
      </c>
      <c r="L1321" s="451" t="n"/>
      <c r="M1321" s="1442" t="n"/>
      <c r="N1321" s="1442" t="n"/>
      <c r="O1321" s="872" t="n"/>
      <c r="P1321" s="1622">
        <f>P743</f>
        <v/>
      </c>
      <c r="Q1321" s="1622">
        <f>O1321*P1321</f>
        <v/>
      </c>
      <c r="R1321" s="554" t="n">
        <v>0</v>
      </c>
      <c r="S1321" s="1634">
        <f>O1321*R1321</f>
        <v/>
      </c>
      <c r="T1321" s="1634">
        <f>Q1321-S1321</f>
        <v/>
      </c>
      <c r="U1321" s="556">
        <f>T1321/Q1321</f>
        <v/>
      </c>
      <c r="V1321" s="444" t="n"/>
      <c r="W1321" s="444" t="n"/>
      <c r="X1321" s="444" t="n"/>
      <c r="Y1321" s="444" t="n"/>
      <c r="Z1321" s="444" t="n"/>
      <c r="AA1321" s="444" t="n"/>
      <c r="AB1321" s="1627">
        <f>AB743</f>
        <v/>
      </c>
      <c r="AC1321" s="1627">
        <f>ROUND(O1321*AB1321,3)</f>
        <v/>
      </c>
      <c r="AD1321" s="673">
        <f>AD743</f>
        <v/>
      </c>
      <c r="AE1321" s="1035" t="inlineStr">
        <is>
          <t>Письмо № 402/25 от 28.05.2025 г.</t>
        </is>
      </c>
      <c r="AF1321" s="1035" t="inlineStr">
        <is>
          <t>McCoy</t>
        </is>
      </c>
      <c r="AG1321" s="1035" t="inlineStr">
        <is>
          <t>McCoy Co., Ltd.</t>
        </is>
      </c>
    </row>
    <row r="1322" hidden="1" ht="25.5" customFormat="1" customHeight="1" s="437" thickBot="1">
      <c r="A1322" s="435" t="n"/>
      <c r="B1322" s="829" t="n"/>
      <c r="C1322" s="448" t="inlineStr">
        <is>
          <t>4582487962034</t>
        </is>
      </c>
      <c r="D1322" s="448" t="n"/>
      <c r="E1322" s="435" t="inlineStr">
        <is>
          <t>McCoy TESTER</t>
        </is>
      </c>
      <c r="F1322" s="435" t="inlineStr">
        <is>
          <t>MC41T</t>
        </is>
      </c>
      <c r="G1322" s="450" t="n"/>
      <c r="H1322" s="450" t="inlineStr">
        <is>
          <t>《McCoy》NON F SKINCARE EMULSION 100ml TESTER(N.C.V)</t>
        </is>
      </c>
      <c r="I1322" s="451" t="inlineStr">
        <is>
          <t xml:space="preserve">NON F SKINCARE EMULSION 100ml </t>
        </is>
      </c>
      <c r="J1322" s="451" t="inlineStr">
        <is>
          <t>Лифтинговая эмульсия NON F</t>
        </is>
      </c>
      <c r="K1322" s="451" t="inlineStr">
        <is>
          <t>face milk</t>
        </is>
      </c>
      <c r="L1322" s="451" t="n"/>
      <c r="M1322" s="1442" t="n"/>
      <c r="N1322" s="1442" t="n"/>
      <c r="O1322" s="872" t="n"/>
      <c r="P1322" s="1622">
        <f>P744</f>
        <v/>
      </c>
      <c r="Q1322" s="1622">
        <f>O1322*P1322</f>
        <v/>
      </c>
      <c r="R1322" s="554" t="n">
        <v>0</v>
      </c>
      <c r="S1322" s="1634">
        <f>O1322*R1322</f>
        <v/>
      </c>
      <c r="T1322" s="1634">
        <f>Q1322-S1322</f>
        <v/>
      </c>
      <c r="U1322" s="556">
        <f>T1322/Q1322</f>
        <v/>
      </c>
      <c r="V1322" s="444" t="n"/>
      <c r="W1322" s="444" t="n"/>
      <c r="X1322" s="444" t="n"/>
      <c r="Y1322" s="444" t="n"/>
      <c r="Z1322" s="444" t="n"/>
      <c r="AA1322" s="444" t="n"/>
      <c r="AB1322" s="1627">
        <f>AB744</f>
        <v/>
      </c>
      <c r="AC1322" s="1627">
        <f>ROUND(O1322*AB1322,3)</f>
        <v/>
      </c>
      <c r="AD1322" s="673">
        <f>AD744</f>
        <v/>
      </c>
      <c r="AE1322" s="1035" t="inlineStr">
        <is>
          <t>Письмо № 402/25 от 28.05.2025 г.</t>
        </is>
      </c>
      <c r="AF1322" s="1035" t="inlineStr">
        <is>
          <t>McCoy</t>
        </is>
      </c>
      <c r="AG1322" s="1035" t="inlineStr">
        <is>
          <t>McCoy Co., Ltd.</t>
        </is>
      </c>
    </row>
    <row r="1323" hidden="1" ht="25.5" customFormat="1" customHeight="1" s="437" thickBot="1">
      <c r="A1323" s="435" t="n"/>
      <c r="B1323" s="829" t="n"/>
      <c r="C1323" s="448" t="n"/>
      <c r="D1323" s="448" t="n"/>
      <c r="E1323" s="435" t="inlineStr">
        <is>
          <t>McCoy TESTER</t>
        </is>
      </c>
      <c r="F1323" s="435" t="inlineStr">
        <is>
          <t>MC10T</t>
        </is>
      </c>
      <c r="G1323" s="450" t="n"/>
      <c r="H1323" s="451" t="inlineStr">
        <is>
          <t>《McCoy》 McCELLRIE tightening cream 50g TESTER(N.C.V)</t>
        </is>
      </c>
      <c r="I1323" s="451">
        <f>I761</f>
        <v/>
      </c>
      <c r="J1323" s="591">
        <f>J761</f>
        <v/>
      </c>
      <c r="K1323" s="451" t="inlineStr">
        <is>
          <t>face care</t>
        </is>
      </c>
      <c r="L1323" s="451" t="n"/>
      <c r="M1323" s="1442" t="n">
        <v>50</v>
      </c>
      <c r="N1323" s="1442" t="n">
        <v>100</v>
      </c>
      <c r="O1323" s="872" t="n"/>
      <c r="P1323" s="1622">
        <f>P761</f>
        <v/>
      </c>
      <c r="Q1323" s="1622">
        <f>O1323*P1323</f>
        <v/>
      </c>
      <c r="R1323" s="554" t="n">
        <v>0</v>
      </c>
      <c r="S1323" s="1634">
        <f>O1323*R1323</f>
        <v/>
      </c>
      <c r="T1323" s="1634">
        <f>Q1323-S1323</f>
        <v/>
      </c>
      <c r="U1323" s="556">
        <f>T1323/Q1323</f>
        <v/>
      </c>
      <c r="V1323" s="444" t="n"/>
      <c r="W1323" s="444" t="n"/>
      <c r="X1323" s="444" t="n"/>
      <c r="Y1323" s="444" t="n"/>
      <c r="Z1323" s="444" t="n"/>
      <c r="AA1323" s="444" t="n"/>
      <c r="AB1323" s="1442" t="n">
        <v>0.159</v>
      </c>
      <c r="AC1323" s="1627">
        <f>ROUND(O1323*AB1323,3)</f>
        <v/>
      </c>
      <c r="AD1323" s="673" t="inlineStr">
        <is>
          <t>水, ＤＰＧ, オリーブ果実油, グリセリン, ポリアクリルアミド, プラセンタエキス（ブタ）, ３－Ｏ－エチルアスコルビン酸, α－アルブチン, 乳酸桿菌／（チャカテキン／ゲリジウムクリナレ／マコンブ／ヒトエグサ／レスベラトロール）発酵液, グルコシルヘスペリジン, ダイズ芽エキス, ブドウつるエキス, ヒアルロン酸Ｎａ, グルコサミンＨＣｌ, 加水分解コラーゲン, コンドロイチン硫酸Ｎａ, 加水分解卵殻膜, 塩化Ｃａ, 酢酸Ｃａ, 塩化Ｍｇ, 塩化Ｎａ, 塩化Ｋ, 塩化亜鉛, トルマリン, 酸化チタン, 白金, 火山土, リンゴ酸, ペンチレングリコール, （Ｃ１３，１４）イソパラフィン, ラウレス－７, カフェイン, ユズ果皮油, ＢＧ, エチルヘキシルグリセリン, フェノキシエタノール</t>
        </is>
      </c>
      <c r="AE1323" s="663" t="inlineStr">
        <is>
          <t>ЕАЭС N RU Д-JP.РА04.В.61482/23 от 13.06.2023 действует до 12.06.2028</t>
        </is>
      </c>
      <c r="AF1323" s="663" t="e">
        <v>#REF!</v>
      </c>
      <c r="AG1323" s="663" t="inlineStr">
        <is>
          <t>McCoy Co., Ltd.</t>
        </is>
      </c>
    </row>
    <row r="1324" hidden="1" ht="25.5" customFormat="1" customHeight="1" s="437" thickBot="1">
      <c r="A1324" s="435" t="n"/>
      <c r="B1324" s="829" t="n"/>
      <c r="C1324" s="448" t="n"/>
      <c r="D1324" s="448" t="n"/>
      <c r="E1324" s="447" t="inlineStr">
        <is>
          <t>McCoy PRO TESTER</t>
        </is>
      </c>
      <c r="F1324" s="447" t="inlineStr">
        <is>
          <t>MC11PT</t>
        </is>
      </c>
      <c r="G1324" s="671" t="n"/>
      <c r="H1324" s="404" t="inlineStr">
        <is>
          <t>《McCoy PRO》McCELLRIE MASSAGE CREAM 500g TESTER(N.C.V)</t>
        </is>
      </c>
      <c r="I1324" s="404" t="inlineStr">
        <is>
          <t>McCoy McCELLRIE MASSAGE CREAM</t>
        </is>
      </c>
      <c r="J1324" s="591">
        <f>J751</f>
        <v/>
      </c>
      <c r="K1324" s="451" t="inlineStr">
        <is>
          <t>face cream</t>
        </is>
      </c>
      <c r="L1324" s="451" t="n"/>
      <c r="M1324" s="1442" t="n"/>
      <c r="N1324" s="1442" t="n"/>
      <c r="O1324" s="872" t="n"/>
      <c r="P1324" s="1622">
        <f>P751</f>
        <v/>
      </c>
      <c r="Q1324" s="1622">
        <f>O1324*P1324</f>
        <v/>
      </c>
      <c r="R1324" s="554" t="n">
        <v>0</v>
      </c>
      <c r="S1324" s="1634">
        <f>O1324*R1324</f>
        <v/>
      </c>
      <c r="T1324" s="1634">
        <f>Q1324-S1324</f>
        <v/>
      </c>
      <c r="U1324" s="556">
        <f>T1324/Q1324</f>
        <v/>
      </c>
      <c r="V1324" s="444" t="n"/>
      <c r="W1324" s="444" t="n"/>
      <c r="X1324" s="444" t="n"/>
      <c r="Y1324" s="444" t="n"/>
      <c r="Z1324" s="444" t="n"/>
      <c r="AA1324" s="444" t="n"/>
      <c r="AB1324" s="1627" t="n">
        <v>0.595</v>
      </c>
      <c r="AC1324" s="1627">
        <f>ROUND(O1324*AB1324,3)</f>
        <v/>
      </c>
      <c r="AD1324" s="673" t="inlineStr">
        <is>
          <t xml:space="preserve">水　, イソノナン酸イソノニル　, グリセリン　, ＰＧ　, イソペンチルジオール　, 炭酸ジアルキル（Ｃ１４，１５）　, セテアリルアルコール　, ミリスチン酸オクチルドデシル　, ヒト脂肪細胞順化培養液, ミネラル塩　, グルコシルヘスペリジン　, 水溶性コラーゲン　, ヒアルロン酸Ｎａ　, ベタイン　, プラセンタエキス, 加水分解酵母エキス　, ユズ果実エキス　, アルテロモナス発酵エキス　　, グリチルリチン酸２Ｋ　, ヒマワリ種子油　, シア脂　, イソステアリン酸ソルビタン　, 脂肪酸（Ｃ１０－３０）（コレステロール／ラノステロール）エステルズ, ポリイソブテン　, ジメチコン　, トコフェロール　, ポリアクリレート－１３　, ポリソルベート２０（小麦由来）, ステアロイルグルタミン酸Ｎａ　, ＢＧ　, 水添レシチン, コレステロール, ココイルサルコシンＮａ, フェノキシエタノール　, メチルパラベン　</t>
        </is>
      </c>
      <c r="AE1324" s="663" t="inlineStr">
        <is>
          <t>ЕАЭС N RU Д-JP.РА04.В.61629/23 от 13.06.2023 действует до 12.06.2028</t>
        </is>
      </c>
      <c r="AF1324" s="663" t="n">
        <v>0</v>
      </c>
      <c r="AG1324" s="663" t="inlineStr">
        <is>
          <t>McCoy Co., Ltd.</t>
        </is>
      </c>
    </row>
    <row r="1325" hidden="1" ht="25.5" customFormat="1" customHeight="1" s="437" thickBot="1">
      <c r="A1325" s="435" t="n"/>
      <c r="B1325" s="829" t="n"/>
      <c r="C1325" s="448" t="n"/>
      <c r="D1325" s="448" t="n"/>
      <c r="E1325" s="447" t="inlineStr">
        <is>
          <t>McCoy PRO TESTER</t>
        </is>
      </c>
      <c r="F1325" s="447" t="n"/>
      <c r="G1325" s="671" t="n"/>
      <c r="H1325" s="404" t="inlineStr">
        <is>
          <t>《McCoy PRO》McCELLRIE CLEANSING GEL 500g TESTER(N.C.V)</t>
        </is>
      </c>
      <c r="I1325" s="404" t="inlineStr">
        <is>
          <t>McCoy McCELLRIE CLEANSING GEL</t>
        </is>
      </c>
      <c r="J1325" s="591" t="inlineStr">
        <is>
          <t>Демакияжный гель МакСелри</t>
        </is>
      </c>
      <c r="K1325" s="451" t="inlineStr">
        <is>
          <t>face cleansing</t>
        </is>
      </c>
      <c r="L1325" s="451" t="n"/>
      <c r="M1325" s="1442" t="n"/>
      <c r="N1325" s="1442" t="n"/>
      <c r="O1325" s="872" t="n"/>
      <c r="P1325" s="1622">
        <f>P745</f>
        <v/>
      </c>
      <c r="Q1325" s="1622">
        <f>O1325*P1325</f>
        <v/>
      </c>
      <c r="R1325" s="554" t="n">
        <v>0</v>
      </c>
      <c r="S1325" s="1634">
        <f>O1325*R1325</f>
        <v/>
      </c>
      <c r="T1325" s="1634">
        <f>Q1325-S1325</f>
        <v/>
      </c>
      <c r="U1325" s="556">
        <f>T1325/Q1325</f>
        <v/>
      </c>
      <c r="V1325" s="444" t="n"/>
      <c r="W1325" s="444" t="n"/>
      <c r="X1325" s="444" t="n"/>
      <c r="Y1325" s="444" t="n"/>
      <c r="Z1325" s="444" t="n"/>
      <c r="AA1325" s="444" t="n"/>
      <c r="AB1325" s="1627">
        <f>AB745</f>
        <v/>
      </c>
      <c r="AC1325" s="1627">
        <f>ROUND(O1325*AB1325,3)</f>
        <v/>
      </c>
      <c r="AD1325" s="673">
        <f>AD745</f>
        <v/>
      </c>
      <c r="AE1325" s="1035">
        <f>AE745</f>
        <v/>
      </c>
      <c r="AF1325" s="1035">
        <f>AF745</f>
        <v/>
      </c>
      <c r="AG1325" s="1035">
        <f>AG745</f>
        <v/>
      </c>
    </row>
    <row r="1326" hidden="1" ht="25.5" customFormat="1" customHeight="1" s="437" thickBot="1">
      <c r="A1326" s="435" t="n"/>
      <c r="B1326" s="829" t="n"/>
      <c r="C1326" s="448" t="n"/>
      <c r="D1326" s="448" t="n"/>
      <c r="E1326" s="447" t="inlineStr">
        <is>
          <t>McCoy PRO TESTER</t>
        </is>
      </c>
      <c r="F1326" s="447" t="n"/>
      <c r="G1326" s="671" t="n"/>
      <c r="H1326" s="404" t="inlineStr">
        <is>
          <t>《McCoy PRO》McCELLRIE FACE WASH 250g TESTER(N.C.V)</t>
        </is>
      </c>
      <c r="I1326" s="404" t="inlineStr">
        <is>
          <t>McCoy McCELLRIE FACE WASH</t>
        </is>
      </c>
      <c r="J1326" s="591" t="inlineStr">
        <is>
          <t>Пенка для умывания МакСелри</t>
        </is>
      </c>
      <c r="K1326" s="451" t="inlineStr">
        <is>
          <t>face wash</t>
        </is>
      </c>
      <c r="L1326" s="451" t="n"/>
      <c r="M1326" s="1442" t="n"/>
      <c r="N1326" s="1442" t="n"/>
      <c r="O1326" s="872" t="n"/>
      <c r="P1326" s="1622">
        <f>P746</f>
        <v/>
      </c>
      <c r="Q1326" s="1622">
        <f>O1326*P1326</f>
        <v/>
      </c>
      <c r="R1326" s="554" t="n">
        <v>0</v>
      </c>
      <c r="S1326" s="1634">
        <f>O1326*R1326</f>
        <v/>
      </c>
      <c r="T1326" s="1634">
        <f>Q1326-S1326</f>
        <v/>
      </c>
      <c r="U1326" s="556">
        <f>T1326/Q1326</f>
        <v/>
      </c>
      <c r="V1326" s="444" t="n"/>
      <c r="W1326" s="444" t="n"/>
      <c r="X1326" s="444" t="n"/>
      <c r="Y1326" s="444" t="n"/>
      <c r="Z1326" s="444" t="n"/>
      <c r="AA1326" s="444" t="n"/>
      <c r="AB1326" s="1627">
        <f>AB746</f>
        <v/>
      </c>
      <c r="AC1326" s="1627">
        <f>ROUND(O1326*AB1326,3)</f>
        <v/>
      </c>
      <c r="AD1326" s="673">
        <f>AD746</f>
        <v/>
      </c>
      <c r="AE1326" s="1035">
        <f>AE746</f>
        <v/>
      </c>
      <c r="AF1326" s="1035">
        <f>AF746</f>
        <v/>
      </c>
      <c r="AG1326" s="1035">
        <f>AG746</f>
        <v/>
      </c>
    </row>
    <row r="1327" hidden="1" ht="25.5" customFormat="1" customHeight="1" s="437" thickBot="1">
      <c r="A1327" s="435" t="n"/>
      <c r="B1327" s="829" t="n"/>
      <c r="C1327" s="448" t="n"/>
      <c r="D1327" s="448" t="n"/>
      <c r="E1327" s="447" t="inlineStr">
        <is>
          <t>McCoy PRO TESTER</t>
        </is>
      </c>
      <c r="F1327" s="447" t="n"/>
      <c r="G1327" s="671" t="n"/>
      <c r="H1327" s="404" t="inlineStr">
        <is>
          <t>《McCoy PRO》McCELLRIE FACE LOTION 500ml TESTER(N.C.V)</t>
        </is>
      </c>
      <c r="I1327" s="404" t="inlineStr">
        <is>
          <t>McCoy McCELLRIE FACE LOTION</t>
        </is>
      </c>
      <c r="J1327" s="591" t="inlineStr">
        <is>
          <t>Лосьон для лица МакСелри</t>
        </is>
      </c>
      <c r="K1327" s="451" t="inlineStr">
        <is>
          <t>face lotion</t>
        </is>
      </c>
      <c r="L1327" s="451" t="n"/>
      <c r="M1327" s="1442" t="n"/>
      <c r="N1327" s="1442" t="n"/>
      <c r="O1327" s="872" t="n"/>
      <c r="P1327" s="1622">
        <f>P747</f>
        <v/>
      </c>
      <c r="Q1327" s="1622">
        <f>O1327*P1327</f>
        <v/>
      </c>
      <c r="R1327" s="554" t="n">
        <v>0</v>
      </c>
      <c r="S1327" s="1634">
        <f>O1327*R1327</f>
        <v/>
      </c>
      <c r="T1327" s="1634">
        <f>Q1327-S1327</f>
        <v/>
      </c>
      <c r="U1327" s="556">
        <f>T1327/Q1327</f>
        <v/>
      </c>
      <c r="V1327" s="444" t="n"/>
      <c r="W1327" s="444" t="n"/>
      <c r="X1327" s="444" t="n"/>
      <c r="Y1327" s="444" t="n"/>
      <c r="Z1327" s="444" t="n"/>
      <c r="AA1327" s="444" t="n"/>
      <c r="AB1327" s="1627">
        <f>AB747</f>
        <v/>
      </c>
      <c r="AC1327" s="1627">
        <f>ROUND(O1327*AB1327,3)</f>
        <v/>
      </c>
      <c r="AD1327" s="673">
        <f>AD747</f>
        <v/>
      </c>
      <c r="AE1327" s="1035">
        <f>AE747</f>
        <v/>
      </c>
      <c r="AF1327" s="1035">
        <f>AF747</f>
        <v/>
      </c>
      <c r="AG1327" s="1035">
        <f>AG747</f>
        <v/>
      </c>
    </row>
    <row r="1328" hidden="1" ht="25.5" customFormat="1" customHeight="1" s="437" thickBot="1">
      <c r="A1328" s="435" t="n"/>
      <c r="B1328" s="829" t="n"/>
      <c r="C1328" s="448" t="n"/>
      <c r="D1328" s="448" t="n"/>
      <c r="E1328" s="447" t="inlineStr">
        <is>
          <t>McCoy PRO TESTER</t>
        </is>
      </c>
      <c r="F1328" s="447" t="n"/>
      <c r="G1328" s="671" t="n"/>
      <c r="H1328" s="404" t="inlineStr">
        <is>
          <t>《McCoy PRO》McCELLRIE SERUM 100ml TESTER(N.C.V)</t>
        </is>
      </c>
      <c r="I1328" s="404" t="inlineStr">
        <is>
          <t>McCoy McCELLRIE SERUM</t>
        </is>
      </c>
      <c r="J1328" s="591" t="inlineStr">
        <is>
          <t>Сыворотка для лица МакСелри</t>
        </is>
      </c>
      <c r="K1328" s="451" t="inlineStr">
        <is>
          <t>face serum</t>
        </is>
      </c>
      <c r="L1328" s="451" t="n"/>
      <c r="M1328" s="1442" t="n"/>
      <c r="N1328" s="1442" t="n"/>
      <c r="O1328" s="872" t="n"/>
      <c r="P1328" s="1622">
        <f>P748</f>
        <v/>
      </c>
      <c r="Q1328" s="1622">
        <f>O1328*P1328</f>
        <v/>
      </c>
      <c r="R1328" s="554" t="n">
        <v>0</v>
      </c>
      <c r="S1328" s="1634">
        <f>O1328*R1328</f>
        <v/>
      </c>
      <c r="T1328" s="1634">
        <f>Q1328-S1328</f>
        <v/>
      </c>
      <c r="U1328" s="556">
        <f>T1328/Q1328</f>
        <v/>
      </c>
      <c r="V1328" s="444" t="n"/>
      <c r="W1328" s="444" t="n"/>
      <c r="X1328" s="444" t="n"/>
      <c r="Y1328" s="444" t="n"/>
      <c r="Z1328" s="444" t="n"/>
      <c r="AA1328" s="444" t="n"/>
      <c r="AB1328" s="1627">
        <f>AB748</f>
        <v/>
      </c>
      <c r="AC1328" s="1627">
        <f>ROUND(O1328*AB1328,3)</f>
        <v/>
      </c>
      <c r="AD1328" s="673">
        <f>AD748</f>
        <v/>
      </c>
      <c r="AE1328" s="1035">
        <f>AE748</f>
        <v/>
      </c>
      <c r="AF1328" s="1035">
        <f>AF748</f>
        <v/>
      </c>
      <c r="AG1328" s="1035">
        <f>AG748</f>
        <v/>
      </c>
    </row>
    <row r="1329" hidden="1" ht="25.5" customFormat="1" customHeight="1" s="437" thickBot="1">
      <c r="A1329" s="435" t="n"/>
      <c r="B1329" s="829" t="n"/>
      <c r="C1329" s="448" t="n"/>
      <c r="D1329" s="448" t="n"/>
      <c r="E1329" s="447" t="inlineStr">
        <is>
          <t>McCoy PRO TESTER</t>
        </is>
      </c>
      <c r="F1329" s="447" t="n"/>
      <c r="G1329" s="671" t="n"/>
      <c r="H1329" s="404" t="inlineStr">
        <is>
          <t>《McCoy PRO》McCELLRIE ESSENCE CREAM 200g TESTER(N.C.V)</t>
        </is>
      </c>
      <c r="I1329" s="404" t="inlineStr">
        <is>
          <t>McCoy McCELLRIE ESSENCE CREAM</t>
        </is>
      </c>
      <c r="J1329" s="591" t="inlineStr">
        <is>
          <t>Эссенция-крем для лица МакСелри</t>
        </is>
      </c>
      <c r="K1329" s="451" t="inlineStr">
        <is>
          <t>face essence</t>
        </is>
      </c>
      <c r="L1329" s="451" t="n"/>
      <c r="M1329" s="1442" t="n"/>
      <c r="N1329" s="1442" t="n"/>
      <c r="O1329" s="872" t="n"/>
      <c r="P1329" s="1622">
        <f>P749</f>
        <v/>
      </c>
      <c r="Q1329" s="1622">
        <f>O1329*P1329</f>
        <v/>
      </c>
      <c r="R1329" s="554" t="n">
        <v>0</v>
      </c>
      <c r="S1329" s="1634">
        <f>O1329*R1329</f>
        <v/>
      </c>
      <c r="T1329" s="1634">
        <f>Q1329-S1329</f>
        <v/>
      </c>
      <c r="U1329" s="556">
        <f>T1329/Q1329</f>
        <v/>
      </c>
      <c r="V1329" s="444" t="n"/>
      <c r="W1329" s="444" t="n"/>
      <c r="X1329" s="444" t="n"/>
      <c r="Y1329" s="444" t="n"/>
      <c r="Z1329" s="444" t="n"/>
      <c r="AA1329" s="444" t="n"/>
      <c r="AB1329" s="1627">
        <f>AB749</f>
        <v/>
      </c>
      <c r="AC1329" s="1627">
        <f>ROUND(O1329*AB1329,3)</f>
        <v/>
      </c>
      <c r="AD1329" s="673">
        <f>AD749</f>
        <v/>
      </c>
      <c r="AE1329" s="1035">
        <f>AE749</f>
        <v/>
      </c>
      <c r="AF1329" s="1035">
        <f>AF749</f>
        <v/>
      </c>
      <c r="AG1329" s="1035">
        <f>AG749</f>
        <v/>
      </c>
    </row>
    <row r="1330" hidden="1" ht="25.5" customFormat="1" customHeight="1" s="437" thickBot="1">
      <c r="A1330" s="435" t="n"/>
      <c r="B1330" s="829" t="n"/>
      <c r="C1330" s="448" t="n"/>
      <c r="D1330" s="448" t="n"/>
      <c r="E1330" s="447" t="inlineStr">
        <is>
          <t>McCoy TESTER</t>
        </is>
      </c>
      <c r="F1330" s="447" t="n"/>
      <c r="G1330" s="671" t="n"/>
      <c r="H1330" s="404" t="inlineStr">
        <is>
          <t>《McCoy PRO》McCELLRIE MASK 30pcs TESTER(N.C.V)</t>
        </is>
      </c>
      <c r="I1330" s="404" t="inlineStr">
        <is>
          <t>McCoy McCELLRIE MASK</t>
        </is>
      </c>
      <c r="J1330" s="591" t="inlineStr">
        <is>
          <t>Маска для лица на основе биоцеллюлозы МакСелри</t>
        </is>
      </c>
      <c r="K1330" s="451" t="inlineStr">
        <is>
          <t>face mask</t>
        </is>
      </c>
      <c r="L1330" s="451" t="n"/>
      <c r="M1330" s="1442" t="n"/>
      <c r="N1330" s="1442" t="n"/>
      <c r="O1330" s="872" t="n"/>
      <c r="P1330" s="1622">
        <f>P750</f>
        <v/>
      </c>
      <c r="Q1330" s="1622">
        <f>O1330*P1330</f>
        <v/>
      </c>
      <c r="R1330" s="554" t="n">
        <v>0</v>
      </c>
      <c r="S1330" s="1634">
        <f>O1330*R1330</f>
        <v/>
      </c>
      <c r="T1330" s="1634">
        <f>Q1330-S1330</f>
        <v/>
      </c>
      <c r="U1330" s="556">
        <f>T1330/Q1330</f>
        <v/>
      </c>
      <c r="V1330" s="444" t="n"/>
      <c r="W1330" s="444" t="n"/>
      <c r="X1330" s="444" t="n"/>
      <c r="Y1330" s="444" t="n"/>
      <c r="Z1330" s="444" t="n"/>
      <c r="AA1330" s="444" t="n"/>
      <c r="AB1330" s="1627">
        <f>AB750</f>
        <v/>
      </c>
      <c r="AC1330" s="1627">
        <f>ROUND(O1330*AB1330,3)</f>
        <v/>
      </c>
      <c r="AD1330" s="673">
        <f>AD750</f>
        <v/>
      </c>
      <c r="AE1330" s="1035">
        <f>AE750</f>
        <v/>
      </c>
      <c r="AF1330" s="1035">
        <f>AF750</f>
        <v/>
      </c>
      <c r="AG1330" s="1035">
        <f>AG750</f>
        <v/>
      </c>
    </row>
    <row r="1331" hidden="1" ht="25.5" customFormat="1" customHeight="1" s="437" thickBot="1">
      <c r="A1331" s="435" t="n"/>
      <c r="B1331" s="829" t="n"/>
      <c r="C1331" s="448" t="n"/>
      <c r="D1331" s="448" t="n"/>
      <c r="E1331" s="447" t="inlineStr">
        <is>
          <t>McCoy TESTER</t>
        </is>
      </c>
      <c r="F1331" s="435" t="inlineStr">
        <is>
          <t>MC01T</t>
        </is>
      </c>
      <c r="G1331" s="450" t="n"/>
      <c r="H1331" s="451" t="inlineStr">
        <is>
          <t>《McCoy》McCELLRIE CLEANSING GEL 150g TESTER(N.C.V)</t>
        </is>
      </c>
      <c r="I1331" s="451" t="inlineStr">
        <is>
          <t>McCoy McCELLRIE CLEANSING GEL</t>
        </is>
      </c>
      <c r="J1331" s="591">
        <f>J752</f>
        <v/>
      </c>
      <c r="K1331" s="451" t="inlineStr">
        <is>
          <t>face cleansing</t>
        </is>
      </c>
      <c r="L1331" s="451" t="n"/>
      <c r="M1331" s="1442" t="n"/>
      <c r="N1331" s="1442" t="n"/>
      <c r="O1331" s="872" t="n"/>
      <c r="P1331" s="1622">
        <f>P752</f>
        <v/>
      </c>
      <c r="Q1331" s="1622">
        <f>O1331*P1331</f>
        <v/>
      </c>
      <c r="R1331" s="554" t="n">
        <v>0</v>
      </c>
      <c r="S1331" s="1634">
        <f>O1331*R1331</f>
        <v/>
      </c>
      <c r="T1331" s="1634">
        <f>Q1331-S1331</f>
        <v/>
      </c>
      <c r="U1331" s="556">
        <f>T1331/Q1331</f>
        <v/>
      </c>
      <c r="V1331" s="444" t="n"/>
      <c r="W1331" s="444" t="n"/>
      <c r="X1331" s="444" t="n"/>
      <c r="Y1331" s="444" t="n"/>
      <c r="Z1331" s="444" t="n"/>
      <c r="AA1331" s="444" t="n"/>
      <c r="AB1331" s="1442" t="n">
        <v>0.197</v>
      </c>
      <c r="AC1331" s="1627">
        <f>ROUND(O1331*AB1331,3)</f>
        <v/>
      </c>
      <c r="AD1331" s="673" t="inlineStr">
        <is>
          <t xml:space="preserve">水　, イソペンチルジオール　, ヤシ油脂肪酸ＰＥＧ－７グリセリル, グリセリン　, ヒト脂肪細胞順化培養液, α－グルカンオリゴサッカリド, アミノカプロン酸　, イノシトール　, グルコノバクター／ハチミツ発酵液　, ハマメリス葉エキス, セイヨウオトギリソウ花／葉／茎エキス, アルニカ花エキス, ブドウ葉エキス　, セイヨウキズタ葉／茎エキス　, セイヨウトチノキ種子エキス, オレンジ果皮油, ベルガモット果実油, マンダリンオレンジ果皮油, ミネラル塩, ＢＧ　, 水添レシチン, コレステロール, ココイルサルコシンＮａ, トコフェロール, カルボマー　, 水酸化Ｎａ　, フェノキシエタノール　, メチルパラベン　</t>
        </is>
      </c>
      <c r="AE1331" s="663" t="inlineStr">
        <is>
          <t>ЕАЭС N RU Д-JP.РА04.В.61476/23 от 13.06.2023 действует до 12.06.2028</t>
        </is>
      </c>
      <c r="AF1331" s="663" t="inlineStr">
        <is>
          <t>McCoy</t>
        </is>
      </c>
      <c r="AG1331" s="663" t="inlineStr">
        <is>
          <t>McCoy Co., Ltd.</t>
        </is>
      </c>
    </row>
    <row r="1332" hidden="1" ht="25.5" customFormat="1" customHeight="1" s="437" thickBot="1">
      <c r="A1332" s="435" t="n"/>
      <c r="B1332" s="829" t="n"/>
      <c r="C1332" s="448" t="n"/>
      <c r="D1332" s="448" t="n"/>
      <c r="E1332" s="447" t="inlineStr">
        <is>
          <t>McCoy TESTER</t>
        </is>
      </c>
      <c r="F1332" s="435" t="inlineStr">
        <is>
          <t>MC02T</t>
        </is>
      </c>
      <c r="G1332" s="450" t="n"/>
      <c r="H1332" s="451" t="inlineStr">
        <is>
          <t>《McCoy》McCELLRIE FACE WASH 120g TESTER(N.C.V)</t>
        </is>
      </c>
      <c r="I1332" s="451" t="inlineStr">
        <is>
          <t>McCoy McCELLRIE FACE WASH</t>
        </is>
      </c>
      <c r="J1332" s="591">
        <f>J753</f>
        <v/>
      </c>
      <c r="K1332" s="451" t="inlineStr">
        <is>
          <t>face wash</t>
        </is>
      </c>
      <c r="L1332" s="451" t="n"/>
      <c r="M1332" s="1442" t="n"/>
      <c r="N1332" s="1442" t="n"/>
      <c r="O1332" s="872" t="n"/>
      <c r="P1332" s="1622">
        <f>P753</f>
        <v/>
      </c>
      <c r="Q1332" s="1622">
        <f>O1332*P1332</f>
        <v/>
      </c>
      <c r="R1332" s="554" t="n">
        <v>0</v>
      </c>
      <c r="S1332" s="1634">
        <f>O1332*R1332</f>
        <v/>
      </c>
      <c r="T1332" s="1634">
        <f>Q1332-S1332</f>
        <v/>
      </c>
      <c r="U1332" s="556">
        <f>T1332/Q1332</f>
        <v/>
      </c>
      <c r="V1332" s="444" t="n"/>
      <c r="W1332" s="444" t="n"/>
      <c r="X1332" s="444" t="n"/>
      <c r="Y1332" s="444" t="n"/>
      <c r="Z1332" s="444" t="n"/>
      <c r="AA1332" s="444" t="n"/>
      <c r="AB1332" s="1442" t="n">
        <v>0.157</v>
      </c>
      <c r="AC1332" s="1627">
        <f>ROUND(O1332*AB1332,3)</f>
        <v/>
      </c>
      <c r="AD1332" s="673" t="inlineStr">
        <is>
          <t xml:space="preserve">水　, グリセリン　, ステアリン酸　, ミリスチン酸　, ＰＥＧ－７５　, 水酸化Ｋ　, ソルビトール　, ラウリン酸　, メチルグルセス－２０　, ラウリルベタイン　, ヒト脂肪細胞順化培養液, ステアリン酸グリセリル（ＳＥ）　, ＰＥＧ－１ラウリルグリコール　, トウミツ, 酒粕エキス, ムクロジ果皮エキス　, キラヤ樹皮エキス　, グリチルリチン酸２Ｋ　, オレンジ果皮油　, ベルガモット果実油　, パルマローザ油, カミツレ花エキス, チャ葉エキス　, キュウリ果実エキス　, ミネラル塩, 水添レシチン, コレステロール, ココイルサルコシンＮａ, トコフェロール, （アクリレーツ／アクリル酸アルキル（Ｃ１０－３０））クロスポリマー, 塩化Ｎａ　, ＢＧ　, エタノール　, エチドロン酸　, フェノキシエタノール　</t>
        </is>
      </c>
      <c r="AE1332" s="663" t="inlineStr">
        <is>
          <t>ЕАЭС N RU Д-JP.РА04.В.61655/23 от 13.06.2023 действует до 12.06.2028</t>
        </is>
      </c>
      <c r="AF1332" s="663" t="inlineStr">
        <is>
          <t>McCoy</t>
        </is>
      </c>
      <c r="AG1332" s="663" t="inlineStr">
        <is>
          <t>McCoy Co., Ltd.</t>
        </is>
      </c>
    </row>
    <row r="1333" hidden="1" ht="25.5" customFormat="1" customHeight="1" s="437" thickBot="1">
      <c r="A1333" s="435" t="n"/>
      <c r="B1333" s="829" t="n"/>
      <c r="C1333" s="448" t="n"/>
      <c r="D1333" s="448" t="n"/>
      <c r="E1333" s="435" t="inlineStr">
        <is>
          <t>McCoy TESTER</t>
        </is>
      </c>
      <c r="F1333" s="435" t="inlineStr">
        <is>
          <t>MC03T</t>
        </is>
      </c>
      <c r="G1333" s="450" t="n"/>
      <c r="H1333" s="451" t="inlineStr">
        <is>
          <t>《McCoy》McCELLRIE FACE LOTION 120ml TESTER(N.C.V)</t>
        </is>
      </c>
      <c r="I1333" s="451" t="inlineStr">
        <is>
          <t>McCoy McCELLRIE FACE LOTION</t>
        </is>
      </c>
      <c r="J1333" s="591">
        <f>J754</f>
        <v/>
      </c>
      <c r="K1333" s="451" t="inlineStr">
        <is>
          <t>face lotion</t>
        </is>
      </c>
      <c r="L1333" s="451" t="n"/>
      <c r="M1333" s="1442" t="n"/>
      <c r="N1333" s="1442" t="n"/>
      <c r="O1333" s="872" t="n"/>
      <c r="P1333" s="1622">
        <f>P754</f>
        <v/>
      </c>
      <c r="Q1333" s="1622">
        <f>O1333*P1333</f>
        <v/>
      </c>
      <c r="R1333" s="554" t="n">
        <v>0</v>
      </c>
      <c r="S1333" s="1634">
        <f>O1333*R1333</f>
        <v/>
      </c>
      <c r="T1333" s="1634">
        <f>Q1333-S1333</f>
        <v/>
      </c>
      <c r="U1333" s="556">
        <f>T1333/Q1333</f>
        <v/>
      </c>
      <c r="V1333" s="444" t="n"/>
      <c r="W1333" s="444" t="n"/>
      <c r="X1333" s="444" t="n"/>
      <c r="Y1333" s="444" t="n"/>
      <c r="Z1333" s="444" t="n"/>
      <c r="AA1333" s="444" t="n"/>
      <c r="AB1333" s="1442" t="n">
        <v>0.293</v>
      </c>
      <c r="AC1333" s="1627">
        <f>ROUND(O1333*AB1333,3)</f>
        <v/>
      </c>
      <c r="AD1333" s="673" t="inlineStr">
        <is>
          <t xml:space="preserve">水　, プロパンジオール, グリコシルトレハロース　, 加水分解水添デンプン　, ヒト脂肪細胞順化培養液, ポリクオタニウム－５１　, ナイアシンアミド　, β－グルカン　, 水溶性プロテオグリカン　, 加水分解コラーゲン　, ヒアルロン酸Ｎａ　, グリチルリチン酸２Ｋ　, ブドウ果実エキス　, 加水分解アナツバメ巣エキス　, ノイバラ果実エキス　, ミネラル塩, デキストリン　, ＢＧ　, 水添レシチン, コレステロール, ココイルサルコシンＮａ, トコフェロール, ＥＤＴＡ－４Ｎａ　, フェノキシエタノール　, メチルパラベン　</t>
        </is>
      </c>
      <c r="AE1333" s="663" t="inlineStr">
        <is>
          <t>ЕАЭС N RU Д-JP.РА04.В.61590/23 от 13.06.2023 действует до 12.06.2028</t>
        </is>
      </c>
      <c r="AF1333" s="663" t="inlineStr">
        <is>
          <t>McCoy</t>
        </is>
      </c>
      <c r="AG1333" s="663" t="inlineStr">
        <is>
          <t>McCoy Co., Ltd.</t>
        </is>
      </c>
    </row>
    <row r="1334" hidden="1" ht="25.5" customFormat="1" customHeight="1" s="437" thickBot="1">
      <c r="A1334" s="435" t="n"/>
      <c r="B1334" s="829" t="n"/>
      <c r="C1334" s="448" t="n"/>
      <c r="D1334" s="448" t="n"/>
      <c r="E1334" s="435" t="inlineStr">
        <is>
          <t>McCoy TESTER</t>
        </is>
      </c>
      <c r="F1334" s="435" t="inlineStr">
        <is>
          <t>MC04T</t>
        </is>
      </c>
      <c r="G1334" s="450" t="n"/>
      <c r="H1334" s="451" t="inlineStr">
        <is>
          <t>《McCoy》McCELLRIE SERUM 30ml TESTER(N.C.V)</t>
        </is>
      </c>
      <c r="I1334" s="451" t="inlineStr">
        <is>
          <t>McCoy McCELLRIE SERUM</t>
        </is>
      </c>
      <c r="J1334" s="591">
        <f>J755</f>
        <v/>
      </c>
      <c r="K1334" s="451" t="inlineStr">
        <is>
          <t>face serum</t>
        </is>
      </c>
      <c r="L1334" s="451" t="n"/>
      <c r="M1334" s="1442" t="n"/>
      <c r="N1334" s="1442" t="n"/>
      <c r="O1334" s="872" t="n"/>
      <c r="P1334" s="1622">
        <f>P755</f>
        <v/>
      </c>
      <c r="Q1334" s="1622">
        <f>O1334*P1334</f>
        <v/>
      </c>
      <c r="R1334" s="554" t="n">
        <v>0</v>
      </c>
      <c r="S1334" s="1634">
        <f>O1334*R1334</f>
        <v/>
      </c>
      <c r="T1334" s="1634">
        <f>Q1334-S1334</f>
        <v/>
      </c>
      <c r="U1334" s="556">
        <f>T1334/Q1334</f>
        <v/>
      </c>
      <c r="V1334" s="444" t="n"/>
      <c r="W1334" s="444" t="n"/>
      <c r="X1334" s="444" t="n"/>
      <c r="Y1334" s="444" t="n"/>
      <c r="Z1334" s="444" t="n"/>
      <c r="AA1334" s="444" t="n"/>
      <c r="AB1334" s="1627" t="n">
        <v>0.129</v>
      </c>
      <c r="AC1334" s="1627">
        <f>ROUND(O1334*AB1334,3)</f>
        <v/>
      </c>
      <c r="AD1334" s="673" t="inlineStr">
        <is>
          <t xml:space="preserve">水　, グリセリン　, プロパンジオール, グリセリルグルコシド, ヒト脂肪細胞順化培養液, アルブチン　, テトラヘキシルデカン酸アスコルビル, ビスグリセリルアスコルビン酸　, スクラレオリド　, 白金　, "シクロヘキサン－, １，４－ジカルボン酸ビスエトキシジグリコール　", パルミチン酸レチノール　, グリチルリチン酸２Ｋ　, 加水分解コラーゲン　, ヒアルロン酸Ｎａ　, アルガニアスピノサ核油　, スクワラン　, カリオデンドロンオリノセンセ種子油　, コーン油　, グレープフルーツ果皮油　, フランスカイガンショウ樹皮エキス　, シリカ　, ミネラル塩　, ＢＧ　, 水添レシチン, コレステロール, ココイルサルコシンＮａ, トコフェロール　, （アクリレーツ／アクリル酸アルキル（Ｃ１０－３０））クロスポリマー, キサンタンガム　, セルロースガム　, 炭酸水素Ｎａ, 水酸化Ｎａ　, ペンテト酸５Ｎａ　, フェノキシエタノール　, メチルパラベン　</t>
        </is>
      </c>
      <c r="AE1334" s="663" t="inlineStr">
        <is>
          <t>ЕАЭС N RU Д-JP.РА04.В.68107/23 от 15.06.2023 действует до 14.06.2028</t>
        </is>
      </c>
      <c r="AF1334" s="663" t="inlineStr">
        <is>
          <t>McCoy</t>
        </is>
      </c>
      <c r="AG1334" s="663" t="inlineStr">
        <is>
          <t>McCoy Co., Ltd.</t>
        </is>
      </c>
    </row>
    <row r="1335" hidden="1" ht="25.5" customFormat="1" customHeight="1" s="437" thickBot="1">
      <c r="A1335" s="435" t="n"/>
      <c r="B1335" s="829" t="n"/>
      <c r="C1335" s="448" t="n"/>
      <c r="D1335" s="448" t="n"/>
      <c r="E1335" s="435" t="inlineStr">
        <is>
          <t>McCoy TESTER</t>
        </is>
      </c>
      <c r="F1335" s="435" t="inlineStr">
        <is>
          <t>MC05T</t>
        </is>
      </c>
      <c r="G1335" s="450" t="n"/>
      <c r="H1335" s="451" t="inlineStr">
        <is>
          <t>《McCoy》McCELLRIE ESSENCE CREAM 30g TESTER (N.C.V)</t>
        </is>
      </c>
      <c r="I1335" s="451" t="inlineStr">
        <is>
          <t>McCoy McCELLRIE ESSENCE CREAM</t>
        </is>
      </c>
      <c r="J1335" s="591">
        <f>J756</f>
        <v/>
      </c>
      <c r="K1335" s="451" t="inlineStr">
        <is>
          <t>face essence</t>
        </is>
      </c>
      <c r="L1335" s="451" t="n"/>
      <c r="M1335" s="1442" t="n"/>
      <c r="N1335" s="1442" t="n"/>
      <c r="O1335" s="872" t="n"/>
      <c r="P1335" s="1622">
        <f>P756</f>
        <v/>
      </c>
      <c r="Q1335" s="1622">
        <f>O1335*P1335</f>
        <v/>
      </c>
      <c r="R1335" s="554" t="n">
        <v>0</v>
      </c>
      <c r="S1335" s="1634">
        <f>O1335*R1335</f>
        <v/>
      </c>
      <c r="T1335" s="1634">
        <f>Q1335-S1335</f>
        <v/>
      </c>
      <c r="U1335" s="556">
        <f>T1335/Q1335</f>
        <v/>
      </c>
      <c r="V1335" s="444" t="n"/>
      <c r="W1335" s="444" t="n"/>
      <c r="X1335" s="444" t="n"/>
      <c r="Y1335" s="444" t="n"/>
      <c r="Z1335" s="444" t="n"/>
      <c r="AA1335" s="444" t="n"/>
      <c r="AB1335" s="1442" t="n">
        <v>0.126</v>
      </c>
      <c r="AC1335" s="1627">
        <f>ROUND(O1335*AB1335,3)</f>
        <v/>
      </c>
      <c r="AD1335" s="673" t="inlineStr">
        <is>
          <t xml:space="preserve">水　, スクワラン, プロパンジオール, ホホバ種子油, ベヘニルアルコール　, グリセリン　, マカデミアナッツ脂肪酸エチル　, ステアリン酸グリセリル（ＳＥ）　, セテアリルアルコール　, ステアリン酸　, ヒト脂肪細胞順化培養液, テトラヘキシルデカン酸アスコルビル, レスベラトロール　, エルゴチオネイン　, ヒアルロン酸ジメチルシラノール　, セラミドＥＯＰ　, セラミドＮＰ　, セラミドＡＰ　, フィトスフィンゴシン　, コレステロール　, プラセンタエキス, サッカロミセス溶解質エキス, 水溶性コラーゲン, プルーン分解物　, カンゾウ根エキス, メマツヨイグサ種子エキス　, マグワ根皮エキス, オーキッドエキス　, ビルベリー葉エキス　, ミネラル塩　, ＢＧ　, 水添レシチン, ココイルサルコシンＮａ, トコフェロール　, エタノール　, セテス－２０　, ステアリン酸ソルビタン　, キサンタンガム　, カルボマー　, ＥＤＴＡ－４Ｎａ　, ラウロイルラクチレートＮａ　, フェノキシエタノール　, メチルパラベン　</t>
        </is>
      </c>
      <c r="AE1335" s="663" t="inlineStr">
        <is>
          <t>ЕАЭС N RU Д-JP.РА04.В.61617/23 от 13.06.2023 действует до 12.06.2028</t>
        </is>
      </c>
      <c r="AF1335" s="663" t="inlineStr">
        <is>
          <t>McCoy</t>
        </is>
      </c>
      <c r="AG1335" s="663" t="inlineStr">
        <is>
          <t>McCoy Co., Ltd.</t>
        </is>
      </c>
    </row>
    <row r="1336" hidden="1" ht="42.75" customFormat="1" customHeight="1" s="437" thickBot="1">
      <c r="A1336" s="435" t="n"/>
      <c r="B1336" s="829" t="n"/>
      <c r="C1336" s="448" t="n"/>
      <c r="D1336" s="448" t="n"/>
      <c r="E1336" s="447" t="inlineStr">
        <is>
          <t>McCoy TESTER</t>
        </is>
      </c>
      <c r="F1336" s="447" t="inlineStr">
        <is>
          <t>MC07T</t>
        </is>
      </c>
      <c r="G1336" s="671" t="n"/>
      <c r="H1336" s="404" t="inlineStr">
        <is>
          <t>《McCoy》McCELLRIE CARNIVAL EYE CARE ESSENCE 2.7ml TESTER(N.C.V)</t>
        </is>
      </c>
      <c r="I1336" s="404" t="inlineStr">
        <is>
          <t>«McCoy» McCELLRIE CARNIVAL EYE CARE ESSENCE</t>
        </is>
      </c>
      <c r="J1336" s="591">
        <f>J757</f>
        <v/>
      </c>
      <c r="K1336" s="451" t="inlineStr">
        <is>
          <t>eye essence</t>
        </is>
      </c>
      <c r="L1336" s="451" t="n"/>
      <c r="M1336" s="1442" t="n"/>
      <c r="N1336" s="1442" t="n"/>
      <c r="O1336" s="872" t="n"/>
      <c r="P1336" s="1622">
        <f>P757</f>
        <v/>
      </c>
      <c r="Q1336" s="1622">
        <f>O1336*P1336</f>
        <v/>
      </c>
      <c r="R1336" s="554" t="n">
        <v>0</v>
      </c>
      <c r="S1336" s="1634">
        <f>O1336*R1336</f>
        <v/>
      </c>
      <c r="T1336" s="1634">
        <f>Q1336-S1336</f>
        <v/>
      </c>
      <c r="U1336" s="556">
        <f>T1336/Q1336</f>
        <v/>
      </c>
      <c r="V1336" s="444" t="n"/>
      <c r="W1336" s="444" t="n"/>
      <c r="X1336" s="444" t="n"/>
      <c r="Y1336" s="444" t="n"/>
      <c r="Z1336" s="444" t="n"/>
      <c r="AA1336" s="444" t="n"/>
      <c r="AB1336" s="1627" t="n">
        <v>0.017</v>
      </c>
      <c r="AC1336" s="1627">
        <f>ROUND(O1336*AB1336,3)</f>
        <v/>
      </c>
      <c r="AD1336" s="673" t="inlineStr">
        <is>
          <t>水, ヒト脂肪細胞順化培養液, BG, グリセリン, アンマロク果実エキス, タカサブロウエキス, クマノギクエキス, ユウガオ果実エキス, ツボクサエキス, インドマツリ根エキス, ベンガルカラタチ根エキス, ビャクダンエキス, セイロンニッケイ樹皮エキス, カンゾウ茎エキス, ヨルソケイ葉エキス, チレッタセンブリエキス, セイタカミロバラン果実エキス, ブッソウゲ葉エキス, トゲバーレリア茎エキス, セイヨウメギ茎エキス, ニンファエアステラタ花エキス, アロエベラ葉エキス, サッカロミセス溶解質エキス, ヒアルロン酸Ｎａ, キサンタンガム, エタノール, チミジン, グリシン, アラニン, プロリン, セリン, トレオニン, アルギニン, リシン, グルタミン酸, グリチルリチン酸２Ｋ, パンテニルエチル, 加水分解ＲＮＡ, 加水分解ＤＮＡ, ＰＧ, メチルパラベン, ＰＣＡ-Ｎａ, ベタイン, ソルビトール, 水添レシチン, クエン酸Ｎａ, フィトステロールズ, クエン酸, ＥＤＴＡ-2Ｎａ</t>
        </is>
      </c>
      <c r="AE1336" s="663" t="inlineStr">
        <is>
          <t>ЕАЭС N RU Д-JP.РА04.В.61660/23 от 13.06.2023 действует до 12.06.2028</t>
        </is>
      </c>
      <c r="AF1336" s="663" t="inlineStr">
        <is>
          <t>McCoy</t>
        </is>
      </c>
      <c r="AG1336" s="663" t="inlineStr">
        <is>
          <t>McCoy Co., Ltd.</t>
        </is>
      </c>
    </row>
    <row r="1337" hidden="1" ht="25.5" customFormat="1" customHeight="1" s="437" thickBot="1">
      <c r="A1337" s="435" t="n"/>
      <c r="B1337" s="829" t="n"/>
      <c r="C1337" s="448" t="n"/>
      <c r="D1337" s="448" t="n"/>
      <c r="E1337" s="435" t="inlineStr">
        <is>
          <t>McCoy TESTER</t>
        </is>
      </c>
      <c r="F1337" s="435" t="inlineStr">
        <is>
          <t>MC06T</t>
        </is>
      </c>
      <c r="G1337" s="450" t="n"/>
      <c r="H1337" s="451" t="inlineStr">
        <is>
          <t>《McCoy》McCELLRIE MASK 4pcs TESTER(N.C.V)</t>
        </is>
      </c>
      <c r="I1337" s="451" t="inlineStr">
        <is>
          <t>McCoy McCELLRIE MASK</t>
        </is>
      </c>
      <c r="J1337" s="591">
        <f>J758</f>
        <v/>
      </c>
      <c r="K1337" s="451" t="inlineStr">
        <is>
          <t>face mask</t>
        </is>
      </c>
      <c r="L1337" s="451" t="n"/>
      <c r="M1337" s="1442" t="n"/>
      <c r="N1337" s="1442" t="n"/>
      <c r="O1337" s="872" t="n"/>
      <c r="P1337" s="1622">
        <f>P758</f>
        <v/>
      </c>
      <c r="Q1337" s="1622">
        <f>O1337*P1337</f>
        <v/>
      </c>
      <c r="R1337" s="554" t="n">
        <v>0</v>
      </c>
      <c r="S1337" s="1634">
        <f>O1337*R1337</f>
        <v/>
      </c>
      <c r="T1337" s="1634">
        <f>Q1337-S1337</f>
        <v/>
      </c>
      <c r="U1337" s="556">
        <f>T1337/Q1337</f>
        <v/>
      </c>
      <c r="V1337" s="444" t="n"/>
      <c r="W1337" s="444" t="n"/>
      <c r="X1337" s="444" t="n"/>
      <c r="Y1337" s="444" t="n"/>
      <c r="Z1337" s="444" t="n"/>
      <c r="AA1337" s="444" t="n"/>
      <c r="AB1337" s="1627" t="n">
        <v>0.236</v>
      </c>
      <c r="AC1337" s="1627">
        <f>ROUND(O1337*AB1337,3)</f>
        <v/>
      </c>
      <c r="AD1337" s="673" t="inlineStr">
        <is>
          <t>水, ＢＧ, プロパンジオール, グリセリン, ペンチレングリコール, ジグリセリン, メチルグルセス－１０, ベタイン, ヒト脂肪細胞順化培養液, ポリアクリレート－１３, ポリイソブテン, フェノキシエタノール, リゾレシチン, スクワラン, エチルヘキシルグリセリン, キサンタンガム, イソステアリン酸ソルビタン, ユズ果皮油, ポリソルベート２０, トコフェロール, オレイン酸ポリグリセリル－１０, レシチン, コメヌカ油, グルコシルセラミド</t>
        </is>
      </c>
      <c r="AE1337" s="663" t="inlineStr">
        <is>
          <t>ЕАЭС N RU Д-JP.РА04.В.61489/23 от 13.06.2023 действует до 12.06.2028</t>
        </is>
      </c>
      <c r="AF1337" s="663" t="inlineStr">
        <is>
          <t>McCoy</t>
        </is>
      </c>
      <c r="AG1337" s="663" t="inlineStr">
        <is>
          <t>McCoy Co., Ltd.</t>
        </is>
      </c>
    </row>
    <row r="1338" hidden="1" ht="42.75" customFormat="1" customHeight="1" s="437" thickBot="1">
      <c r="A1338" s="435" t="n"/>
      <c r="B1338" s="829" t="n"/>
      <c r="C1338" s="448" t="n"/>
      <c r="D1338" s="448" t="n"/>
      <c r="E1338" s="435" t="inlineStr">
        <is>
          <t>McCoy TESTER</t>
        </is>
      </c>
      <c r="F1338" s="447" t="inlineStr">
        <is>
          <t>MC08T</t>
        </is>
      </c>
      <c r="G1338" s="671" t="n"/>
      <c r="H1338" s="404" t="inlineStr">
        <is>
          <t>《McCoy》McCELLRIE POWDER ESSENCE 5sets TESTER(N.C.V)</t>
        </is>
      </c>
      <c r="I1338" s="404" t="inlineStr">
        <is>
          <t>McCoy McCELLRIE POWDER ESSENCE</t>
        </is>
      </c>
      <c r="J1338" s="488">
        <f>J759</f>
        <v/>
      </c>
      <c r="K1338" s="451" t="inlineStr">
        <is>
          <t>face essence</t>
        </is>
      </c>
      <c r="L1338" s="451" t="n"/>
      <c r="M1338" s="1442" t="n"/>
      <c r="N1338" s="1442" t="n"/>
      <c r="O1338" s="872" t="n"/>
      <c r="P1338" s="1622">
        <f>P759</f>
        <v/>
      </c>
      <c r="Q1338" s="1622">
        <f>O1338*P1338</f>
        <v/>
      </c>
      <c r="R1338" s="554" t="n">
        <v>0</v>
      </c>
      <c r="S1338" s="1634">
        <f>O1338*R1338</f>
        <v/>
      </c>
      <c r="T1338" s="1634">
        <f>Q1338-S1338</f>
        <v/>
      </c>
      <c r="U1338" s="556">
        <f>T1338/Q1338</f>
        <v/>
      </c>
      <c r="V1338" s="444" t="n"/>
      <c r="W1338" s="444" t="n"/>
      <c r="X1338" s="444" t="n"/>
      <c r="Y1338" s="444" t="n"/>
      <c r="Z1338" s="444" t="n"/>
      <c r="AA1338" s="444" t="n"/>
      <c r="AB1338" s="1627" t="n">
        <v>0.325</v>
      </c>
      <c r="AC1338" s="1627">
        <f>ROUND(O1338*AB1338,3)</f>
        <v/>
      </c>
      <c r="AD1338" s="673" t="inlineStr">
        <is>
          <t>1剤　ローション: 水 , ＢＧ, ペンチレングリコール, アスペルギルス/ダイズ種子エキス発酵エキス液, ケイ酸Ｎａ, フェノキシエタノール   2剤　フリーズドライ: ヒト脂肪細胞順化培養液, ヒアルロン酸, アスコルビン酸Ｎａ</t>
        </is>
      </c>
      <c r="AE1338" s="663" t="inlineStr">
        <is>
          <t>ЕАЭС N RU Д-JP.РА04.В.61660/23 от 13.06.2023 действует до 12.06.2028</t>
        </is>
      </c>
      <c r="AF1338" s="663" t="inlineStr">
        <is>
          <t>McCoy</t>
        </is>
      </c>
      <c r="AG1338" s="663" t="inlineStr">
        <is>
          <t>McCoy Co., Ltd.</t>
        </is>
      </c>
    </row>
    <row r="1339" hidden="1" ht="25.5" customFormat="1" customHeight="1" s="437" thickBot="1">
      <c r="A1339" s="435" t="n"/>
      <c r="B1339" s="829" t="n"/>
      <c r="C1339" s="448" t="n"/>
      <c r="D1339" s="448" t="n"/>
      <c r="E1339" s="435" t="inlineStr">
        <is>
          <t>McCoy TESTER</t>
        </is>
      </c>
      <c r="F1339" s="447" t="inlineStr">
        <is>
          <t>MC09T</t>
        </is>
      </c>
      <c r="G1339" s="671" t="n"/>
      <c r="H1339" s="404" t="inlineStr">
        <is>
          <t>《McCoy》McCELLRIE Pique 30g TESTER(N.C.V)</t>
        </is>
      </c>
      <c r="I1339" s="404" t="inlineStr">
        <is>
          <t>«McCoy» McCELLRIE PIQUE</t>
        </is>
      </c>
      <c r="J1339" s="488">
        <f>J760</f>
        <v/>
      </c>
      <c r="K1339" s="451" t="inlineStr">
        <is>
          <t>face care</t>
        </is>
      </c>
      <c r="L1339" s="451" t="n"/>
      <c r="M1339" s="1442" t="n">
        <v>100</v>
      </c>
      <c r="N1339" s="1442" t="n">
        <v>100</v>
      </c>
      <c r="O1339" s="872" t="n"/>
      <c r="P1339" s="1622">
        <f>P760</f>
        <v/>
      </c>
      <c r="Q1339" s="1622">
        <f>O1339*P1339</f>
        <v/>
      </c>
      <c r="R1339" s="554" t="n">
        <v>0</v>
      </c>
      <c r="S1339" s="1634">
        <f>O1339*R1339</f>
        <v/>
      </c>
      <c r="T1339" s="1634">
        <f>Q1339-S1339</f>
        <v/>
      </c>
      <c r="U1339" s="556">
        <f>T1339/Q1339</f>
        <v/>
      </c>
      <c r="V1339" s="444" t="n"/>
      <c r="W1339" s="444" t="n"/>
      <c r="X1339" s="444" t="n"/>
      <c r="Y1339" s="444" t="n"/>
      <c r="Z1339" s="444" t="n"/>
      <c r="AA1339" s="444" t="n"/>
      <c r="AB1339" s="1442" t="n">
        <v>0.128</v>
      </c>
      <c r="AC1339" s="1627">
        <f>ROUND(O1339*AB1339,3)</f>
        <v/>
      </c>
      <c r="AD1339" s="673" t="inlineStr">
        <is>
          <t>水, ＢＧ, スクワラン, グリセリン, ヤシ油, ステアリン酸グリセリル, 加水分解カイメン, セテアリルアルコール, リン酸アスコルビルＭｇ, プラセンタエキス, ヒト脂肪細胞順化培養液, フラーレン, ヘマトコッカスプルビアリス油, コメ胚芽油, アルブチン, グリチルリチン酸２Ｋ, アセチルヘキサペプチド－８, ツボクサエキス, オウゴン根エキス, イタドリ根エキス, カンゾウ根エキス, チャ葉エキス, ローズマリー葉エキス, カミツレ花エキス, ポリクオタニウム－５１, コーン油, パルミチン酸レチノール, 水溶性プロテオグリカン, コレステロール, フィトスフィンゴシン, 水添レシチン, セラミド　NP, セラミド　ＡＰ, セラミド　ＥＯＰ, 酸化銀, ラウロイルラクチレートＮａ, セチルリン酸Ｋ, ミネラル塩, ジメチコン, キサンタンガム, （アクリレーツ／アクリル酸アルキル（Ｃ１０－３０））クロスポリマー, ＢＨＴ, カルボマー, ペンテト酸5Na, フィチン酸, ＰＶＰ, カプリル酸グリセリル, エチルヘキシルグリセリン, ＥＤＴＡ－２Ｎａ, 水酸化Ｎａ, トコフェロール</t>
        </is>
      </c>
      <c r="AE1339" s="663" t="inlineStr">
        <is>
          <t>ЕАЭС N RU Д-JP.РА04.В.61660/23 от 13.06.2023 действует до 12.06.2028</t>
        </is>
      </c>
      <c r="AF1339" s="663" t="n">
        <v>0</v>
      </c>
      <c r="AG1339" s="663" t="inlineStr">
        <is>
          <t>McCoy Co., Ltd.</t>
        </is>
      </c>
    </row>
    <row r="1340" hidden="1" ht="37.5" customFormat="1" customHeight="1" s="437" thickBot="1">
      <c r="A1340" s="435" t="n"/>
      <c r="B1340" s="829" t="n"/>
      <c r="C1340" s="448" t="n"/>
      <c r="D1340" s="448" t="n"/>
      <c r="E1340" s="435" t="inlineStr">
        <is>
          <t>McCoy TESTER</t>
        </is>
      </c>
      <c r="F1340" s="447" t="inlineStr">
        <is>
          <t>MC13PT</t>
        </is>
      </c>
      <c r="G1340" s="671" t="n"/>
      <c r="H1340" s="404" t="inlineStr">
        <is>
          <t>《McCoy》Dolcet Sheet Mask 30 set/box TESTER(N.C.V)</t>
        </is>
      </c>
      <c r="I1340" s="404" t="inlineStr">
        <is>
          <t>McCoy Dolcet Sheet Mask</t>
        </is>
      </c>
      <c r="J1340" s="488" t="inlineStr">
        <is>
          <t>Тканевая маска для увлажнения и упругости кожи груди Дольсет МакКой</t>
        </is>
      </c>
      <c r="K1340" s="451" t="inlineStr">
        <is>
          <t>face mask</t>
        </is>
      </c>
      <c r="L1340" s="451" t="n"/>
      <c r="M1340" s="1442" t="n"/>
      <c r="N1340" s="1442" t="n"/>
      <c r="O1340" s="872" t="n"/>
      <c r="P1340" s="1622">
        <f>P762</f>
        <v/>
      </c>
      <c r="Q1340" s="1622">
        <f>O1340*P1340</f>
        <v/>
      </c>
      <c r="R1340" s="554" t="n">
        <v>0</v>
      </c>
      <c r="S1340" s="1634">
        <f>O1340*R1340</f>
        <v/>
      </c>
      <c r="T1340" s="1634">
        <f>Q1340-S1340</f>
        <v/>
      </c>
      <c r="U1340" s="556">
        <f>T1340/Q1340</f>
        <v/>
      </c>
      <c r="V1340" s="444" t="n"/>
      <c r="W1340" s="444" t="n"/>
      <c r="X1340" s="444" t="n"/>
      <c r="Y1340" s="444" t="n"/>
      <c r="Z1340" s="444" t="n"/>
      <c r="AA1340" s="444" t="n"/>
      <c r="AB1340" s="1442" t="n">
        <v>0.9340000000000001</v>
      </c>
      <c r="AC1340" s="1627">
        <f>ROUND(O1340*AB1340,3)</f>
        <v/>
      </c>
      <c r="AD1340" s="673" t="inlineStr">
        <is>
          <t>水, ＤＰＧ, ＢＧ, １，２－ヘキサンジオール, ヒト脂肪細胞順化培養液, プエラリアミリフィカ根エキス, テトラヘキシルデカン酸アスコルビル, ハナスゲ根エキス, ザクロ果実エキス, キハダ樹皮エキス, コショウソウ芽エキス, 加水分解コラーゲン, グルコサミンＨＣｌ, 火山土, グルタミン酸, トルマリン, ヒアルロン酸Ｎａ, クレアチン, メチオニン, シスチン, 加水分解卵殻膜, ロイシン, チロシン, アスパラギン酸, グリシン, セリン, バリン, アラニン, プロリン, フェニルアラニン, リシン, グルタミン, アスパラギン, イソロイシン, トリプトファン, トレオニン, ヒスチジン, グリセリン, レシチン, 白金, 塩化亜鉛, ベタイン, コハク酸ジエトキシエチル, アルギニン, ローズマリー油, オニサルビア油, ニオイテンジクアオイ油, パルマローザ油, リンゴ酸, 乳酸, 塩化Ｃａ, 酢酸Ｃａ, 塩化Ｍｇ, 塩化Ｎａ, 塩化Ｋ, 水添ポリイソブテン, ＰＶＰ, ＰＥＧ－４０水添ヒマシ油, ＰＥＧ－６０水添ヒマシ油, トコフェロール, ペンチレングリコール, フェノキシエタノール</t>
        </is>
      </c>
      <c r="AE1340" s="663" t="inlineStr">
        <is>
          <t>ЕАЭС N RU Д-JP.РА04.В.68048/23 от 15.06.2023 действует до 14.06.2028</t>
        </is>
      </c>
      <c r="AF1340" s="663" t="n">
        <v>0</v>
      </c>
      <c r="AG1340" s="663" t="inlineStr">
        <is>
          <t>McCoy Co., Ltd.</t>
        </is>
      </c>
    </row>
    <row r="1341" hidden="1" ht="25.5" customFormat="1" customHeight="1" s="437" thickBot="1">
      <c r="A1341" s="435" t="n"/>
      <c r="B1341" s="829" t="n"/>
      <c r="C1341" s="448" t="n"/>
      <c r="D1341" s="448" t="n"/>
      <c r="E1341" s="435" t="inlineStr">
        <is>
          <t>McCoy TESTER</t>
        </is>
      </c>
      <c r="F1341" s="447" t="inlineStr">
        <is>
          <t>MC14T</t>
        </is>
      </c>
      <c r="G1341" s="671" t="n"/>
      <c r="H1341" s="404" t="inlineStr">
        <is>
          <t>《McCoy》Dolcet Bodymake Gel 60g  TESTER(N.C.V)</t>
        </is>
      </c>
      <c r="I1341" s="404" t="inlineStr">
        <is>
          <t>McCoy Dolcet Bodymake Gel</t>
        </is>
      </c>
      <c r="J1341" s="488">
        <f>J763</f>
        <v/>
      </c>
      <c r="K1341" s="451" t="inlineStr">
        <is>
          <t>body gel</t>
        </is>
      </c>
      <c r="L1341" s="451" t="n"/>
      <c r="M1341" s="1442" t="n">
        <v>100</v>
      </c>
      <c r="N1341" s="1442" t="n">
        <v>100</v>
      </c>
      <c r="O1341" s="872" t="n"/>
      <c r="P1341" s="1622">
        <f>P763</f>
        <v/>
      </c>
      <c r="Q1341" s="1622">
        <f>O1341*P1341</f>
        <v/>
      </c>
      <c r="R1341" s="554" t="n">
        <v>0</v>
      </c>
      <c r="S1341" s="1634">
        <f>O1341*R1341</f>
        <v/>
      </c>
      <c r="T1341" s="1634">
        <f>Q1341-S1341</f>
        <v/>
      </c>
      <c r="U1341" s="556">
        <f>T1341/Q1341</f>
        <v/>
      </c>
      <c r="V1341" s="444" t="n"/>
      <c r="W1341" s="444" t="n"/>
      <c r="X1341" s="444" t="n"/>
      <c r="Y1341" s="444" t="n"/>
      <c r="Z1341" s="444" t="n"/>
      <c r="AA1341" s="444" t="n"/>
      <c r="AB1341" s="1627" t="n">
        <v>0.227</v>
      </c>
      <c r="AC1341" s="1627">
        <f>ROUND(O1341*AB1341,3)</f>
        <v/>
      </c>
      <c r="AD1341" s="673" t="inlineStr">
        <is>
          <t>水, ＤＰＧ, グリセリン, １，２－ヘキサンジオール, グリコシルトレハロース, ヒト脂肪細胞順化培養液, コショウソウ芽エキス, サッカロミセス／ムレスズメ根発酵エキス, ビサボロール, レシチン, ザクロ果実エキス, マグワ根皮エキス, キハダ樹皮エキス, ハナスゲ根エキス, プエラリアミリフィカ根エキス, ヒアルロン酸Ｎａ, 加水分解コラーゲン, 加水分解卵殻膜, グルコサミンＨＣｌ, グルタミン酸, アルギニン, メチオニン, シスチン, ロイシン, チロシン, アスパラギン酸, グリシン, セリン, アラニン, バリン, フェニルアラニン, プロリン, リシン, グルタミン, アスパラギン, イソロイシン, トリプトファン, トレオニン, ヒスチジン, 白金, トルマリン, 火山岩, 塩化Ｃａ, 酢酸Ｃａ, 塩化Ｍｇ, 塩化Ｎａ, 塩化Ｋ, 塩化亜鉛, リンゴ酸, クレアチン, ベタイン, 加水分解水添デンプン, ＰＥＧ－６０水添ヒマシ油, コハク酸ジエトキシエチル, カルボマー, キサンタンガム, 水添ポリイソブテン, 水酸化Ｋ, ペンテト酸５Ｎａ, ペンチレングリコール, ＢＧ, フェノキシエタノール, オニサルビア油, ダマスクバラ花油, ニオイテンジクアオイ油, パルマローザ油</t>
        </is>
      </c>
      <c r="AE1341" s="663" t="inlineStr">
        <is>
          <t>ЕАЭС N RU Д-JP.РА04.В.58512/23 от 09.06.2023 действует до 08.06.2028</t>
        </is>
      </c>
      <c r="AF1341" s="663" t="n">
        <v>0</v>
      </c>
      <c r="AG1341" s="663" t="inlineStr">
        <is>
          <t>McCoy Co., Ltd</t>
        </is>
      </c>
    </row>
    <row r="1342" hidden="1" ht="25.5" customFormat="1" customHeight="1" s="437" thickBot="1">
      <c r="A1342" s="435" t="n"/>
      <c r="B1342" s="829" t="n"/>
      <c r="C1342" s="448" t="n"/>
      <c r="D1342" s="448" t="n"/>
      <c r="E1342" s="435" t="inlineStr">
        <is>
          <t>McCoy TESTER</t>
        </is>
      </c>
      <c r="F1342" s="447" t="inlineStr">
        <is>
          <t>MC13T</t>
        </is>
      </c>
      <c r="G1342" s="671" t="n"/>
      <c r="H1342" s="404" t="inlineStr">
        <is>
          <t>《McCoy》Dolcet Sheet Mask 4 set/box TESTER(N.C.V)</t>
        </is>
      </c>
      <c r="I1342" s="404" t="inlineStr">
        <is>
          <t>McCoy Dolcet Sheet Mask</t>
        </is>
      </c>
      <c r="J1342" s="488">
        <f>J766</f>
        <v/>
      </c>
      <c r="K1342" s="451" t="inlineStr">
        <is>
          <t>face mask</t>
        </is>
      </c>
      <c r="L1342" s="451" t="n"/>
      <c r="M1342" s="1442" t="n"/>
      <c r="N1342" s="1442" t="n"/>
      <c r="O1342" s="872" t="n"/>
      <c r="P1342" s="1622">
        <f>P768</f>
        <v/>
      </c>
      <c r="Q1342" s="1622">
        <f>O1342*P1342</f>
        <v/>
      </c>
      <c r="R1342" s="554" t="n">
        <v>0</v>
      </c>
      <c r="S1342" s="1634">
        <f>O1342*R1342</f>
        <v/>
      </c>
      <c r="T1342" s="1634">
        <f>Q1342-S1342</f>
        <v/>
      </c>
      <c r="U1342" s="556">
        <f>T1342/Q1342</f>
        <v/>
      </c>
      <c r="V1342" s="444" t="n"/>
      <c r="W1342" s="444" t="n"/>
      <c r="X1342" s="444" t="n"/>
      <c r="Y1342" s="444" t="n"/>
      <c r="Z1342" s="444" t="n"/>
      <c r="AA1342" s="444" t="n"/>
      <c r="AB1342" s="1442" t="n">
        <v>0.182</v>
      </c>
      <c r="AC1342" s="1627">
        <f>ROUND(O1342*AB1342,3)</f>
        <v/>
      </c>
      <c r="AD1342" s="673" t="inlineStr">
        <is>
          <t>水, グリセリン, ポリアクリル酸Na, ペンチレングリコール, ヒト脂肪細胞順化培養液, 酒石酸, フェノシキエタノール, イソステアリン酸ソルビタン, グリシンAl, オレンジ果皮油, PPG－8セテス－20, リンゴ酸, プエラリアミリフィカ根エキス, パルマローザ油, 加水分解コラーゲン, ベルガモット果実油, グルコサミンＨＣｌ, 火山岩, ＢＧ, 塩化Ｃａ, 酢酸Ｃａ, グルタミン酸, アルギニン, トルマリン, 水添ポリイソブテン, ヒアルロン酸Ｎａ, メチオニン, 塩化Ｍg, シスチン, 塩化Ｎａ, 加水分解卵殻膜, ロイシン, チロシン, アスパラギン酸, 塩化Ｋ, グリシン, セリン, バリン, アラニン, プロリン, フェニルアラニン, リシン, グルタミン, 白金, アスパラギン, イソロイシン, トリプトファン, トレオニン, ヒスチジン, 塩化亜鉛, レシチン, マグワ根皮エキス, サッカロミセス／ムレスズメ根発酵エキス, ザクロ果実エキス, キハダ樹皮エキス, コショウソウ芽エキス, ハナスゲ根エキス, トコフェロール</t>
        </is>
      </c>
      <c r="AE1342" s="663" t="inlineStr">
        <is>
          <t>ЕАЭС N RU Д-JP.РА04.В.68048/23 от 15.06.2023 действует до 14.06.2028</t>
        </is>
      </c>
      <c r="AF1342" s="663" t="n">
        <v>0</v>
      </c>
      <c r="AG1342" s="663" t="inlineStr">
        <is>
          <t>McCoy Co., Ltd.</t>
        </is>
      </c>
    </row>
    <row r="1343" hidden="1" ht="25.5" customFormat="1" customHeight="1" s="437" thickBot="1">
      <c r="A1343" s="435" t="n"/>
      <c r="B1343" s="829" t="n"/>
      <c r="C1343" s="448" t="n"/>
      <c r="D1343" s="448" t="n"/>
      <c r="E1343" s="435" t="inlineStr">
        <is>
          <t>McCoy TESTER</t>
        </is>
      </c>
      <c r="F1343" s="447" t="inlineStr">
        <is>
          <t>MC15T</t>
        </is>
      </c>
      <c r="G1343" s="671" t="n"/>
      <c r="H1343" s="404" t="inlineStr">
        <is>
          <t>《McCoy》Dolcet Body Make Leggings M size  TESTER(N.C.V)</t>
        </is>
      </c>
      <c r="I1343" s="404" t="inlineStr">
        <is>
          <t>McCoy Dolcet Body Make Leggins</t>
        </is>
      </c>
      <c r="J1343" s="488" t="inlineStr">
        <is>
          <t xml:space="preserve">  Леггинсы Дольсет МакКой. Размер М. </t>
        </is>
      </c>
      <c r="K1343" s="451" t="inlineStr">
        <is>
          <t>clother</t>
        </is>
      </c>
      <c r="L1343" s="451" t="n"/>
      <c r="M1343" s="1442" t="n"/>
      <c r="N1343" s="1442" t="n"/>
      <c r="O1343" s="872" t="n"/>
      <c r="P1343" s="1622">
        <f>P771</f>
        <v/>
      </c>
      <c r="Q1343" s="1622">
        <f>O1343*P1343</f>
        <v/>
      </c>
      <c r="R1343" s="554" t="n">
        <v>0</v>
      </c>
      <c r="S1343" s="1634">
        <f>O1343*R1343</f>
        <v/>
      </c>
      <c r="T1343" s="1634">
        <f>Q1343-S1343</f>
        <v/>
      </c>
      <c r="U1343" s="556">
        <f>T1343/Q1343</f>
        <v/>
      </c>
      <c r="V1343" s="444" t="n"/>
      <c r="W1343" s="444" t="n"/>
      <c r="X1343" s="444" t="n"/>
      <c r="Y1343" s="444" t="n"/>
      <c r="Z1343" s="444" t="n"/>
      <c r="AA1343" s="444" t="n"/>
      <c r="AB1343" s="1627" t="n">
        <v>0.182</v>
      </c>
      <c r="AC1343" s="1627">
        <f>ROUND(O1343*AB1343,3)</f>
        <v/>
      </c>
      <c r="AD1343" s="673" t="inlineStr">
        <is>
          <t>ナイロン85％、ポリウレタン15％
※マチ部分：表（外側）：ナイロン　裏（肌側）：綿</t>
        </is>
      </c>
      <c r="AE1343" s="663" t="inlineStr">
        <is>
          <t>ЕАЭС RU С-JP.НВ85.В.02195/23 от 01.08.2023 действует до 31.07.2028</t>
        </is>
      </c>
      <c r="AF1343" s="663" t="inlineStr">
        <is>
          <t>McCoy</t>
        </is>
      </c>
      <c r="AG1343" s="663" t="inlineStr">
        <is>
          <t>McCoy Co., Ltd</t>
        </is>
      </c>
    </row>
    <row r="1344" hidden="1" ht="25.5" customFormat="1" customHeight="1" s="437" thickBot="1">
      <c r="A1344" s="435" t="n"/>
      <c r="B1344" s="829" t="n"/>
      <c r="C1344" s="448" t="n"/>
      <c r="D1344" s="448" t="n"/>
      <c r="E1344" s="435" t="inlineStr">
        <is>
          <t>McCoy TESTER</t>
        </is>
      </c>
      <c r="F1344" s="447" t="inlineStr">
        <is>
          <t>MC16T</t>
        </is>
      </c>
      <c r="G1344" s="671" t="n"/>
      <c r="H1344" s="404" t="inlineStr">
        <is>
          <t>《McCoy》Dolcet Body Make Leggings L size  TESTER(N.C.V)</t>
        </is>
      </c>
      <c r="I1344" s="404" t="inlineStr">
        <is>
          <t>McCoy Dolcet Body Make Leggins</t>
        </is>
      </c>
      <c r="J1344" s="488" t="inlineStr">
        <is>
          <t xml:space="preserve"> Леггинсы Дольсет МакКой. Размер L. </t>
        </is>
      </c>
      <c r="K1344" s="451" t="inlineStr">
        <is>
          <t>clother</t>
        </is>
      </c>
      <c r="L1344" s="451" t="n"/>
      <c r="M1344" s="1442" t="n"/>
      <c r="N1344" s="1442" t="n"/>
      <c r="O1344" s="872" t="n"/>
      <c r="P1344" s="1622">
        <f>P774</f>
        <v/>
      </c>
      <c r="Q1344" s="1622">
        <f>O1344*P1344</f>
        <v/>
      </c>
      <c r="R1344" s="554" t="n">
        <v>0</v>
      </c>
      <c r="S1344" s="1634">
        <f>O1344*R1344</f>
        <v/>
      </c>
      <c r="T1344" s="1634">
        <f>Q1344-S1344</f>
        <v/>
      </c>
      <c r="U1344" s="556">
        <f>T1344/Q1344</f>
        <v/>
      </c>
      <c r="V1344" s="444" t="n"/>
      <c r="W1344" s="444" t="n"/>
      <c r="X1344" s="444" t="n"/>
      <c r="Y1344" s="444" t="n"/>
      <c r="Z1344" s="444" t="n"/>
      <c r="AA1344" s="444" t="n"/>
      <c r="AB1344" s="1627" t="n">
        <v>0.189</v>
      </c>
      <c r="AC1344" s="1627">
        <f>ROUND(O1344*AB1344,3)</f>
        <v/>
      </c>
      <c r="AD1344" s="673" t="inlineStr">
        <is>
          <t>ナイロン85％、ポリウレタン15％
※マチ部分：表（外側）：ナイロン　裏（肌側）：綿</t>
        </is>
      </c>
      <c r="AE1344" s="663" t="inlineStr">
        <is>
          <t>ЕАЭС RU С-JP.НВ85.В.02195/23 от 01.08.2023 действует до 31.07.2028</t>
        </is>
      </c>
      <c r="AF1344" s="663" t="inlineStr">
        <is>
          <t>McCoy</t>
        </is>
      </c>
      <c r="AG1344" s="663" t="inlineStr">
        <is>
          <t>McCoy Co., Ltd</t>
        </is>
      </c>
    </row>
    <row r="1345" hidden="1" ht="25.5" customFormat="1" customHeight="1" s="437" thickBot="1">
      <c r="A1345" s="435" t="n"/>
      <c r="B1345" s="829" t="n"/>
      <c r="C1345" s="448" t="n"/>
      <c r="D1345" s="448" t="n"/>
      <c r="E1345" s="435" t="inlineStr">
        <is>
          <t>McCoy TESTER</t>
        </is>
      </c>
      <c r="F1345" s="1668" t="inlineStr">
        <is>
          <t>MC34T</t>
        </is>
      </c>
      <c r="G1345" s="671" t="n"/>
      <c r="H1345" s="404" t="inlineStr">
        <is>
          <t>《McCoy》Dolcet Body Make Shirt M size TESTER(N.C.V)</t>
        </is>
      </c>
      <c r="I1345" s="868" t="inlineStr">
        <is>
          <t xml:space="preserve">Body Make Shirt Dolcet McCoy. </t>
        </is>
      </c>
      <c r="J1345" s="868" t="inlineStr">
        <is>
          <t>фуфайки (футболки) модель "лонгслив" Dolcet McCoy/Body Make Shirt Dolcet McCoy.</t>
        </is>
      </c>
      <c r="K1345" s="451">
        <f>K775</f>
        <v/>
      </c>
      <c r="L1345" s="451" t="n"/>
      <c r="M1345" s="1442" t="n"/>
      <c r="N1345" s="1442" t="n"/>
      <c r="O1345" s="872" t="n"/>
      <c r="P1345" s="1622" t="n">
        <v>1000</v>
      </c>
      <c r="Q1345" s="1622">
        <f>O1345*P1345</f>
        <v/>
      </c>
      <c r="R1345" s="554" t="n">
        <v>0</v>
      </c>
      <c r="S1345" s="1634">
        <f>O1345*R1345</f>
        <v/>
      </c>
      <c r="T1345" s="1634">
        <f>Q1345-S1345</f>
        <v/>
      </c>
      <c r="U1345" s="556">
        <f>T1345/Q1345</f>
        <v/>
      </c>
      <c r="V1345" s="444" t="n"/>
      <c r="W1345" s="444" t="n"/>
      <c r="X1345" s="444" t="n"/>
      <c r="Y1345" s="444" t="n"/>
      <c r="Z1345" s="444" t="n"/>
      <c r="AA1345" s="444" t="n"/>
      <c r="AB1345" s="1627">
        <f>AB775</f>
        <v/>
      </c>
      <c r="AC1345" s="1627">
        <f>ROUND(O1345*AB1345,3)</f>
        <v/>
      </c>
      <c r="AD1345" s="673">
        <f>AD775</f>
        <v/>
      </c>
      <c r="AE1345" s="663" t="inlineStr">
        <is>
          <t>письмо № 12029 от 26.12.24г</t>
        </is>
      </c>
      <c r="AF1345" s="663" t="inlineStr">
        <is>
          <t>McCoy</t>
        </is>
      </c>
      <c r="AG1345" s="663" t="inlineStr">
        <is>
          <t>McCoy Co., Ltd</t>
        </is>
      </c>
    </row>
    <row r="1346" hidden="1" ht="25.5" customFormat="1" customHeight="1" s="437" thickBot="1">
      <c r="A1346" s="435" t="n"/>
      <c r="B1346" s="829" t="n"/>
      <c r="C1346" s="448" t="n"/>
      <c r="D1346" s="448" t="n"/>
      <c r="E1346" s="435" t="inlineStr">
        <is>
          <t>McCoy TESTER</t>
        </is>
      </c>
      <c r="F1346" s="1668" t="inlineStr">
        <is>
          <t>MC33T</t>
        </is>
      </c>
      <c r="G1346" s="671" t="n"/>
      <c r="H1346" s="404" t="inlineStr">
        <is>
          <t>《McCoy》Dolcet Body Make Shirt L size TESTER(N.C.V)</t>
        </is>
      </c>
      <c r="I1346" s="868" t="inlineStr">
        <is>
          <t xml:space="preserve">Body Make Shirt Dolcet McCoy. </t>
        </is>
      </c>
      <c r="J1346" s="868" t="inlineStr">
        <is>
          <t>фуфайки (футболки) модель "лонгслив" Dolcet McCoy/Body Make Shirt Dolcet McCoy.</t>
        </is>
      </c>
      <c r="K1346" s="451">
        <f>K777</f>
        <v/>
      </c>
      <c r="L1346" s="451" t="n"/>
      <c r="M1346" s="1442" t="n"/>
      <c r="N1346" s="1442" t="n"/>
      <c r="O1346" s="872" t="n"/>
      <c r="P1346" s="1622" t="n">
        <v>1000</v>
      </c>
      <c r="Q1346" s="1622">
        <f>O1346*P1346</f>
        <v/>
      </c>
      <c r="R1346" s="554" t="n">
        <v>0</v>
      </c>
      <c r="S1346" s="1634">
        <f>O1346*R1346</f>
        <v/>
      </c>
      <c r="T1346" s="1634">
        <f>Q1346-S1346</f>
        <v/>
      </c>
      <c r="U1346" s="556">
        <f>T1346/Q1346</f>
        <v/>
      </c>
      <c r="V1346" s="444" t="n"/>
      <c r="W1346" s="444" t="n"/>
      <c r="X1346" s="444" t="n"/>
      <c r="Y1346" s="444" t="n"/>
      <c r="Z1346" s="444" t="n"/>
      <c r="AA1346" s="444" t="n"/>
      <c r="AB1346" s="1627">
        <f>AB777</f>
        <v/>
      </c>
      <c r="AC1346" s="1627">
        <f>ROUND(O1346*AB1346,3)</f>
        <v/>
      </c>
      <c r="AD1346" s="673">
        <f>AD777</f>
        <v/>
      </c>
      <c r="AE1346" s="663" t="inlineStr">
        <is>
          <t>письмо № 44-12-24 от 27.12.24г</t>
        </is>
      </c>
      <c r="AF1346" s="663" t="inlineStr">
        <is>
          <t>McCoy</t>
        </is>
      </c>
      <c r="AG1346" s="663" t="inlineStr">
        <is>
          <t>McCoy Co., Ltd</t>
        </is>
      </c>
    </row>
    <row r="1347" hidden="1" ht="25.5" customFormat="1" customHeight="1" s="437" thickBot="1">
      <c r="A1347" s="435" t="n"/>
      <c r="B1347" s="829" t="n"/>
      <c r="C1347" s="448" t="n"/>
      <c r="D1347" s="448" t="n"/>
      <c r="E1347" s="435" t="inlineStr">
        <is>
          <t>McCoy TESTER</t>
        </is>
      </c>
      <c r="F1347" s="447" t="inlineStr">
        <is>
          <t>MC17T</t>
        </is>
      </c>
      <c r="G1347" s="671" t="n"/>
      <c r="H1347" s="404" t="inlineStr">
        <is>
          <t>《McCoy》ENEW Superzyme Plus 4  TESTER(N.C.V)</t>
        </is>
      </c>
      <c r="I1347" s="404" t="inlineStr">
        <is>
          <t>«МсСоу» ENEW Superzyme Plus 4</t>
        </is>
      </c>
      <c r="J1347" s="488" t="inlineStr">
        <is>
          <t>Напиток на основе суперэнзимов Плюс 4 МакКой</t>
        </is>
      </c>
      <c r="K1347" s="451" t="inlineStr">
        <is>
          <t>supplement</t>
        </is>
      </c>
      <c r="L1347" s="451" t="n"/>
      <c r="M1347" s="1442" t="n"/>
      <c r="N1347" s="1442" t="n"/>
      <c r="O1347" s="872" t="n"/>
      <c r="P1347" s="1622">
        <f>P781</f>
        <v/>
      </c>
      <c r="Q1347" s="1622">
        <f>O1347*P1347</f>
        <v/>
      </c>
      <c r="R1347" s="554" t="n">
        <v>0</v>
      </c>
      <c r="S1347" s="1634">
        <f>O1347*R1347</f>
        <v/>
      </c>
      <c r="T1347" s="1634">
        <f>Q1347-S1347</f>
        <v/>
      </c>
      <c r="U1347" s="556">
        <f>T1347/Q1347</f>
        <v/>
      </c>
      <c r="V1347" s="444" t="n"/>
      <c r="W1347" s="444" t="n"/>
      <c r="X1347" s="444" t="n"/>
      <c r="Y1347" s="444" t="n"/>
      <c r="Z1347" s="444" t="n"/>
      <c r="AA1347" s="444" t="n"/>
      <c r="AB1347" s="1442" t="n">
        <v>1.225</v>
      </c>
      <c r="AC1347" s="1627">
        <f>ROUND(O1347*AB1347,3)</f>
        <v/>
      </c>
      <c r="AD1347" s="673" t="inlineStr">
        <is>
          <t>エンザミン（植物発酵エキス）
フィッシュコラーゲンペプチド（ゼラチンを含む）
ガラクトオリゴ糖
蜂蜜
りんご果汁
食物繊維（ポリデキストロース）
果糖
グレープ果汁
リンゴ酢
酵母エキス
ブラックジンジャー抽出物
クエン酸
塩水湖水ミネラル液
L型発酵乳酸Ca
V.C
カラメル色素
ロイシン
ナイアシン
フェニルアラニン
リジン
バリン
スレオニン
イソロイシン
メチオニン
パントテン酸Ｃａ
ヒスチジン
アルギニン
トリプトファン
V.B6
V.B1
V.B2
葉酸
V.B12
精製水</t>
        </is>
      </c>
      <c r="AE1347" s="663" t="e">
        <v>#REF!</v>
      </c>
      <c r="AF1347" s="663" t="e">
        <v>#REF!</v>
      </c>
      <c r="AG1347" s="663" t="e">
        <v>#REF!</v>
      </c>
    </row>
    <row r="1348" hidden="1" ht="25.5" customFormat="1" customHeight="1" s="437" thickBot="1">
      <c r="A1348" s="435" t="n"/>
      <c r="B1348" s="829" t="n"/>
      <c r="C1348" s="448" t="n"/>
      <c r="D1348" s="448" t="n"/>
      <c r="E1348" s="435" t="inlineStr">
        <is>
          <t>McCoy TESTER</t>
        </is>
      </c>
      <c r="F1348" s="447" t="n"/>
      <c r="G1348" s="671" t="n"/>
      <c r="H1348" s="404" t="inlineStr">
        <is>
          <t>《McCoy》ENEW Superzyme Plus 4  JELLY 30pcs TESTER(N.C.V)</t>
        </is>
      </c>
      <c r="I1348" s="404" t="n"/>
      <c r="J1348" s="488" t="n"/>
      <c r="K1348" s="451" t="n"/>
      <c r="L1348" s="451" t="n"/>
      <c r="M1348" s="1442" t="n"/>
      <c r="N1348" s="1442" t="n"/>
      <c r="O1348" s="872" t="n"/>
      <c r="P1348" s="1622" t="n">
        <v>1000</v>
      </c>
      <c r="Q1348" s="1622">
        <f>O1348*P1348</f>
        <v/>
      </c>
      <c r="R1348" s="554" t="n">
        <v>0</v>
      </c>
      <c r="S1348" s="1634">
        <f>O1348*R1348</f>
        <v/>
      </c>
      <c r="T1348" s="1634">
        <f>Q1348-S1348</f>
        <v/>
      </c>
      <c r="U1348" s="556">
        <f>T1348/Q1348</f>
        <v/>
      </c>
      <c r="V1348" s="444" t="n"/>
      <c r="W1348" s="444" t="n"/>
      <c r="X1348" s="444" t="n"/>
      <c r="Y1348" s="444" t="n"/>
      <c r="Z1348" s="444" t="n"/>
      <c r="AA1348" s="444" t="n"/>
      <c r="AB1348" s="1442" t="n"/>
      <c r="AC1348" s="1627" t="n"/>
      <c r="AD1348" s="673" t="n"/>
      <c r="AE1348" s="663" t="n"/>
      <c r="AF1348" s="663" t="n"/>
      <c r="AG1348" s="663" t="n"/>
    </row>
    <row r="1349" hidden="1" ht="25.5" customFormat="1" customHeight="1" s="437" thickBot="1">
      <c r="A1349" s="435" t="n"/>
      <c r="B1349" s="829" t="n"/>
      <c r="C1349" s="448" t="n"/>
      <c r="D1349" s="448" t="n"/>
      <c r="E1349" s="435" t="inlineStr">
        <is>
          <t>McCoy TESTER</t>
        </is>
      </c>
      <c r="F1349" s="447" t="inlineStr">
        <is>
          <t>MC19T</t>
        </is>
      </c>
      <c r="G1349" s="671" t="n"/>
      <c r="H1349" s="404" t="inlineStr">
        <is>
          <t>《McCoy》ENEW ACTIVE BURN  TESTER(N.C.V)</t>
        </is>
      </c>
      <c r="I1349" s="404" t="n"/>
      <c r="J1349" s="488">
        <f>J782</f>
        <v/>
      </c>
      <c r="K1349" s="451" t="inlineStr">
        <is>
          <t>supplement</t>
        </is>
      </c>
      <c r="L1349" s="451" t="n"/>
      <c r="M1349" s="1442" t="n"/>
      <c r="N1349" s="1442" t="n"/>
      <c r="O1349" s="872" t="n"/>
      <c r="P1349" s="1622" t="n">
        <v>100</v>
      </c>
      <c r="Q1349" s="1622">
        <f>O1349*P1349</f>
        <v/>
      </c>
      <c r="R1349" s="554" t="n">
        <v>0</v>
      </c>
      <c r="S1349" s="1634">
        <f>O1349*R1349</f>
        <v/>
      </c>
      <c r="T1349" s="1634">
        <f>Q1349-S1349</f>
        <v/>
      </c>
      <c r="U1349" s="556">
        <f>T1349/Q1349</f>
        <v/>
      </c>
      <c r="V1349" s="444" t="n"/>
      <c r="W1349" s="444" t="n"/>
      <c r="X1349" s="444" t="n"/>
      <c r="Y1349" s="444" t="n"/>
      <c r="Z1349" s="444" t="n"/>
      <c r="AA1349" s="444" t="n"/>
      <c r="AB1349" s="1442" t="n">
        <v>0.156</v>
      </c>
      <c r="AC1349" s="1627">
        <f>ROUND(O1349*AB1349,3)</f>
        <v/>
      </c>
      <c r="AD1349" s="673" t="inlineStr">
        <is>
          <t>L-カルニチン酒石酸塩（国内製造）     , 緑茶エキス     , α-リポ酸     , パロアッスル抽出物     , コエンザイムQ10     , 澱粉     , アフリカマンゴノキエキス     , "α-GPC加工食品（α-GPC（グリセロホスホコリン）, （大豆を含む）(加工油脂、デンプン)"     , 乳酸桿菌藻類カテキンレスベラトロール発酵エキス粉末     , 塩化カリウム     , HPMC     , ステアリン酸カルシウム     , 二酸化ケイ素     , ニコチン酸アミド     , ビタミンB1     , パントテン酸カルシウム     , ビタミンB2     , ビタミンB6     , カラメル色素     , ロイシン     , バリン     , イソロイシン     , 葉酸     , ビオチン     , ビタミンB12</t>
        </is>
      </c>
      <c r="AE1349" s="663" t="e">
        <v>#REF!</v>
      </c>
      <c r="AF1349" s="663" t="e">
        <v>#REF!</v>
      </c>
      <c r="AG1349" s="663" t="e">
        <v>#REF!</v>
      </c>
    </row>
    <row r="1350" hidden="1" ht="25.5" customFormat="1" customHeight="1" s="437" thickBot="1">
      <c r="A1350" s="435" t="n"/>
      <c r="B1350" s="829" t="n"/>
      <c r="C1350" s="448" t="n"/>
      <c r="D1350" s="448" t="n"/>
      <c r="E1350" s="435" t="inlineStr">
        <is>
          <t>McCoy TESTER</t>
        </is>
      </c>
      <c r="F1350" s="447" t="inlineStr">
        <is>
          <t>MC20T</t>
        </is>
      </c>
      <c r="G1350" s="671" t="n"/>
      <c r="H1350" s="404" t="inlineStr">
        <is>
          <t>《McCoy》ENEW PROTECT FIBER TESTER(N.C.V)</t>
        </is>
      </c>
      <c r="I1350" s="404" t="inlineStr">
        <is>
          <t>«McCoy» ENEW PROTECT FIBER</t>
        </is>
      </c>
      <c r="J1350" s="488">
        <f>J785</f>
        <v/>
      </c>
      <c r="K1350" s="451" t="inlineStr">
        <is>
          <t>supplement</t>
        </is>
      </c>
      <c r="L1350" s="451" t="n"/>
      <c r="M1350" s="1442" t="n"/>
      <c r="N1350" s="1442" t="n"/>
      <c r="O1350" s="872" t="n"/>
      <c r="P1350" s="1622" t="n">
        <v>100</v>
      </c>
      <c r="Q1350" s="1622">
        <f>O1350*P1350</f>
        <v/>
      </c>
      <c r="R1350" s="554" t="n">
        <v>0</v>
      </c>
      <c r="S1350" s="1634">
        <f>O1350*R1350</f>
        <v/>
      </c>
      <c r="T1350" s="1634">
        <f>Q1350-S1350</f>
        <v/>
      </c>
      <c r="U1350" s="556">
        <f>T1350/Q1350</f>
        <v/>
      </c>
      <c r="V1350" s="444" t="n"/>
      <c r="W1350" s="444" t="n"/>
      <c r="X1350" s="444" t="n"/>
      <c r="Y1350" s="444" t="n"/>
      <c r="Z1350" s="444" t="n"/>
      <c r="AA1350" s="444" t="n"/>
      <c r="AB1350" s="1442" t="n">
        <v>0.314</v>
      </c>
      <c r="AC1350" s="1627">
        <f>ROUND(O1350*AB1350,3)</f>
        <v/>
      </c>
      <c r="AD1350" s="673" t="inlineStr">
        <is>
          <t>ｲｿﾏﾙﾄﾃﾞｷｽﾄﾘﾝ , ｱｶﾞﾍﾞｲﾇﾘﾝ , ｵﾘｺﾞ糖 , 甘酒粉末 , 乳酸菌ﾚｽﾍﾞﾗﾄﾛｰﾙ, ﾄﾚﾊﾛｰｽ , ｻｲﾘｳﾑﾊｽｸ , 微粒二酸化ｹｲ素 , 緑茶抽出物</t>
        </is>
      </c>
      <c r="AE1350" s="663" t="e">
        <v>#REF!</v>
      </c>
      <c r="AF1350" s="663" t="e">
        <v>#REF!</v>
      </c>
      <c r="AG1350" s="663" t="e">
        <v>#REF!</v>
      </c>
    </row>
    <row r="1351" hidden="1" ht="25.5" customFormat="1" customHeight="1" s="437" thickBot="1">
      <c r="A1351" s="435" t="n"/>
      <c r="B1351" s="829" t="n"/>
      <c r="C1351" s="448" t="n"/>
      <c r="D1351" s="448" t="n"/>
      <c r="E1351" s="435" t="inlineStr">
        <is>
          <t>McCoy TESTER</t>
        </is>
      </c>
      <c r="F1351" s="447" t="inlineStr">
        <is>
          <t>MC21T</t>
        </is>
      </c>
      <c r="G1351" s="671" t="n"/>
      <c r="H1351" s="404" t="inlineStr">
        <is>
          <t>《McCoy》Top skin Refill  TESTER(N.C.V)</t>
        </is>
      </c>
      <c r="I1351" s="404" t="n"/>
      <c r="J1351" s="488">
        <f>J794</f>
        <v/>
      </c>
      <c r="K1351" s="451" t="inlineStr">
        <is>
          <t>body &amp; facial lotion</t>
        </is>
      </c>
      <c r="L1351" s="451" t="n"/>
      <c r="M1351" s="1442" t="n"/>
      <c r="N1351" s="1442" t="n"/>
      <c r="O1351" s="872" t="n"/>
      <c r="P1351" s="1622">
        <f>P794</f>
        <v/>
      </c>
      <c r="Q1351" s="1622">
        <f>O1351*P1351</f>
        <v/>
      </c>
      <c r="R1351" s="554" t="n">
        <v>0</v>
      </c>
      <c r="S1351" s="1634">
        <f>O1351*R1351</f>
        <v/>
      </c>
      <c r="T1351" s="1634">
        <f>Q1351-S1351</f>
        <v/>
      </c>
      <c r="U1351" s="556">
        <f>T1351/Q1351</f>
        <v/>
      </c>
      <c r="V1351" s="444" t="n"/>
      <c r="W1351" s="444" t="n"/>
      <c r="X1351" s="444" t="n"/>
      <c r="Y1351" s="444" t="n"/>
      <c r="Z1351" s="444" t="n"/>
      <c r="AA1351" s="444" t="n"/>
      <c r="AB1351" s="1442" t="n">
        <v>0.343</v>
      </c>
      <c r="AC1351" s="1627">
        <f>ROUND(O1351*AB1351,3)</f>
        <v/>
      </c>
      <c r="AD1351" s="673" t="inlineStr">
        <is>
          <t>水, ミネラル塩</t>
        </is>
      </c>
      <c r="AE1351" s="663" t="e">
        <v>#REF!</v>
      </c>
      <c r="AF1351" s="663" t="e">
        <v>#REF!</v>
      </c>
      <c r="AG1351" s="663" t="e">
        <v>#REF!</v>
      </c>
    </row>
    <row r="1352" hidden="1" ht="25.5" customFormat="1" customHeight="1" s="437" thickBot="1">
      <c r="A1352" s="435" t="n"/>
      <c r="B1352" s="829" t="n"/>
      <c r="C1352" s="448" t="n"/>
      <c r="D1352" s="448" t="n"/>
      <c r="E1352" s="435" t="inlineStr">
        <is>
          <t>McCoy TESTER</t>
        </is>
      </c>
      <c r="F1352" s="447" t="inlineStr">
        <is>
          <t>MC22T</t>
        </is>
      </c>
      <c r="G1352" s="671" t="n"/>
      <c r="H1352" s="404" t="inlineStr">
        <is>
          <t>《McCoy》Spray head made for Top skin  TESTER(N.C.V)</t>
        </is>
      </c>
      <c r="I1352" s="404" t="n"/>
      <c r="J1352" s="488">
        <f>J795</f>
        <v/>
      </c>
      <c r="K1352" s="451" t="inlineStr">
        <is>
          <t>spray head</t>
        </is>
      </c>
      <c r="L1352" s="451" t="n"/>
      <c r="M1352" s="1442" t="n"/>
      <c r="N1352" s="1442" t="n"/>
      <c r="O1352" s="872" t="n"/>
      <c r="P1352" s="1622">
        <f>P795</f>
        <v/>
      </c>
      <c r="Q1352" s="1622">
        <f>O1352*P1352</f>
        <v/>
      </c>
      <c r="R1352" s="554" t="n">
        <v>0</v>
      </c>
      <c r="S1352" s="1634">
        <f>O1352*R1352</f>
        <v/>
      </c>
      <c r="T1352" s="1634">
        <f>Q1352-S1352</f>
        <v/>
      </c>
      <c r="U1352" s="556">
        <f>T1352/Q1352</f>
        <v/>
      </c>
      <c r="V1352" s="444" t="n"/>
      <c r="W1352" s="444" t="n"/>
      <c r="X1352" s="444" t="n"/>
      <c r="Y1352" s="444" t="n"/>
      <c r="Z1352" s="444" t="n"/>
      <c r="AA1352" s="444" t="n"/>
      <c r="AB1352" s="1442" t="n">
        <v>0.115</v>
      </c>
      <c r="AC1352" s="1627">
        <f>ROUND(O1352*AB1352,3)</f>
        <v/>
      </c>
      <c r="AD1352" s="673" t="inlineStr">
        <is>
          <t>ポリプロピレン</t>
        </is>
      </c>
      <c r="AE1352" s="663" t="e">
        <v>#REF!</v>
      </c>
      <c r="AF1352" s="663" t="e">
        <v>#REF!</v>
      </c>
      <c r="AG1352" s="663" t="e">
        <v>#REF!</v>
      </c>
    </row>
    <row r="1353" hidden="1" ht="25.5" customFormat="1" customHeight="1" s="437" thickBot="1">
      <c r="A1353" s="435" t="n"/>
      <c r="B1353" s="829" t="n"/>
      <c r="C1353" s="448" t="n"/>
      <c r="D1353" s="448" t="n"/>
      <c r="E1353" s="435" t="inlineStr">
        <is>
          <t>McCoy TESTER</t>
        </is>
      </c>
      <c r="F1353" s="447" t="inlineStr">
        <is>
          <t>MC23T</t>
        </is>
      </c>
      <c r="G1353" s="671" t="n"/>
      <c r="H1353" s="404" t="inlineStr">
        <is>
          <t>《McCoy》Non F Massage Oil C (Citrus)  TESTER(N.C.V)</t>
        </is>
      </c>
      <c r="I1353" s="1057" t="inlineStr">
        <is>
          <t>«McCoy» Non F Mineral balance body massage oil Citrus</t>
        </is>
      </c>
      <c r="J1353" s="1057" t="inlineStr">
        <is>
          <t>Масло для массажа «Цитрус» балансирующее на основе минералов NON F МакКой</t>
        </is>
      </c>
      <c r="K1353" s="451" t="inlineStr">
        <is>
          <t>massage oil</t>
        </is>
      </c>
      <c r="L1353" s="451" t="n"/>
      <c r="M1353" s="1442" t="n"/>
      <c r="N1353" s="1442" t="n"/>
      <c r="O1353" s="872" t="n"/>
      <c r="P1353" s="1622">
        <f>P796</f>
        <v/>
      </c>
      <c r="Q1353" s="1622">
        <f>O1353*P1353</f>
        <v/>
      </c>
      <c r="R1353" s="554" t="n">
        <v>0</v>
      </c>
      <c r="S1353" s="1634">
        <f>O1353*R1353</f>
        <v/>
      </c>
      <c r="T1353" s="1634">
        <f>Q1353-S1353</f>
        <v/>
      </c>
      <c r="U1353" s="556">
        <f>T1353/Q1353</f>
        <v/>
      </c>
      <c r="V1353" s="444" t="n"/>
      <c r="W1353" s="444" t="n"/>
      <c r="X1353" s="444" t="n"/>
      <c r="Y1353" s="444" t="n"/>
      <c r="Z1353" s="444" t="n"/>
      <c r="AA1353" s="444" t="n"/>
      <c r="AB1353" s="1442" t="n">
        <v>0.503</v>
      </c>
      <c r="AC1353" s="1627">
        <f>ROUND(O1353*AB1353,3)</f>
        <v/>
      </c>
      <c r="AD1353" s="673" t="n"/>
      <c r="AE1353" s="663" t="inlineStr">
        <is>
          <t>ЕАЭС N RU Д-JP.РА05.В.67252/23 от 20.07.2023 действует до 19.07.2028</t>
        </is>
      </c>
      <c r="AF1353" s="663" t="inlineStr">
        <is>
          <t>McCoy</t>
        </is>
      </c>
      <c r="AG1353" s="663" t="inlineStr">
        <is>
          <t>McCoy Co., Ltd</t>
        </is>
      </c>
    </row>
    <row r="1354" hidden="1" ht="25.5" customFormat="1" customHeight="1" s="437" thickBot="1">
      <c r="A1354" s="435" t="n"/>
      <c r="B1354" s="829" t="n"/>
      <c r="C1354" s="448" t="n"/>
      <c r="D1354" s="448" t="n"/>
      <c r="E1354" s="435" t="inlineStr">
        <is>
          <t>McCoy TESTER</t>
        </is>
      </c>
      <c r="F1354" s="447" t="inlineStr">
        <is>
          <t>MC24T</t>
        </is>
      </c>
      <c r="G1354" s="671" t="n"/>
      <c r="H1354" s="404" t="inlineStr">
        <is>
          <t>《McCoy》Non F Massage Oil R (Rose)  TESTER(N.C.V)</t>
        </is>
      </c>
      <c r="I1354" s="868" t="inlineStr">
        <is>
          <t>«McCoy» Non F Mineral balance body massage oil Rose</t>
        </is>
      </c>
      <c r="J1354" s="868" t="inlineStr">
        <is>
          <t>Масло для массажа «Роза» балансирующее на основе минералов NON F МакКой.</t>
        </is>
      </c>
      <c r="K1354" s="451" t="inlineStr">
        <is>
          <t>massage oil</t>
        </is>
      </c>
      <c r="L1354" s="451" t="n"/>
      <c r="M1354" s="1442" t="n"/>
      <c r="N1354" s="1442" t="n"/>
      <c r="O1354" s="872" t="n"/>
      <c r="P1354" s="1622">
        <f>P797</f>
        <v/>
      </c>
      <c r="Q1354" s="1622">
        <f>O1354*P1354</f>
        <v/>
      </c>
      <c r="R1354" s="554" t="n">
        <v>0</v>
      </c>
      <c r="S1354" s="1634">
        <f>O1354*R1354</f>
        <v/>
      </c>
      <c r="T1354" s="1634">
        <f>Q1354-S1354</f>
        <v/>
      </c>
      <c r="U1354" s="556">
        <f>T1354/Q1354</f>
        <v/>
      </c>
      <c r="V1354" s="444" t="n"/>
      <c r="W1354" s="444" t="n"/>
      <c r="X1354" s="444" t="n"/>
      <c r="Y1354" s="444" t="n"/>
      <c r="Z1354" s="444" t="n"/>
      <c r="AA1354" s="444" t="n"/>
      <c r="AB1354" s="1442" t="n">
        <v>0.503</v>
      </c>
      <c r="AC1354" s="1627">
        <f>ROUND(O1354*AB1354,3)</f>
        <v/>
      </c>
      <c r="AD1354" s="673" t="n"/>
      <c r="AE1354" s="663" t="inlineStr">
        <is>
          <t>ЕАЭС N RU Д-JP.РА05.В.67252/23 от 20.07.2023 действует до 19.07.2028</t>
        </is>
      </c>
      <c r="AF1354" s="663" t="inlineStr">
        <is>
          <t>McCoy</t>
        </is>
      </c>
      <c r="AG1354" s="663" t="inlineStr">
        <is>
          <t>McCoy Co., Ltd</t>
        </is>
      </c>
    </row>
    <row r="1355" hidden="1" ht="25.5" customFormat="1" customHeight="1" s="437" thickBot="1">
      <c r="A1355" s="435" t="n"/>
      <c r="B1355" s="829" t="n"/>
      <c r="C1355" s="448" t="n"/>
      <c r="D1355" s="448" t="n"/>
      <c r="E1355" s="435" t="inlineStr">
        <is>
          <t>McCoy TESTER</t>
        </is>
      </c>
      <c r="F1355" s="447" t="inlineStr">
        <is>
          <t>MC25T</t>
        </is>
      </c>
      <c r="G1355" s="671" t="n"/>
      <c r="H1355" s="404" t="inlineStr">
        <is>
          <t>《McCoy》DELIQUETTE  TESTER(N.C.V)</t>
        </is>
      </c>
      <c r="I1355" s="404" t="inlineStr">
        <is>
          <t>McCoy DELIQUETTE</t>
        </is>
      </c>
      <c r="J1355" s="488">
        <f>J798</f>
        <v/>
      </c>
      <c r="K1355" s="451" t="inlineStr">
        <is>
          <t>body gel</t>
        </is>
      </c>
      <c r="L1355" s="451" t="n"/>
      <c r="M1355" s="1442" t="n"/>
      <c r="N1355" s="1442" t="n"/>
      <c r="O1355" s="872" t="n"/>
      <c r="P1355" s="1622">
        <f>P798</f>
        <v/>
      </c>
      <c r="Q1355" s="1622">
        <f>O1355*P1355</f>
        <v/>
      </c>
      <c r="R1355" s="554" t="n">
        <v>0</v>
      </c>
      <c r="S1355" s="1634">
        <f>O1355*R1355</f>
        <v/>
      </c>
      <c r="T1355" s="1634">
        <f>Q1355-S1355</f>
        <v/>
      </c>
      <c r="U1355" s="556">
        <f>T1355/Q1355</f>
        <v/>
      </c>
      <c r="V1355" s="444" t="n"/>
      <c r="W1355" s="444" t="n"/>
      <c r="X1355" s="444" t="n"/>
      <c r="Y1355" s="444" t="n"/>
      <c r="Z1355" s="444" t="n"/>
      <c r="AA1355" s="444" t="n"/>
      <c r="AB1355" s="1627" t="n">
        <v>0.08</v>
      </c>
      <c r="AC1355" s="1627">
        <f>ROUND(O1355*AB1355,3)</f>
        <v/>
      </c>
      <c r="AD1355" s="673" t="inlineStr">
        <is>
          <t>水, グリセリン, ケイ酸（Li／Mg／Na）, セルロースガム, ヒアルロン酸Ｎａ, アスコルビン酸</t>
        </is>
      </c>
      <c r="AE1355" s="663" t="inlineStr">
        <is>
          <t>ЕАЭС N RU Д-JP.РА04.В.58481/23 от 09.06.2023 действует до 08.06.2028</t>
        </is>
      </c>
      <c r="AF1355" s="663" t="inlineStr">
        <is>
          <t>McCoy</t>
        </is>
      </c>
      <c r="AG1355" s="663" t="inlineStr">
        <is>
          <t>McCoy Co., Ltd</t>
        </is>
      </c>
    </row>
    <row r="1356" hidden="1" ht="25.5" customFormat="1" customHeight="1" s="437" thickBot="1">
      <c r="A1356" s="435" t="n"/>
      <c r="B1356" s="829" t="n"/>
      <c r="C1356" s="448" t="n"/>
      <c r="D1356" s="448" t="n"/>
      <c r="E1356" s="435" t="inlineStr">
        <is>
          <t>McCoy SAMPLE</t>
        </is>
      </c>
      <c r="F1356" s="447" t="inlineStr">
        <is>
          <t>MC26S</t>
        </is>
      </c>
      <c r="G1356" s="671" t="n"/>
      <c r="H1356" s="404" t="inlineStr">
        <is>
          <t>《McCoy》 Non F Energy Preminum 10g sample pouch(N.C.V)</t>
        </is>
      </c>
      <c r="I1356" s="404" t="inlineStr">
        <is>
          <t>McCoy Non F Energy Premium.</t>
        </is>
      </c>
      <c r="J1356" s="488" t="inlineStr">
        <is>
          <t>Премиальный крем для тела на основе минералов Энергия НОН Ф МакКой</t>
        </is>
      </c>
      <c r="K1356" s="451" t="inlineStr">
        <is>
          <t>body massage cream</t>
        </is>
      </c>
      <c r="L1356" s="451" t="n"/>
      <c r="M1356" s="1442" t="n"/>
      <c r="N1356" s="1442" t="n"/>
      <c r="O1356" s="872" t="n"/>
      <c r="P1356" s="1622" t="n">
        <v>165</v>
      </c>
      <c r="Q1356" s="1622">
        <f>O1356*P1356</f>
        <v/>
      </c>
      <c r="R1356" s="554" t="n">
        <v>0</v>
      </c>
      <c r="S1356" s="1634">
        <f>O1356*R1356</f>
        <v/>
      </c>
      <c r="T1356" s="1634">
        <f>Q1356-S1356</f>
        <v/>
      </c>
      <c r="U1356" s="556">
        <f>T1356/Q1356</f>
        <v/>
      </c>
      <c r="V1356" s="444" t="n"/>
      <c r="W1356" s="444" t="n"/>
      <c r="X1356" s="444" t="n"/>
      <c r="Y1356" s="444" t="n"/>
      <c r="Z1356" s="444" t="n"/>
      <c r="AA1356" s="444" t="n"/>
      <c r="AB1356" s="1627" t="n">
        <v>0.011</v>
      </c>
      <c r="AC1356" s="1627">
        <f>ROUND(O1356*AB1356,3)</f>
        <v/>
      </c>
      <c r="AD1356" s="673">
        <f>AD734</f>
        <v/>
      </c>
      <c r="AE1356" s="680" t="inlineStr">
        <is>
          <t>ЕАЭС N RU Д-JP.РА04.В.61482/23 от 13.06.2023 действует до 12.06.2028</t>
        </is>
      </c>
      <c r="AF1356" s="877" t="inlineStr">
        <is>
          <t>McCoy</t>
        </is>
      </c>
      <c r="AG1356" s="663" t="inlineStr">
        <is>
          <t>McCoy Co., Ltd</t>
        </is>
      </c>
    </row>
    <row r="1357" hidden="1" ht="25.5" customFormat="1" customHeight="1" s="437" thickBot="1">
      <c r="A1357" s="435" t="n"/>
      <c r="B1357" s="829" t="n"/>
      <c r="C1357" s="448" t="n"/>
      <c r="D1357" s="448" t="n"/>
      <c r="E1357" s="435" t="inlineStr">
        <is>
          <t>McCoy SAMPLE</t>
        </is>
      </c>
      <c r="F1357" s="447" t="inlineStr">
        <is>
          <t>MC30S</t>
        </is>
      </c>
      <c r="G1357" s="671" t="n"/>
      <c r="H1357" s="404" t="inlineStr">
        <is>
          <t>《McCoy》 Non F Monster  Mineral Balance Body Massage Gel 10g sample pouch(N.C.V)</t>
        </is>
      </c>
      <c r="I1357" s="404" t="inlineStr">
        <is>
          <t>McCoy Non F Monster Mineral Balance Body Massage Gel</t>
        </is>
      </c>
      <c r="J1357" s="488" t="inlineStr">
        <is>
          <t>Массажный гель для тела минеральный mini</t>
        </is>
      </c>
      <c r="K1357" s="451" t="inlineStr">
        <is>
          <t>body massage gel</t>
        </is>
      </c>
      <c r="L1357" s="451" t="n"/>
      <c r="M1357" s="1442" t="n"/>
      <c r="N1357" s="1442" t="n"/>
      <c r="O1357" s="872" t="n"/>
      <c r="P1357" s="1622" t="n">
        <v>165</v>
      </c>
      <c r="Q1357" s="1622">
        <f>O1357*P1357</f>
        <v/>
      </c>
      <c r="R1357" s="554" t="n">
        <v>0</v>
      </c>
      <c r="S1357" s="1634">
        <f>O1357*R1357</f>
        <v/>
      </c>
      <c r="T1357" s="1634">
        <f>Q1357-S1357</f>
        <v/>
      </c>
      <c r="U1357" s="556">
        <f>T1357/Q1357</f>
        <v/>
      </c>
      <c r="V1357" s="444" t="n"/>
      <c r="W1357" s="444" t="n"/>
      <c r="X1357" s="444" t="n"/>
      <c r="Y1357" s="444" t="n"/>
      <c r="Z1357" s="444" t="n"/>
      <c r="AA1357" s="444" t="n"/>
      <c r="AB1357" s="1627" t="n">
        <v>0.011</v>
      </c>
      <c r="AC1357" s="1627">
        <f>ROUND(O1357*AB1357,3)</f>
        <v/>
      </c>
      <c r="AD1357" s="673">
        <f>AD736</f>
        <v/>
      </c>
      <c r="AE1357" s="680" t="inlineStr">
        <is>
          <t>ЕАЭС N RU Д-JP.РА04.В.61609/23 от 13.06.2023 действует до 12.06.2028</t>
        </is>
      </c>
      <c r="AF1357" s="877" t="inlineStr">
        <is>
          <t>McCoy</t>
        </is>
      </c>
      <c r="AG1357" s="663" t="inlineStr">
        <is>
          <t>McCoy Co., Ltd</t>
        </is>
      </c>
    </row>
    <row r="1358" hidden="1" ht="25.5" customFormat="1" customHeight="1" s="437" thickBot="1">
      <c r="A1358" s="435" t="n"/>
      <c r="B1358" s="829" t="n"/>
      <c r="C1358" s="448" t="n"/>
      <c r="D1358" s="448" t="n"/>
      <c r="E1358" s="435" t="inlineStr">
        <is>
          <t>McCoy SAMPLE</t>
        </is>
      </c>
      <c r="F1358" s="447" t="inlineStr">
        <is>
          <t>MC32S</t>
        </is>
      </c>
      <c r="G1358" s="671" t="n"/>
      <c r="H1358" s="404" t="inlineStr">
        <is>
          <t>《McCoy》 Non F Shape Mineral Balance Body Massage Cream 10g sample pouch(N.C.V)</t>
        </is>
      </c>
      <c r="I1358" s="404" t="inlineStr">
        <is>
          <t xml:space="preserve">«McCoy» Non F Shape Mineral balance body massage cream Extra </t>
        </is>
      </c>
      <c r="J1358" s="488" t="inlineStr">
        <is>
          <t xml:space="preserve"> Массажный крем балансирующий на основе минералов «Форма». МакКой NON F Экстра</t>
        </is>
      </c>
      <c r="K1358" s="451" t="inlineStr">
        <is>
          <t>body massage cream</t>
        </is>
      </c>
      <c r="L1358" s="451" t="n"/>
      <c r="M1358" s="1442" t="n"/>
      <c r="N1358" s="1442" t="n"/>
      <c r="O1358" s="872" t="n"/>
      <c r="P1358" s="1622" t="n">
        <v>165</v>
      </c>
      <c r="Q1358" s="1622">
        <f>O1358*P1358</f>
        <v/>
      </c>
      <c r="R1358" s="554" t="n">
        <v>0</v>
      </c>
      <c r="S1358" s="1634">
        <f>O1358*R1358</f>
        <v/>
      </c>
      <c r="T1358" s="1634">
        <f>Q1358-S1358</f>
        <v/>
      </c>
      <c r="U1358" s="556">
        <f>T1358/Q1358</f>
        <v/>
      </c>
      <c r="V1358" s="444" t="n"/>
      <c r="W1358" s="444" t="n"/>
      <c r="X1358" s="444" t="n"/>
      <c r="Y1358" s="444" t="n"/>
      <c r="Z1358" s="444" t="n"/>
      <c r="AA1358" s="444" t="n"/>
      <c r="AB1358" s="1627" t="n">
        <v>0.012</v>
      </c>
      <c r="AC1358" s="1627">
        <f>ROUND(O1358*AB1358,3)</f>
        <v/>
      </c>
      <c r="AD1358" s="673">
        <f>AD737</f>
        <v/>
      </c>
      <c r="AE1358" s="680" t="inlineStr">
        <is>
          <t>ЕАЭС N RU Д-JP.РА05.В.67128/23 от 20.07.2023 действует до 19.07.2028</t>
        </is>
      </c>
      <c r="AF1358" s="877" t="inlineStr">
        <is>
          <t>McCoy</t>
        </is>
      </c>
      <c r="AG1358" s="663" t="inlineStr">
        <is>
          <t>McCoy Co., Ltd</t>
        </is>
      </c>
    </row>
    <row r="1359" hidden="1" ht="25.5" customFormat="1" customHeight="1" s="437" thickBot="1">
      <c r="A1359" s="758" t="n"/>
      <c r="B1359" s="829" t="n"/>
      <c r="C1359" s="992" t="n"/>
      <c r="D1359" s="992" t="n"/>
      <c r="E1359" s="435" t="inlineStr">
        <is>
          <t>McCoy SAMPLE</t>
        </is>
      </c>
      <c r="F1359" s="970" t="n"/>
      <c r="G1359" s="770" t="n"/>
      <c r="H1359" s="754" t="inlineStr">
        <is>
          <t>《McCoy》 NON F SKINCARE  Sample pouch set (N.C.V)</t>
        </is>
      </c>
      <c r="I1359" s="754" t="n"/>
      <c r="J1359" s="934" t="n"/>
      <c r="K1359" s="761" t="inlineStr">
        <is>
          <t>cleansing, wash, lotion, serum,milk</t>
        </is>
      </c>
      <c r="L1359" s="761" t="n"/>
      <c r="M1359" s="764" t="n"/>
      <c r="N1359" s="764" t="n"/>
      <c r="O1359" s="872" t="n"/>
      <c r="P1359" s="1712">
        <f>P802</f>
        <v/>
      </c>
      <c r="Q1359" s="1622">
        <f>O1359*P1359</f>
        <v/>
      </c>
      <c r="R1359" s="554" t="n">
        <v>0</v>
      </c>
      <c r="S1359" s="1634">
        <f>O1359*R1359</f>
        <v/>
      </c>
      <c r="T1359" s="1634">
        <f>Q1359-S1359</f>
        <v/>
      </c>
      <c r="U1359" s="556">
        <f>T1359/Q1359</f>
        <v/>
      </c>
      <c r="V1359" s="767" t="n"/>
      <c r="W1359" s="767" t="n"/>
      <c r="X1359" s="767" t="n"/>
      <c r="Y1359" s="767" t="n"/>
      <c r="Z1359" s="767" t="n"/>
      <c r="AA1359" s="767" t="n"/>
      <c r="AB1359" s="1715" t="n"/>
      <c r="AC1359" s="1715" t="n"/>
      <c r="AD1359" s="757" t="n"/>
      <c r="AE1359" s="680" t="n"/>
      <c r="AF1359" s="877" t="n"/>
      <c r="AG1359" s="663" t="n"/>
    </row>
    <row r="1360" hidden="1" ht="25.5" customFormat="1" customHeight="1" s="437" thickBot="1">
      <c r="A1360" s="758" t="n"/>
      <c r="B1360" s="829" t="n"/>
      <c r="C1360" s="992" t="n"/>
      <c r="D1360" s="992" t="n"/>
      <c r="E1360" s="435" t="inlineStr">
        <is>
          <t>McCoy SAMPLE</t>
        </is>
      </c>
      <c r="F1360" s="970" t="n"/>
      <c r="G1360" s="770" t="n"/>
      <c r="H1360" s="754" t="inlineStr">
        <is>
          <t>《McCoy》NON F SKINCARE CLEANSING 3g sample pouch(N.C.V)</t>
        </is>
      </c>
      <c r="I1360" s="754" t="inlineStr">
        <is>
          <t>NON F SKINCARE CLEANSING 200g</t>
        </is>
      </c>
      <c r="J1360" s="934" t="inlineStr">
        <is>
          <t>Демакияжный лифтинговый гельдля лица  NON F</t>
        </is>
      </c>
      <c r="K1360" s="761" t="inlineStr">
        <is>
          <t>face cleansing</t>
        </is>
      </c>
      <c r="L1360" s="761" t="n"/>
      <c r="M1360" s="764" t="n"/>
      <c r="N1360" s="764" t="n"/>
      <c r="O1360" s="872" t="n"/>
      <c r="P1360" s="1712">
        <f>P803</f>
        <v/>
      </c>
      <c r="Q1360" s="1622">
        <f>O1360*P1360</f>
        <v/>
      </c>
      <c r="R1360" s="554" t="n">
        <v>0</v>
      </c>
      <c r="S1360" s="1634">
        <f>O1360*R1360</f>
        <v/>
      </c>
      <c r="T1360" s="1634">
        <f>Q1360-S1360</f>
        <v/>
      </c>
      <c r="U1360" s="556">
        <f>T1360/Q1360</f>
        <v/>
      </c>
      <c r="V1360" s="767" t="n"/>
      <c r="W1360" s="767" t="n"/>
      <c r="X1360" s="767" t="n"/>
      <c r="Y1360" s="767" t="n"/>
      <c r="Z1360" s="767" t="n"/>
      <c r="AA1360" s="767" t="n"/>
      <c r="AB1360" s="1715" t="n"/>
      <c r="AC1360" s="1715" t="n"/>
      <c r="AD1360" s="757" t="n"/>
      <c r="AE1360" s="680" t="n"/>
      <c r="AF1360" s="877" t="n"/>
      <c r="AG1360" s="663" t="n"/>
    </row>
    <row r="1361" hidden="1" ht="25.5" customFormat="1" customHeight="1" s="437" thickBot="1">
      <c r="A1361" s="758" t="n"/>
      <c r="B1361" s="829" t="n"/>
      <c r="C1361" s="992" t="n"/>
      <c r="D1361" s="992" t="n"/>
      <c r="E1361" s="435" t="inlineStr">
        <is>
          <t>McCoy SAMPLE</t>
        </is>
      </c>
      <c r="F1361" s="970" t="n"/>
      <c r="G1361" s="770" t="n"/>
      <c r="H1361" s="754" t="inlineStr">
        <is>
          <t>《McCoy》NON F SKINCARE WASH 2g sample pouch(N.C.V)</t>
        </is>
      </c>
      <c r="I1361" s="754" t="inlineStr">
        <is>
          <t>NON F SKINCARE WASH 150g</t>
        </is>
      </c>
      <c r="J1361" s="934" t="inlineStr">
        <is>
          <t>Лифтинговая пенка для умывания NON F</t>
        </is>
      </c>
      <c r="K1361" s="761" t="inlineStr">
        <is>
          <t>face wash</t>
        </is>
      </c>
      <c r="L1361" s="761" t="n"/>
      <c r="M1361" s="764" t="n"/>
      <c r="N1361" s="764" t="n"/>
      <c r="O1361" s="872" t="n"/>
      <c r="P1361" s="1712">
        <f>P804</f>
        <v/>
      </c>
      <c r="Q1361" s="1622">
        <f>O1361*P1361</f>
        <v/>
      </c>
      <c r="R1361" s="554" t="n">
        <v>0</v>
      </c>
      <c r="S1361" s="1634">
        <f>O1361*R1361</f>
        <v/>
      </c>
      <c r="T1361" s="1634">
        <f>Q1361-S1361</f>
        <v/>
      </c>
      <c r="U1361" s="556">
        <f>T1361/Q1361</f>
        <v/>
      </c>
      <c r="V1361" s="767" t="n"/>
      <c r="W1361" s="767" t="n"/>
      <c r="X1361" s="767" t="n"/>
      <c r="Y1361" s="767" t="n"/>
      <c r="Z1361" s="767" t="n"/>
      <c r="AA1361" s="767" t="n"/>
      <c r="AB1361" s="1715" t="n"/>
      <c r="AC1361" s="1715" t="n"/>
      <c r="AD1361" s="757" t="n"/>
      <c r="AE1361" s="680" t="n"/>
      <c r="AF1361" s="877" t="n"/>
      <c r="AG1361" s="663" t="n"/>
    </row>
    <row r="1362" hidden="1" ht="25.5" customFormat="1" customHeight="1" s="437" thickBot="1">
      <c r="A1362" s="758" t="n"/>
      <c r="B1362" s="829" t="n"/>
      <c r="C1362" s="992" t="n"/>
      <c r="D1362" s="992" t="n"/>
      <c r="E1362" s="435" t="inlineStr">
        <is>
          <t>McCoy SAMPLE</t>
        </is>
      </c>
      <c r="F1362" s="970" t="n"/>
      <c r="G1362" s="770" t="n"/>
      <c r="H1362" s="754" t="inlineStr">
        <is>
          <t>《McCoy》NON F SKINCARE LOTION 1.5ml sample pouch(N.C.V)</t>
        </is>
      </c>
      <c r="I1362" s="754" t="inlineStr">
        <is>
          <t>NON F SKINCARE LOTION 120ml</t>
        </is>
      </c>
      <c r="J1362" s="934" t="inlineStr">
        <is>
          <t>Лифтинговый лосьон NON F</t>
        </is>
      </c>
      <c r="K1362" s="761" t="inlineStr">
        <is>
          <t>face lotion</t>
        </is>
      </c>
      <c r="L1362" s="761" t="n"/>
      <c r="M1362" s="764" t="n"/>
      <c r="N1362" s="764" t="n"/>
      <c r="O1362" s="872" t="n"/>
      <c r="P1362" s="1712">
        <f>P805</f>
        <v/>
      </c>
      <c r="Q1362" s="1622">
        <f>O1362*P1362</f>
        <v/>
      </c>
      <c r="R1362" s="554" t="n">
        <v>0</v>
      </c>
      <c r="S1362" s="1634">
        <f>O1362*R1362</f>
        <v/>
      </c>
      <c r="T1362" s="1634">
        <f>Q1362-S1362</f>
        <v/>
      </c>
      <c r="U1362" s="556">
        <f>T1362/Q1362</f>
        <v/>
      </c>
      <c r="V1362" s="767" t="n"/>
      <c r="W1362" s="767" t="n"/>
      <c r="X1362" s="767" t="n"/>
      <c r="Y1362" s="767" t="n"/>
      <c r="Z1362" s="767" t="n"/>
      <c r="AA1362" s="767" t="n"/>
      <c r="AB1362" s="1715" t="n"/>
      <c r="AC1362" s="1715" t="n"/>
      <c r="AD1362" s="757" t="n"/>
      <c r="AE1362" s="680" t="n"/>
      <c r="AF1362" s="877" t="n"/>
      <c r="AG1362" s="663" t="n"/>
    </row>
    <row r="1363" hidden="1" ht="25.5" customFormat="1" customHeight="1" s="437" thickBot="1">
      <c r="A1363" s="758" t="n"/>
      <c r="B1363" s="829" t="n"/>
      <c r="C1363" s="992" t="n"/>
      <c r="D1363" s="992" t="n"/>
      <c r="E1363" s="435" t="inlineStr">
        <is>
          <t>McCoy SAMPLE</t>
        </is>
      </c>
      <c r="F1363" s="970" t="n"/>
      <c r="G1363" s="770" t="n"/>
      <c r="H1363" s="754" t="inlineStr">
        <is>
          <t>《McCoy》NON F SKINCARE SERUM 0.6ml sample pouch(N.C.V)</t>
        </is>
      </c>
      <c r="I1363" s="754" t="inlineStr">
        <is>
          <t>NON F SKINCARE SERUM 30ml</t>
        </is>
      </c>
      <c r="J1363" s="934" t="inlineStr">
        <is>
          <t>Лифтинговая сыворотка NON F</t>
        </is>
      </c>
      <c r="K1363" s="761" t="inlineStr">
        <is>
          <t>face serum</t>
        </is>
      </c>
      <c r="L1363" s="761" t="n"/>
      <c r="M1363" s="764" t="n"/>
      <c r="N1363" s="764" t="n"/>
      <c r="O1363" s="872" t="n"/>
      <c r="P1363" s="1712">
        <f>P806</f>
        <v/>
      </c>
      <c r="Q1363" s="1622">
        <f>O1363*P1363</f>
        <v/>
      </c>
      <c r="R1363" s="554" t="n">
        <v>0</v>
      </c>
      <c r="S1363" s="1634">
        <f>O1363*R1363</f>
        <v/>
      </c>
      <c r="T1363" s="1634">
        <f>Q1363-S1363</f>
        <v/>
      </c>
      <c r="U1363" s="556">
        <f>T1363/Q1363</f>
        <v/>
      </c>
      <c r="V1363" s="767" t="n"/>
      <c r="W1363" s="767" t="n"/>
      <c r="X1363" s="767" t="n"/>
      <c r="Y1363" s="767" t="n"/>
      <c r="Z1363" s="767" t="n"/>
      <c r="AA1363" s="767" t="n"/>
      <c r="AB1363" s="1715" t="n"/>
      <c r="AC1363" s="1715" t="n"/>
      <c r="AD1363" s="757" t="n"/>
      <c r="AE1363" s="680" t="n"/>
      <c r="AF1363" s="877" t="n"/>
      <c r="AG1363" s="663" t="n"/>
    </row>
    <row r="1364" hidden="1" ht="25.5" customFormat="1" customHeight="1" s="437" thickBot="1">
      <c r="A1364" s="758" t="n"/>
      <c r="B1364" s="829" t="n"/>
      <c r="C1364" s="992" t="n"/>
      <c r="D1364" s="992" t="n"/>
      <c r="E1364" s="435" t="inlineStr">
        <is>
          <t>McCoy SAMPLE</t>
        </is>
      </c>
      <c r="F1364" s="970" t="n"/>
      <c r="G1364" s="770" t="n"/>
      <c r="H1364" s="754" t="inlineStr">
        <is>
          <t>《McCoy》NON F SKINCARE EMULSION 0.6ml sample pouch(N.C.V)</t>
        </is>
      </c>
      <c r="I1364" s="754" t="inlineStr">
        <is>
          <t xml:space="preserve">NON F SKINCARE EMULSION 100ml </t>
        </is>
      </c>
      <c r="J1364" s="934" t="inlineStr">
        <is>
          <t>Лифтинговая эмульсия NON F</t>
        </is>
      </c>
      <c r="K1364" s="761" t="inlineStr">
        <is>
          <t>face milk</t>
        </is>
      </c>
      <c r="L1364" s="761" t="n"/>
      <c r="M1364" s="764" t="n"/>
      <c r="N1364" s="764" t="n"/>
      <c r="O1364" s="872" t="n"/>
      <c r="P1364" s="1712">
        <f>P807</f>
        <v/>
      </c>
      <c r="Q1364" s="1622">
        <f>O1364*P1364</f>
        <v/>
      </c>
      <c r="R1364" s="554" t="n">
        <v>0</v>
      </c>
      <c r="S1364" s="1634">
        <f>O1364*R1364</f>
        <v/>
      </c>
      <c r="T1364" s="1634">
        <f>Q1364-S1364</f>
        <v/>
      </c>
      <c r="U1364" s="556">
        <f>T1364/Q1364</f>
        <v/>
      </c>
      <c r="V1364" s="767" t="n"/>
      <c r="W1364" s="767" t="n"/>
      <c r="X1364" s="767" t="n"/>
      <c r="Y1364" s="767" t="n"/>
      <c r="Z1364" s="767" t="n"/>
      <c r="AA1364" s="767" t="n"/>
      <c r="AB1364" s="1715" t="n"/>
      <c r="AC1364" s="1715" t="n"/>
      <c r="AD1364" s="757" t="n"/>
      <c r="AE1364" s="680" t="n"/>
      <c r="AF1364" s="877" t="n"/>
      <c r="AG1364" s="663" t="n"/>
    </row>
    <row r="1365" hidden="1" ht="25.5" customFormat="1" customHeight="1" s="437" thickBot="1">
      <c r="A1365" s="435" t="n"/>
      <c r="B1365" s="829" t="n"/>
      <c r="C1365" s="448" t="n"/>
      <c r="D1365" s="448" t="n"/>
      <c r="E1365" s="435" t="inlineStr">
        <is>
          <t>McCoy SAMPLE</t>
        </is>
      </c>
      <c r="F1365" s="447" t="inlineStr">
        <is>
          <t>MCS01</t>
        </is>
      </c>
      <c r="G1365" s="671" t="n"/>
      <c r="H1365" s="404" t="inlineStr">
        <is>
          <t>《McCoy》 McCELLRIE Sample pouch set(N.C.V)</t>
        </is>
      </c>
      <c r="I1365" s="404" t="inlineStr">
        <is>
          <t xml:space="preserve">McCoy Sample Set. </t>
        </is>
      </c>
      <c r="J1365" s="488" t="inlineStr">
        <is>
          <t>McCoy демакияжный крем, пенка, лосьон, серум, крем</t>
        </is>
      </c>
      <c r="K1365" s="451" t="inlineStr">
        <is>
          <t>lcleansing,wash,lotion,serum,cream</t>
        </is>
      </c>
      <c r="L1365" s="451" t="n"/>
      <c r="M1365" s="1442" t="n"/>
      <c r="N1365" s="1442" t="n"/>
      <c r="O1365" s="872" t="n"/>
      <c r="P1365" s="1622" t="n">
        <v>289</v>
      </c>
      <c r="Q1365" s="1622">
        <f>O1365*P1365</f>
        <v/>
      </c>
      <c r="R1365" s="554" t="n">
        <v>0</v>
      </c>
      <c r="S1365" s="1634">
        <f>O1365*R1365</f>
        <v/>
      </c>
      <c r="T1365" s="1634">
        <f>Q1365-S1365</f>
        <v/>
      </c>
      <c r="U1365" s="556">
        <f>T1365/Q1365</f>
        <v/>
      </c>
      <c r="V1365" s="444" t="n"/>
      <c r="W1365" s="444" t="n"/>
      <c r="X1365" s="444" t="n"/>
      <c r="Y1365" s="444" t="n"/>
      <c r="Z1365" s="444" t="n"/>
      <c r="AA1365" s="444" t="n"/>
      <c r="AB1365" s="1627" t="n">
        <v>0.022</v>
      </c>
      <c r="AC1365" s="1627">
        <f>ROUND(O1365*AB1365,3)</f>
        <v/>
      </c>
      <c r="AD1365" s="673" t="n"/>
      <c r="AE1365" s="680" t="inlineStr">
        <is>
          <t>ЕАЭС N RU Д-JP.РА04.В.61476/23 от 13.06.2023 действует до 12.06.2028,ЕАЭС N RU Д-JP.РА04.В.61655/23 от 13.06.2023 действует до 12.06.2028,ЕАЭС N RU Д-JP.РА04.В.61590/23 от 13.06.2023 действует до 12.06.2028,ЕАЭС N RU Д-JP.РА04.В.68107/23 от 15.06.2023 действует до 14.06.2028,ЕАЭС N RU Д-JP.РА04.В.61617/23 от 13.06.2023 действует до 12.06.2028</t>
        </is>
      </c>
      <c r="AF1365" s="877" t="inlineStr">
        <is>
          <t>McCoy</t>
        </is>
      </c>
      <c r="AG1365" s="663" t="inlineStr">
        <is>
          <t>McCoy Co., Ltd</t>
        </is>
      </c>
    </row>
    <row r="1366" hidden="1" ht="25.5" customFormat="1" customHeight="1" s="437" thickBot="1">
      <c r="A1366" s="435" t="n"/>
      <c r="B1366" s="829" t="n"/>
      <c r="C1366" s="448" t="n"/>
      <c r="D1366" s="448" t="n"/>
      <c r="E1366" s="435" t="inlineStr">
        <is>
          <t>McCoy SAMPLE</t>
        </is>
      </c>
      <c r="F1366" s="447" t="inlineStr">
        <is>
          <t>MC10S</t>
        </is>
      </c>
      <c r="G1366" s="671" t="n"/>
      <c r="H1366" s="404" t="inlineStr">
        <is>
          <t>《McCoy》 McCELLRIE  Tightening Cream sample pouch 1g(N.C.V)</t>
        </is>
      </c>
      <c r="I1366" s="404" t="inlineStr">
        <is>
          <t>McCoy McCELLRIE Tightening Cream.</t>
        </is>
      </c>
      <c r="J1366" s="488" t="inlineStr">
        <is>
          <t>Лифтинговый крем для лица МакСелри МакКой 50 г</t>
        </is>
      </c>
      <c r="K1366" s="451" t="inlineStr">
        <is>
          <t>face cream</t>
        </is>
      </c>
      <c r="L1366" s="451" t="n"/>
      <c r="M1366" s="1442" t="n"/>
      <c r="N1366" s="1442" t="n"/>
      <c r="O1366" s="872" t="n"/>
      <c r="P1366" s="1622" t="n">
        <v>247</v>
      </c>
      <c r="Q1366" s="1622">
        <f>O1366*P1366</f>
        <v/>
      </c>
      <c r="R1366" s="554" t="n">
        <v>0</v>
      </c>
      <c r="S1366" s="1634">
        <f>O1366*R1366</f>
        <v/>
      </c>
      <c r="T1366" s="1634">
        <f>Q1366-S1366</f>
        <v/>
      </c>
      <c r="U1366" s="556">
        <f>T1366/Q1366</f>
        <v/>
      </c>
      <c r="V1366" s="444" t="n"/>
      <c r="W1366" s="444" t="n"/>
      <c r="X1366" s="444" t="n"/>
      <c r="Y1366" s="444" t="n"/>
      <c r="Z1366" s="444" t="n"/>
      <c r="AA1366" s="444" t="n"/>
      <c r="AB1366" s="1627" t="n">
        <v>0.002</v>
      </c>
      <c r="AC1366" s="1627">
        <f>ROUND(O1366*AB1366,3)</f>
        <v/>
      </c>
      <c r="AD1366" s="673">
        <f>AD809</f>
        <v/>
      </c>
      <c r="AE1366" s="680" t="inlineStr">
        <is>
          <t>ЕАЭС N RU Д-JP.РА04.В.61482/23 от 13.06.2023 действует до 12.06.2028</t>
        </is>
      </c>
      <c r="AF1366" s="877" t="inlineStr">
        <is>
          <t>McCoy</t>
        </is>
      </c>
      <c r="AG1366" s="663" t="inlineStr">
        <is>
          <t>McCoy Co., Ltd</t>
        </is>
      </c>
    </row>
    <row r="1367" hidden="1" ht="25.5" customFormat="1" customHeight="1" s="437" thickBot="1">
      <c r="A1367" s="435" t="n"/>
      <c r="B1367" s="829" t="n"/>
      <c r="C1367" s="448" t="n"/>
      <c r="D1367" s="448" t="n"/>
      <c r="E1367" s="435" t="inlineStr">
        <is>
          <t>McCoy SAMPLE</t>
        </is>
      </c>
      <c r="F1367" s="447" t="inlineStr">
        <is>
          <t>MC09S</t>
        </is>
      </c>
      <c r="G1367" s="671" t="n"/>
      <c r="H1367" s="404" t="inlineStr">
        <is>
          <t>《McCoy》 McCELLRIE  Pique sample pouch 1g(N.C.V)</t>
        </is>
      </c>
      <c r="I1367" s="404" t="inlineStr">
        <is>
          <t>McCoy McCELLRIE Pique.</t>
        </is>
      </c>
      <c r="J1367" s="488" t="inlineStr">
        <is>
          <t xml:space="preserve">Лифтинговая омолаживающая эссенция для лица на основе спикулы МакСелри </t>
        </is>
      </c>
      <c r="K1367" s="451" t="inlineStr">
        <is>
          <t>face essence</t>
        </is>
      </c>
      <c r="L1367" s="451" t="n"/>
      <c r="M1367" s="1442" t="n"/>
      <c r="N1367" s="1442" t="n"/>
      <c r="O1367" s="872" t="n"/>
      <c r="P1367" s="1622" t="n">
        <v>330</v>
      </c>
      <c r="Q1367" s="1622">
        <f>O1367*P1367</f>
        <v/>
      </c>
      <c r="R1367" s="554" t="n">
        <v>0</v>
      </c>
      <c r="S1367" s="1634">
        <f>O1367*R1367</f>
        <v/>
      </c>
      <c r="T1367" s="1634">
        <f>Q1367-S1367</f>
        <v/>
      </c>
      <c r="U1367" s="556">
        <f>T1367/Q1367</f>
        <v/>
      </c>
      <c r="V1367" s="444" t="n"/>
      <c r="W1367" s="444" t="n"/>
      <c r="X1367" s="444" t="n"/>
      <c r="Y1367" s="444" t="n"/>
      <c r="Z1367" s="444" t="n"/>
      <c r="AA1367" s="444" t="n"/>
      <c r="AB1367" s="1627" t="n">
        <v>0.002</v>
      </c>
      <c r="AC1367" s="1627">
        <f>ROUND(O1367*AB1367,3)</f>
        <v/>
      </c>
      <c r="AD1367" s="673">
        <f>AD810</f>
        <v/>
      </c>
      <c r="AE1367" s="680" t="inlineStr">
        <is>
          <t>ЕАЭС N RU Д-JP.РА04.В.61660/23 от 13.06.2023 действует до 12.06.2028</t>
        </is>
      </c>
      <c r="AF1367" s="877" t="inlineStr">
        <is>
          <t>McCoy</t>
        </is>
      </c>
      <c r="AG1367" s="663" t="inlineStr">
        <is>
          <t>McCoy Co., Ltd</t>
        </is>
      </c>
    </row>
    <row r="1368" hidden="1" ht="25.5" customFormat="1" customHeight="1" s="437" thickBot="1">
      <c r="A1368" s="435" t="n"/>
      <c r="B1368" s="829" t="n"/>
      <c r="C1368" s="448" t="n"/>
      <c r="D1368" s="448" t="n"/>
      <c r="E1368" s="435" t="inlineStr">
        <is>
          <t>McCoy SAMPLE</t>
        </is>
      </c>
      <c r="F1368" s="447" t="inlineStr">
        <is>
          <t>MC14S</t>
        </is>
      </c>
      <c r="G1368" s="671" t="n"/>
      <c r="H1368" s="404" t="inlineStr">
        <is>
          <t>《McCoy》Dolcet Bodymake Gel sample pouch 2g  (N.C.V)</t>
        </is>
      </c>
      <c r="I1368" s="404" t="inlineStr">
        <is>
          <t>McCoy Dolcet Bodymake Gel</t>
        </is>
      </c>
      <c r="J1368" s="488" t="inlineStr">
        <is>
          <t>Гель для улучшения упругости кожи груди Дольсет МакКой</t>
        </is>
      </c>
      <c r="K1368" s="451" t="inlineStr">
        <is>
          <t>body gel</t>
        </is>
      </c>
      <c r="L1368" s="451" t="n"/>
      <c r="M1368" s="1442" t="n"/>
      <c r="N1368" s="1442" t="n"/>
      <c r="O1368" s="872" t="n"/>
      <c r="P1368" s="1745" t="n">
        <v>212</v>
      </c>
      <c r="Q1368" s="1622">
        <f>O1368*P1368</f>
        <v/>
      </c>
      <c r="R1368" s="554" t="n">
        <v>0</v>
      </c>
      <c r="S1368" s="1634">
        <f>O1368*R1368</f>
        <v/>
      </c>
      <c r="T1368" s="1634">
        <f>Q1368-S1368</f>
        <v/>
      </c>
      <c r="U1368" s="556">
        <f>T1368/Q1368</f>
        <v/>
      </c>
      <c r="V1368" s="444" t="n"/>
      <c r="W1368" s="444" t="n"/>
      <c r="X1368" s="444" t="n"/>
      <c r="Y1368" s="444" t="n"/>
      <c r="Z1368" s="444" t="n"/>
      <c r="AA1368" s="444" t="n"/>
      <c r="AB1368" s="1627" t="n">
        <v>0.003</v>
      </c>
      <c r="AC1368" s="1627">
        <f>ROUND(O1368*AB1368,3)</f>
        <v/>
      </c>
      <c r="AD1368" s="673">
        <f>AD811</f>
        <v/>
      </c>
      <c r="AE1368" s="680" t="inlineStr">
        <is>
          <t>ЕАЭС N RU Д-JP.РА04.В.58512/23 от 09.06.2023 действует до 08.06.2028</t>
        </is>
      </c>
      <c r="AF1368" s="877" t="inlineStr">
        <is>
          <t>McCoy</t>
        </is>
      </c>
      <c r="AG1368" s="663" t="inlineStr">
        <is>
          <t>McCoy Co., Ltd</t>
        </is>
      </c>
    </row>
    <row r="1369" hidden="1" ht="20.1" customFormat="1" customHeight="1" s="437" thickBot="1">
      <c r="A1369" s="1442" t="n"/>
      <c r="B1369" s="822" t="n"/>
      <c r="C1369" s="448" t="n"/>
      <c r="D1369" s="448" t="n"/>
      <c r="E1369" s="435" t="inlineStr">
        <is>
          <t>URESHINO TESTER</t>
        </is>
      </c>
      <c r="F1369" s="447" t="inlineStr">
        <is>
          <t>U004T</t>
        </is>
      </c>
      <c r="G1369" s="671" t="n"/>
      <c r="H1369" s="404" t="inlineStr">
        <is>
          <t>Ureshino  Ceramide Drink CeraFull EX+ (NO COMMERCIAL VALUE)</t>
        </is>
      </c>
      <c r="I1369" s="404" t="inlineStr">
        <is>
          <t>Ureshino  Ceramide Drink CeraFull EX+</t>
        </is>
      </c>
      <c r="J1369" s="735" t="inlineStr">
        <is>
          <t>Биологически активная добавка к пище "Жидкий питьевой коллаген с керамидами и витамином С Уресино CeraFull EX+</t>
        </is>
      </c>
      <c r="K1369" s="451" t="inlineStr">
        <is>
          <t>health drink</t>
        </is>
      </c>
      <c r="L1369" s="451" t="n"/>
      <c r="M1369" s="1442" t="n"/>
      <c r="N1369" s="1442" t="n"/>
      <c r="O1369" s="553" t="n"/>
      <c r="P1369" s="1745">
        <f>P812</f>
        <v/>
      </c>
      <c r="Q1369" s="1622">
        <f>O1369*P1369</f>
        <v/>
      </c>
      <c r="R1369" s="554" t="n">
        <v>0</v>
      </c>
      <c r="S1369" s="1634">
        <f>O1369*R1369</f>
        <v/>
      </c>
      <c r="T1369" s="1634">
        <f>Q1369-S1369</f>
        <v/>
      </c>
      <c r="U1369" s="556">
        <f>T1369/Q1369</f>
        <v/>
      </c>
      <c r="V1369" s="444" t="n">
        <v>0.008999999999999999</v>
      </c>
      <c r="W1369" s="444" t="n">
        <v>7.2</v>
      </c>
      <c r="X1369" s="444" t="n">
        <v>5</v>
      </c>
      <c r="Y1369" s="444">
        <f>V1369*X1369</f>
        <v/>
      </c>
      <c r="Z1369" s="444">
        <f>W1369*X1369</f>
        <v/>
      </c>
      <c r="AA1369" s="444" t="n"/>
      <c r="AB1369" s="1442" t="n">
        <v>1.4</v>
      </c>
      <c r="AC1369" s="1627">
        <f>ROUND(O1369*AB1369,3)</f>
        <v/>
      </c>
      <c r="AD1369" s="673" t="inlineStr">
        <is>
          <t>リトール、とうもろこし抽出物(セラミド含有)、はちみつ、ゆず果汁、プラセンタエキス末/トレハロース、酸味料、V.C、香料、乳化剤、甘味料(スクラロース)、V.B6、V.B2、V.B1、(一部にゼラチン、豚肉、大豆を含む)</t>
        </is>
      </c>
      <c r="AE1369" s="663" t="inlineStr">
        <is>
          <t xml:space="preserve">RU.77.99.11.003.R.001291.04.22  от 21.04.2022 </t>
        </is>
      </c>
      <c r="AF1369" s="877" t="inlineStr">
        <is>
          <t>Ureshino Lab</t>
        </is>
      </c>
      <c r="AG1369" s="680" t="inlineStr">
        <is>
          <t>Nikko Yakuhin Co., Ltd.</t>
        </is>
      </c>
    </row>
    <row r="1370" hidden="1" ht="27" customFormat="1" customHeight="1" s="437" thickBot="1">
      <c r="A1370" s="1442" t="n"/>
      <c r="B1370" s="822" t="n"/>
      <c r="C1370" s="448" t="inlineStr">
        <is>
          <t>4582593960177</t>
        </is>
      </c>
      <c r="D1370" s="448" t="n"/>
      <c r="E1370" s="435" t="inlineStr">
        <is>
          <t>Luxces TESTER</t>
        </is>
      </c>
      <c r="F1370" s="447" t="n"/>
      <c r="G1370" s="671" t="n"/>
      <c r="H1370" s="404" t="inlineStr">
        <is>
          <t xml:space="preserve">《Luxces》Res-Q Precious Shampoo </t>
        </is>
      </c>
      <c r="I1370" s="404" t="n"/>
      <c r="J1370" s="735" t="n"/>
      <c r="K1370" s="451" t="inlineStr">
        <is>
          <t>hair shampoo</t>
        </is>
      </c>
      <c r="L1370" s="451" t="n"/>
      <c r="M1370" s="1442" t="n"/>
      <c r="N1370" s="1442" t="n"/>
      <c r="O1370" s="553" t="n"/>
      <c r="P1370" s="1745" t="n">
        <v>3000</v>
      </c>
      <c r="Q1370" s="1622">
        <f>O1370*P1370</f>
        <v/>
      </c>
      <c r="R1370" s="554" t="n">
        <v>0</v>
      </c>
      <c r="S1370" s="1634">
        <f>O1370*R1370</f>
        <v/>
      </c>
      <c r="T1370" s="1634">
        <f>Q1370-S1370</f>
        <v/>
      </c>
      <c r="U1370" s="556">
        <f>T1370/Q1370</f>
        <v/>
      </c>
      <c r="V1370" s="444" t="n"/>
      <c r="W1370" s="444" t="n"/>
      <c r="X1370" s="444" t="n"/>
      <c r="Y1370" s="444" t="n"/>
      <c r="Z1370" s="444" t="n"/>
      <c r="AA1370" s="444" t="n"/>
      <c r="AB1370" s="1442" t="n">
        <v>0.366</v>
      </c>
      <c r="AC1370" s="1627">
        <f>ROUND(O1370*AB1370,3)</f>
        <v/>
      </c>
      <c r="AD1370" s="673">
        <f>AD814</f>
        <v/>
      </c>
      <c r="AE1370" s="663" t="n"/>
      <c r="AF1370" s="877" t="n"/>
      <c r="AG1370" s="680" t="n"/>
    </row>
    <row r="1371" hidden="1" ht="20.1" customFormat="1" customHeight="1" s="437" thickBot="1">
      <c r="A1371" s="435" t="n"/>
      <c r="B1371" s="829" t="n"/>
      <c r="C1371" s="448" t="inlineStr">
        <is>
          <t xml:space="preserve">4582593960122 </t>
        </is>
      </c>
      <c r="D1371" s="448" t="n"/>
      <c r="E1371" s="435" t="inlineStr">
        <is>
          <t>Luxces TESTER</t>
        </is>
      </c>
      <c r="F1371" s="447" t="inlineStr">
        <is>
          <t>LUX01T</t>
        </is>
      </c>
      <c r="G1371" s="671" t="n"/>
      <c r="H1371" s="404" t="inlineStr">
        <is>
          <t>《Luxces》Res-Q Precious Pack&amp;Treatment Tester(N.C.V)</t>
        </is>
      </c>
      <c r="I1371" s="404" t="inlineStr">
        <is>
          <t>Luxces Res-Q Precious Pack&amp;Treatment</t>
        </is>
      </c>
      <c r="J1371" s="671" t="inlineStr">
        <is>
          <t>Восстанавливающая маска-кондиционер для кожи головы и волос Res-Q Luxces</t>
        </is>
      </c>
      <c r="K1371" s="451" t="inlineStr">
        <is>
          <t>hair mask</t>
        </is>
      </c>
      <c r="L1371" s="451" t="n"/>
      <c r="M1371" s="1442" t="n">
        <v>105</v>
      </c>
      <c r="N1371" s="1442" t="n">
        <v>105</v>
      </c>
      <c r="O1371" s="553" t="n"/>
      <c r="P1371" s="1745">
        <f>P815</f>
        <v/>
      </c>
      <c r="Q1371" s="1622">
        <f>O1371*P1371</f>
        <v/>
      </c>
      <c r="R1371" s="554" t="n">
        <v>0</v>
      </c>
      <c r="S1371" s="1634">
        <f>O1371*R1371</f>
        <v/>
      </c>
      <c r="T1371" s="1634">
        <f>Q1371-S1371</f>
        <v/>
      </c>
      <c r="U1371" s="556">
        <f>T1371/Q1371</f>
        <v/>
      </c>
      <c r="V1371" s="444" t="n"/>
      <c r="W1371" s="444" t="n"/>
      <c r="X1371" s="444" t="n"/>
      <c r="Y1371" s="444" t="n"/>
      <c r="Z1371" s="444" t="n"/>
      <c r="AA1371" s="444" t="n"/>
      <c r="AB1371" s="1442" t="n">
        <v>0.284</v>
      </c>
      <c r="AC1371" s="1627">
        <f>ROUND(O1371*AB1371,3)</f>
        <v/>
      </c>
      <c r="AD1371" s="673">
        <f>AD816</f>
        <v/>
      </c>
      <c r="AE1371" s="680" t="inlineStr">
        <is>
          <t>ЕАЭС N RU Д-JP.РА04.В.67286/23 от 15.06.2023 действует до 14.06.2028</t>
        </is>
      </c>
      <c r="AF1371" s="680" t="inlineStr">
        <is>
          <t>Luxces</t>
        </is>
      </c>
      <c r="AG1371" s="680" t="inlineStr">
        <is>
          <t>Nisshin Kaken Inc.</t>
        </is>
      </c>
    </row>
    <row r="1372" hidden="1" ht="20.1" customFormat="1" customHeight="1" s="437" thickBot="1">
      <c r="A1372" s="435" t="n"/>
      <c r="B1372" s="829" t="n"/>
      <c r="C1372" s="448" t="inlineStr">
        <is>
          <t>4582593960085</t>
        </is>
      </c>
      <c r="D1372" s="448" t="n"/>
      <c r="E1372" s="435" t="inlineStr">
        <is>
          <t>Luxces TESTER</t>
        </is>
      </c>
      <c r="F1372" s="1668" t="inlineStr">
        <is>
          <t>LUX05T</t>
        </is>
      </c>
      <c r="G1372" s="671" t="n"/>
      <c r="H1372" s="404" t="inlineStr">
        <is>
          <t>《Luxces》Res-Q Precious Body Cream Tester(N.C.V)</t>
        </is>
      </c>
      <c r="I1372" s="868" t="inlineStr">
        <is>
          <t>Luxces Res-Q Precious Body Cream</t>
        </is>
      </c>
      <c r="J1372" s="868" t="inlineStr">
        <is>
          <t>Крем для тела "Драгоценный крем" RES-Q Люксес</t>
        </is>
      </c>
      <c r="K1372" s="451" t="inlineStr">
        <is>
          <t>body cream</t>
        </is>
      </c>
      <c r="L1372" s="451" t="n"/>
      <c r="M1372" s="1442" t="n"/>
      <c r="N1372" s="1442" t="n"/>
      <c r="O1372" s="553" t="n"/>
      <c r="P1372" s="1745" t="n">
        <v>500</v>
      </c>
      <c r="Q1372" s="1622">
        <f>O1372*P1372</f>
        <v/>
      </c>
      <c r="R1372" s="554" t="n">
        <v>0</v>
      </c>
      <c r="S1372" s="1634" t="n"/>
      <c r="T1372" s="1634">
        <f>Q1372-S1372</f>
        <v/>
      </c>
      <c r="U1372" s="556" t="n"/>
      <c r="V1372" s="444" t="n"/>
      <c r="W1372" s="444" t="n"/>
      <c r="X1372" s="444" t="n"/>
      <c r="Y1372" s="444" t="n"/>
      <c r="Z1372" s="444" t="n"/>
      <c r="AA1372" s="444" t="n"/>
      <c r="AB1372" s="1442" t="n">
        <v>0.059</v>
      </c>
      <c r="AC1372" s="1627">
        <f>ROUND(O1372*AB1372,3)</f>
        <v/>
      </c>
      <c r="AD1372" s="673">
        <f>AD817</f>
        <v/>
      </c>
      <c r="AE1372" s="663" t="inlineStr">
        <is>
          <t>письмо 1071/24 от «19» декабря 2024 г.</t>
        </is>
      </c>
      <c r="AF1372" s="663" t="inlineStr">
        <is>
          <t xml:space="preserve">Luxces </t>
        </is>
      </c>
      <c r="AG1372" s="663" t="inlineStr">
        <is>
          <t>Nisshin Kaken Co.,Ltd.</t>
        </is>
      </c>
    </row>
    <row r="1373" hidden="1" ht="20.1" customFormat="1" customHeight="1" s="437" thickBot="1">
      <c r="A1373" s="435" t="n"/>
      <c r="B1373" s="829" t="n"/>
      <c r="C1373" s="1621" t="n">
        <v>4582593960146</v>
      </c>
      <c r="D1373" s="448" t="n"/>
      <c r="E1373" s="435" t="inlineStr">
        <is>
          <t>Luxces TESTER</t>
        </is>
      </c>
      <c r="F1373" s="447" t="inlineStr">
        <is>
          <t>LUX03T</t>
        </is>
      </c>
      <c r="G1373" s="671" t="n"/>
      <c r="H1373" s="404" t="inlineStr">
        <is>
          <t>LUXCES Res-Q Precious Liquid Tester(N.C.V)</t>
        </is>
      </c>
      <c r="I1373" s="404" t="inlineStr">
        <is>
          <t xml:space="preserve">LUXCES Res-Q Precious Liquid. </t>
        </is>
      </c>
      <c r="J1373" s="488" t="inlineStr">
        <is>
          <t xml:space="preserve">Концентрат на основе 29 минералов «Драгоценный эликсир» </t>
        </is>
      </c>
      <c r="K1373" s="451" t="inlineStr">
        <is>
          <t>mineral essence</t>
        </is>
      </c>
      <c r="L1373" s="451" t="n"/>
      <c r="M1373" s="1442" t="n"/>
      <c r="N1373" s="1442" t="n"/>
      <c r="O1373" s="553" t="n"/>
      <c r="P1373" s="1745">
        <f>P818</f>
        <v/>
      </c>
      <c r="Q1373" s="1622">
        <f>O1373*P1373</f>
        <v/>
      </c>
      <c r="R1373" s="554" t="n">
        <v>0</v>
      </c>
      <c r="S1373" s="1634">
        <f>O1373*R1373</f>
        <v/>
      </c>
      <c r="T1373" s="1634">
        <f>Q1373-S1373</f>
        <v/>
      </c>
      <c r="U1373" s="556">
        <f>T1373/Q1373</f>
        <v/>
      </c>
      <c r="V1373" s="444" t="n"/>
      <c r="W1373" s="444" t="n"/>
      <c r="X1373" s="444" t="n"/>
      <c r="Y1373" s="444" t="n"/>
      <c r="Z1373" s="444" t="n"/>
      <c r="AA1373" s="444" t="n"/>
      <c r="AB1373" s="1442" t="n">
        <v>0.112</v>
      </c>
      <c r="AC1373" s="1627">
        <f>ROUND(O1373*AB1373,3)</f>
        <v/>
      </c>
      <c r="AD1373" s="673" t="inlineStr">
        <is>
          <t>含有ミネラル：カルシウム、リン、マグネシウム、カリウム、セレニウム、ケイ素、ゲルマニウム、タングステン、ランタン、マンガン、鉄、銅、コバルト、ニッケル、モリブデン、リチウム、ババジウム、イットリウム、ジルコニウム、バリウム、チタン、アルミニウム、金クロム、硫黄分、ルビジウム、セシウム、亜鉛、セリウム</t>
        </is>
      </c>
      <c r="AE1373" s="680" t="inlineStr">
        <is>
          <t>ЕАЭС N RU Д-JP.РА04.В.11957/24 от 06.05.2024 действует до 05.05.2029</t>
        </is>
      </c>
      <c r="AF1373" s="680" t="inlineStr">
        <is>
          <t>LUXCES</t>
        </is>
      </c>
      <c r="AG1373" s="680" t="inlineStr">
        <is>
          <t>OJI FOODS INC.</t>
        </is>
      </c>
    </row>
    <row r="1374" hidden="1" ht="20.1" customFormat="1" customHeight="1" s="437" thickBot="1">
      <c r="A1374" s="435" t="n"/>
      <c r="B1374" s="829" t="n"/>
      <c r="C1374" s="1621">
        <f>C819</f>
        <v/>
      </c>
      <c r="D1374" s="448" t="n"/>
      <c r="E1374" s="435" t="inlineStr">
        <is>
          <t>Luxces TESTER</t>
        </is>
      </c>
      <c r="F1374" s="447" t="inlineStr">
        <is>
          <t>LUX08T</t>
        </is>
      </c>
      <c r="G1374" s="671" t="n"/>
      <c r="H1374" s="404" t="inlineStr">
        <is>
          <t>《Luxces》Res-Q Precious Lotion Tester(N.C.V)</t>
        </is>
      </c>
      <c r="I1374" s="404" t="inlineStr">
        <is>
          <t>LUXCES Res-Q Precious Lotion</t>
        </is>
      </c>
      <c r="J1374" s="488" t="inlineStr">
        <is>
          <t xml:space="preserve">Лосьон для лица «Драгоценный лосьон RES-Q Luxces. </t>
        </is>
      </c>
      <c r="K1374" s="451" t="inlineStr">
        <is>
          <t>face lotion</t>
        </is>
      </c>
      <c r="L1374" s="451" t="n"/>
      <c r="M1374" s="1442" t="n"/>
      <c r="N1374" s="1442" t="n"/>
      <c r="O1374" s="553" t="n">
        <v>4</v>
      </c>
      <c r="P1374" s="1745">
        <f>P819</f>
        <v/>
      </c>
      <c r="Q1374" s="1622">
        <f>O1374*P1374</f>
        <v/>
      </c>
      <c r="R1374" s="554" t="n">
        <v>0</v>
      </c>
      <c r="S1374" s="1634">
        <f>O1374*R1374</f>
        <v/>
      </c>
      <c r="T1374" s="1634">
        <f>Q1374-S1374</f>
        <v/>
      </c>
      <c r="U1374" s="556">
        <f>T1374/Q1374</f>
        <v/>
      </c>
      <c r="V1374" s="444" t="n"/>
      <c r="W1374" s="444" t="n"/>
      <c r="X1374" s="444" t="n"/>
      <c r="Y1374" s="444" t="n"/>
      <c r="Z1374" s="444" t="n"/>
      <c r="AA1374" s="444" t="n"/>
      <c r="AB1374" s="1627">
        <f>AB819</f>
        <v/>
      </c>
      <c r="AC1374" s="1627">
        <f>ROUND(O1374*AB1374,3)</f>
        <v/>
      </c>
      <c r="AD1374" s="673">
        <f>AD819</f>
        <v/>
      </c>
      <c r="AE1374" s="680" t="inlineStr">
        <is>
          <t xml:space="preserve"> Исх.№ 401/25 от 28.05.2025 г.</t>
        </is>
      </c>
      <c r="AF1374" s="680" t="inlineStr">
        <is>
          <t>LUXCES</t>
        </is>
      </c>
      <c r="AG1374" s="680" t="inlineStr">
        <is>
          <t>Shinko Science Co.,Ltd</t>
        </is>
      </c>
    </row>
    <row r="1375" hidden="1" ht="20.1" customFormat="1" customHeight="1" s="437" thickBot="1">
      <c r="A1375" s="435" t="n"/>
      <c r="B1375" s="829" t="n"/>
      <c r="C1375" s="1621" t="n">
        <v>4582593960139</v>
      </c>
      <c r="D1375" s="448" t="n"/>
      <c r="E1375" s="435" t="inlineStr">
        <is>
          <t>Luxces TESTER</t>
        </is>
      </c>
      <c r="F1375" s="447" t="n"/>
      <c r="G1375" s="671" t="n"/>
      <c r="H1375" s="404" t="inlineStr">
        <is>
          <t>LUXCES Res-Q Precious Essence Tester(N.C.V)</t>
        </is>
      </c>
      <c r="I1375" s="404" t="inlineStr">
        <is>
          <t xml:space="preserve">LUXCES Res-Q Precious Essence. </t>
        </is>
      </c>
      <c r="J1375" s="488" t="inlineStr">
        <is>
          <t xml:space="preserve">LUXCES Res-Q Precious Essence. Эссенция для лица «Драгоценная эссенция RES-Q Luxces. </t>
        </is>
      </c>
      <c r="K1375" s="451" t="inlineStr">
        <is>
          <t>face essence</t>
        </is>
      </c>
      <c r="L1375" s="451" t="n"/>
      <c r="M1375" s="1442" t="n"/>
      <c r="N1375" s="1442" t="n"/>
      <c r="O1375" s="553" t="n"/>
      <c r="P1375" s="1745">
        <f>P820</f>
        <v/>
      </c>
      <c r="Q1375" s="1622">
        <f>O1375*P1375</f>
        <v/>
      </c>
      <c r="R1375" s="554" t="n">
        <v>0</v>
      </c>
      <c r="S1375" s="1634">
        <f>O1375*R1375</f>
        <v/>
      </c>
      <c r="T1375" s="1634">
        <f>Q1375-S1375</f>
        <v/>
      </c>
      <c r="U1375" s="556">
        <f>T1375/Q1375</f>
        <v/>
      </c>
      <c r="V1375" s="444" t="n"/>
      <c r="W1375" s="444" t="n"/>
      <c r="X1375" s="444" t="n"/>
      <c r="Y1375" s="444" t="n"/>
      <c r="Z1375" s="444" t="n"/>
      <c r="AA1375" s="444" t="n"/>
      <c r="AB1375" s="1442" t="n">
        <v>0.103</v>
      </c>
      <c r="AC1375" s="1627">
        <f>ROUND(O1375*AB1375,3)</f>
        <v/>
      </c>
      <c r="AD1375" s="673" t="inlineStr">
        <is>
          <t>水、グリセリン、メチルグルセス－20、BG、レモングラス水、ペンチレングリコール、岩石抽出物、ニコチンアミドモノヌクレオチド、水溶性プロテオグリカン、ケイ酸Na、コパイフェラコリアセア樹脂油、ナイアシンアミド、パンテノール、テトラヘキシカルデカン酸アスコルビル、パルミチン酸レチノール、スクワラン、トコフェロール、ピーナッツ油、レシチン、酢酸トコフェロール、トリ（カプリル酸／カプリン酸）グリセリル、ユビキノン、ティーツリー葉油、リボフラビン、ナイアシンアミド、シアノコバラミン、メロン胎座エキス、ヒアルロン酸Na、フムスエキス、コウキ葉エキス、カンゾウ根エキス、クチナシ果実エキス、（アクリル酸ヒドロキシエチル／アクリロイルジメチルタウリンNa）コポリマー、イソステアリン酸ソルビタン、ポリソルベート60、水添レシチン、ソルビトール、キサンタンガム、フェノキシエタノール</t>
        </is>
      </c>
      <c r="AE1375" s="680" t="n"/>
      <c r="AF1375" s="680" t="inlineStr">
        <is>
          <t>LUXCES</t>
        </is>
      </c>
      <c r="AG1375" s="680" t="inlineStr">
        <is>
          <t>Shinko Science Co.,Ltd</t>
        </is>
      </c>
    </row>
    <row r="1376" hidden="1" ht="24.95" customFormat="1" customHeight="1" s="437" thickBot="1">
      <c r="A1376" s="435" t="n"/>
      <c r="B1376" s="829" t="n"/>
      <c r="C1376" s="1621" t="n">
        <v>4573499130412</v>
      </c>
      <c r="D1376" s="450" t="n"/>
      <c r="E1376" s="435" t="inlineStr">
        <is>
          <t>EVLISS TESTER</t>
        </is>
      </c>
      <c r="F1376" s="447" t="inlineStr">
        <is>
          <t>M01T</t>
        </is>
      </c>
      <c r="G1376" s="671" t="n"/>
      <c r="H1376" s="404" t="inlineStr">
        <is>
          <t>《EVLISS》Make.iN CICA MOIST FACE MASK 350ml Tester(N.C.V)</t>
        </is>
      </c>
      <c r="I1376" s="404" t="inlineStr">
        <is>
          <t xml:space="preserve">Make.iN CICA MOIST FACE MASK </t>
        </is>
      </c>
      <c r="J1376" s="488" t="inlineStr">
        <is>
          <t xml:space="preserve">Make.iN CICA MOIST FACE MASK. Увлажняющая маска на основе центеллы азиатской. </t>
        </is>
      </c>
      <c r="K1376" s="451" t="inlineStr">
        <is>
          <t>face mask</t>
        </is>
      </c>
      <c r="L1376" s="451" t="n"/>
      <c r="M1376" s="1442" t="n"/>
      <c r="N1376" s="1442" t="n"/>
      <c r="O1376" s="553" t="n"/>
      <c r="P1376" s="1745">
        <f>P821</f>
        <v/>
      </c>
      <c r="Q1376" s="1622">
        <f>O1376*P1376</f>
        <v/>
      </c>
      <c r="R1376" s="554" t="n">
        <v>0</v>
      </c>
      <c r="S1376" s="1634">
        <f>O1376*R1376</f>
        <v/>
      </c>
      <c r="T1376" s="1634">
        <f>Q1376-S1376</f>
        <v/>
      </c>
      <c r="U1376" s="556">
        <f>T1376/Q1376</f>
        <v/>
      </c>
      <c r="V1376" s="444" t="n"/>
      <c r="W1376" s="444" t="n"/>
      <c r="X1376" s="444" t="n"/>
      <c r="Y1376" s="444" t="n"/>
      <c r="Z1376" s="444" t="n"/>
      <c r="AA1376" s="444" t="n"/>
      <c r="AB1376" s="1627" t="n">
        <v>0.405</v>
      </c>
      <c r="AC1376" s="1627">
        <f>ROUND(O1376*AB1376,3)</f>
        <v/>
      </c>
      <c r="AD1376" s="673" t="inlineStr">
        <is>
          <t>水、DPG、グリセリン、BG、ツボクサエキス、マデカッソシド、アシアチコシド、キサンタンガム、メチルパラベン、フェノキシエタノール、ポリソルベート80、ヒアルロン酸Na、ポリグルタミン酸、 セイヨウトチノキ種子エキス、アルニカ花エキス、ハマメリス葉エキス、セイヨウキズタ葉/ 茎エキス、セイヨウオトギリソウ花/ 葉/ 茎エキス、ブドウ葉エキス、ローマカミツレ花エキス、トウキンセ ンカ花エキ ス、 ヤ グル マギ ク 花エキ ス、 カミツレ花エキ ス、 セ イヨウオトギ リソウ花/葉/茎エキ ス、 フ ユ ボ ダイジ ュ 花エキ ス、 レモン果実エキ ス、 スギ ナ エキ ス、 ホ ップ花エキ ス、 セ イヨウアカマ ツ球果エキス、ローズマリー葉エキス、プラセンタエキス、加水分解コラーゲン、PCA-Na、加水分解コンキオリン、アロエベラ葉エキス</t>
        </is>
      </c>
      <c r="AE1376" s="680" t="inlineStr">
        <is>
          <t>ЕАЭС N RU Д-JP.РА04.В.21689/24 от 08.05.2024 действует до 07.05.2029</t>
        </is>
      </c>
      <c r="AF1376" s="680" t="inlineStr">
        <is>
          <t>Make.iN</t>
        </is>
      </c>
      <c r="AG1376" s="680" t="inlineStr">
        <is>
          <t>Taisei Pharmaceutical Co., Ltd.</t>
        </is>
      </c>
    </row>
    <row r="1377" hidden="1" ht="24.95" customFormat="1" customHeight="1" s="437" thickBot="1">
      <c r="A1377" s="435" t="n"/>
      <c r="B1377" s="829" t="n"/>
      <c r="C1377" s="1621" t="n">
        <v>4573499130498</v>
      </c>
      <c r="D1377" s="450" t="n"/>
      <c r="E1377" s="435" t="inlineStr">
        <is>
          <t>EVLISS TESTER</t>
        </is>
      </c>
      <c r="F1377" s="447" t="inlineStr">
        <is>
          <t>M02T</t>
        </is>
      </c>
      <c r="G1377" s="671" t="n"/>
      <c r="H1377" s="404" t="inlineStr">
        <is>
          <t>《EVLISS》Make.iN CBD MOIST FACE MASK 350ml Tester(N.C.V)</t>
        </is>
      </c>
      <c r="I1377" s="404" t="inlineStr">
        <is>
          <t>Make.iN CBD MOIST FACE MASK</t>
        </is>
      </c>
      <c r="J1377" s="488" t="inlineStr">
        <is>
          <t xml:space="preserve">Make.iN CBD MOIST FACE MASK. Увлажняющая маска на основе конопли. </t>
        </is>
      </c>
      <c r="K1377" s="451" t="inlineStr">
        <is>
          <t>face mask</t>
        </is>
      </c>
      <c r="L1377" s="451" t="n"/>
      <c r="M1377" s="1442" t="n"/>
      <c r="N1377" s="1442" t="n"/>
      <c r="O1377" s="553" t="n"/>
      <c r="P1377" s="1745">
        <f>P822</f>
        <v/>
      </c>
      <c r="Q1377" s="1622">
        <f>O1377*P1377</f>
        <v/>
      </c>
      <c r="R1377" s="554" t="n">
        <v>0</v>
      </c>
      <c r="S1377" s="1634">
        <f>O1377*R1377</f>
        <v/>
      </c>
      <c r="T1377" s="1634">
        <f>Q1377-S1377</f>
        <v/>
      </c>
      <c r="U1377" s="556">
        <f>T1377/Q1377</f>
        <v/>
      </c>
      <c r="V1377" s="444" t="n"/>
      <c r="W1377" s="444" t="n"/>
      <c r="X1377" s="444" t="n"/>
      <c r="Y1377" s="444" t="n"/>
      <c r="Z1377" s="444" t="n"/>
      <c r="AA1377" s="444" t="n"/>
      <c r="AB1377" s="1627" t="n">
        <v>0.4</v>
      </c>
      <c r="AC1377" s="1627">
        <f>ROUND(O1377*AB1377,3)</f>
        <v/>
      </c>
      <c r="AD1377" s="673" t="inlineStr">
        <is>
          <t>水、DPG、グリセリン、BG、カンナビジオール、ヒアルロン酸Na、プラセンタエキス、加水分解コラーゲン、PCA-Na、加水分解コンキオリン、ポリグルタミン酸、レモ ン果実エキス、スギナエキス、ホップ花エキス、セイヨウアカマツ球果エキス、ローズマリー葉エキス、クレマティス葉エキス、ヒバマタエキス、セイヨウキズタ葉/茎エ キス、セイヨウナツユキソウ花エキス、サンザシエキス、ナツメ果実エキス、グレープフルーツ果実エキス、リンゴ果実エキス、オレンジ果汁、レモン果汁、ライム果 汁、アロエベラ葉エキス、アルギン酸Na、メチルパラベン、フェノキシエタノール、ポリソルベート80</t>
        </is>
      </c>
      <c r="AE1377" s="680" t="inlineStr">
        <is>
          <t>ЕАЭС N RU Д-JP.РА04.В.21689/24 от 08.05.2024 действует до 07.05.2029</t>
        </is>
      </c>
      <c r="AF1377" s="680" t="inlineStr">
        <is>
          <t>Make.iN</t>
        </is>
      </c>
      <c r="AG1377" s="680" t="inlineStr">
        <is>
          <t>Taisei Pharmaceutical Co., Ltd.</t>
        </is>
      </c>
    </row>
    <row r="1378" hidden="1" ht="24.95" customFormat="1" customHeight="1" s="437" thickBot="1">
      <c r="A1378" s="435" t="n"/>
      <c r="B1378" s="829" t="n"/>
      <c r="C1378" s="1621" t="n">
        <v>4573499130672</v>
      </c>
      <c r="D1378" s="450" t="n"/>
      <c r="E1378" s="435" t="inlineStr">
        <is>
          <t>EVLISS TESTER</t>
        </is>
      </c>
      <c r="F1378" s="447" t="inlineStr">
        <is>
          <t>M03T</t>
        </is>
      </c>
      <c r="G1378" s="671" t="n"/>
      <c r="H1378" s="404" t="inlineStr">
        <is>
          <t>《EVLISS》Make.iN RED PROPOLIS MOIST FACE MASK 350ml Tester(N.C.V)</t>
        </is>
      </c>
      <c r="I1378" s="404" t="inlineStr">
        <is>
          <t>Make.iN RED PROPOLIS MOIST FACE MASK</t>
        </is>
      </c>
      <c r="J1378" s="488" t="inlineStr">
        <is>
          <t xml:space="preserve">Make.iN RED PROPOLIS MOIST FACE MASK. Увлажняющая маска «Красный прополис». </t>
        </is>
      </c>
      <c r="K1378" s="451" t="inlineStr">
        <is>
          <t>face mask</t>
        </is>
      </c>
      <c r="L1378" s="451" t="n"/>
      <c r="M1378" s="1442" t="n"/>
      <c r="N1378" s="1442" t="n"/>
      <c r="O1378" s="553" t="n"/>
      <c r="P1378" s="1745">
        <f>P823</f>
        <v/>
      </c>
      <c r="Q1378" s="1622">
        <f>O1378*P1378</f>
        <v/>
      </c>
      <c r="R1378" s="554" t="n">
        <v>0</v>
      </c>
      <c r="S1378" s="1634">
        <f>O1378*R1378</f>
        <v/>
      </c>
      <c r="T1378" s="1634">
        <f>Q1378-S1378</f>
        <v/>
      </c>
      <c r="U1378" s="556">
        <f>T1378/Q1378</f>
        <v/>
      </c>
      <c r="V1378" s="444" t="n"/>
      <c r="W1378" s="444" t="n"/>
      <c r="X1378" s="444" t="n"/>
      <c r="Y1378" s="444" t="n"/>
      <c r="Z1378" s="444" t="n"/>
      <c r="AA1378" s="444" t="n"/>
      <c r="AB1378" s="1627" t="n">
        <v>0.4</v>
      </c>
      <c r="AC1378" s="1627">
        <f>ROUND(O1378*AB1378,3)</f>
        <v/>
      </c>
      <c r="AD1378" s="673" t="inlineStr">
        <is>
          <t>水、DPG、グリセリン、BG、プロポリスエキス、アロエベラ葉エキス、加水分解コンキオリン、加水分解コラーゲン、プラセンタエキス、ヒアルロン酸Na、ローマカミツ レ花エキス、トウキンセンカ花エキス、ヤグルマギク花エキス、カミツレ花エキス、セイヨウオトギリンウ花/葉/茎エキス、フユボダイジュ花エキス、クレマティス葉工キ ス、ヒバマタエキス、セイヨウキズタ葉/茎エキス、セイヨウナツユキソウ花エキス、サンザシェキス、ナツメ果実エキス、グレープフルーツ果実エキス、リンゴ果実エキ ス、オレンジ果汁、レモン果汁、ライム果汁、PCA-Na、ポリグルタミン酸、キサンタンガム、メチルパラベン、フェノキシエタノ―ル、ポリソルベート80</t>
        </is>
      </c>
      <c r="AE1378" s="680" t="inlineStr">
        <is>
          <t>ЕАЭС N RU Д-JP.РА04.В.21689/24 от 08.05.2024 действует до 07.05.2029</t>
        </is>
      </c>
      <c r="AF1378" s="680" t="inlineStr">
        <is>
          <t>Make.iN</t>
        </is>
      </c>
      <c r="AG1378" s="680" t="inlineStr">
        <is>
          <t>Taisei Pharmaceutical Co., Ltd.</t>
        </is>
      </c>
    </row>
    <row r="1379" hidden="1" ht="24.95" customFormat="1" customHeight="1" s="437" thickBot="1">
      <c r="A1379" s="435" t="n"/>
      <c r="B1379" s="829" t="n"/>
      <c r="C1379" s="1621" t="n">
        <v>4573499131358</v>
      </c>
      <c r="D1379" s="450" t="n"/>
      <c r="E1379" s="435" t="inlineStr">
        <is>
          <t>EVLISS TESTER</t>
        </is>
      </c>
      <c r="F1379" s="447" t="inlineStr">
        <is>
          <t>M04T</t>
        </is>
      </c>
      <c r="G1379" s="671" t="n"/>
      <c r="H1379" s="404" t="inlineStr">
        <is>
          <t>《EVLISS》Make.iN VitaminC100 MOIST FACE MASK 350ml Tester(N.C.V)</t>
        </is>
      </c>
      <c r="I1379" s="404" t="inlineStr">
        <is>
          <t>Make.iN VitaminC100 MOIST FACE MASK</t>
        </is>
      </c>
      <c r="J1379" s="488" t="inlineStr">
        <is>
          <t xml:space="preserve">Make.iN VitaminC100 MOIST FACE MASK. Увлажняющие маски на основе витамина С100. </t>
        </is>
      </c>
      <c r="K1379" s="451" t="inlineStr">
        <is>
          <t>face mask</t>
        </is>
      </c>
      <c r="L1379" s="451" t="n"/>
      <c r="M1379" s="1442" t="n"/>
      <c r="N1379" s="1442" t="n"/>
      <c r="O1379" s="553" t="n"/>
      <c r="P1379" s="1745">
        <f>P824</f>
        <v/>
      </c>
      <c r="Q1379" s="1622">
        <f>O1379*P1379</f>
        <v/>
      </c>
      <c r="R1379" s="554" t="n">
        <v>0</v>
      </c>
      <c r="S1379" s="1634">
        <f>O1379*R1379</f>
        <v/>
      </c>
      <c r="T1379" s="1634">
        <f>Q1379-S1379</f>
        <v/>
      </c>
      <c r="U1379" s="556">
        <f>T1379/Q1379</f>
        <v/>
      </c>
      <c r="V1379" s="444" t="n"/>
      <c r="W1379" s="444" t="n"/>
      <c r="X1379" s="444" t="n"/>
      <c r="Y1379" s="444" t="n"/>
      <c r="Z1379" s="444" t="n"/>
      <c r="AA1379" s="444" t="n"/>
      <c r="AB1379" s="1627" t="n">
        <v>0.4</v>
      </c>
      <c r="AC1379" s="1627">
        <f>ROUND(O1379*AB1379,3)</f>
        <v/>
      </c>
      <c r="AD1379" s="673" t="inlineStr">
        <is>
          <t>水、イソペンチルジオール、グリセリン、BG、ソルビトール、ヒアルロン酸Na、水溶性コラーゲン、水溶性プロテオグリカン、ツボクサエキス、イタドリ根エキス、オウ ゴン根エキス、カミツレ花エキス、カンゾウ根エキス、セイヨウオトギリソウ花/葉/茎エキス、チャ葉エキス、トウキンセンカ花エキス、フユボダイ ジュ花エキス、ヤグルマギク花エキス、ローズマリー葉エキス、ローマカミツレ花エキス、キサンタンガム、ポリソルベート80、クエン酸Na、クエン酸、メチルパラベ ン、フェノキシエタノール</t>
        </is>
      </c>
      <c r="AE1379" s="680" t="inlineStr">
        <is>
          <t>ЕАЭС N RU Д-JP.РА04.В.21689/24 от 08.05.2024 действует до 07.05.2029</t>
        </is>
      </c>
      <c r="AF1379" s="680" t="inlineStr">
        <is>
          <t>Make.iN</t>
        </is>
      </c>
      <c r="AG1379" s="680" t="inlineStr">
        <is>
          <t>Taisei Pharmaceutical Co., Ltd.</t>
        </is>
      </c>
    </row>
    <row r="1380" hidden="1" ht="24.95" customFormat="1" customHeight="1" s="437" thickBot="1">
      <c r="A1380" s="435" t="n"/>
      <c r="B1380" s="829" t="n"/>
      <c r="C1380" s="1621" t="n">
        <v>4573499131549</v>
      </c>
      <c r="D1380" s="450" t="n"/>
      <c r="E1380" s="435" t="inlineStr">
        <is>
          <t>EVLISS TESTER</t>
        </is>
      </c>
      <c r="F1380" s="447" t="inlineStr">
        <is>
          <t>M05T</t>
        </is>
      </c>
      <c r="G1380" s="671" t="n"/>
      <c r="H1380" s="404" t="inlineStr">
        <is>
          <t>《EVLISS》Make.iN EMULSION Night Mask MOIST FACE MASK 350ml Tester(N.C.V)</t>
        </is>
      </c>
      <c r="I1380" s="404" t="inlineStr">
        <is>
          <t>Make.iN EMULSION Night Mask MOIST FACE MASK</t>
        </is>
      </c>
      <c r="J1380" s="488" t="inlineStr">
        <is>
          <t>Make.iN EMULSION Night Mask MOIST FACE MASK. Ночная увлажняющая маска-эмульсия.</t>
        </is>
      </c>
      <c r="K1380" s="451" t="inlineStr">
        <is>
          <t>face mask</t>
        </is>
      </c>
      <c r="L1380" s="451" t="n"/>
      <c r="M1380" s="1442" t="n"/>
      <c r="N1380" s="1442" t="n"/>
      <c r="O1380" s="553" t="n"/>
      <c r="P1380" s="1745">
        <f>P825</f>
        <v/>
      </c>
      <c r="Q1380" s="1622">
        <f>O1380*P1380</f>
        <v/>
      </c>
      <c r="R1380" s="554" t="n">
        <v>0</v>
      </c>
      <c r="S1380" s="1634">
        <f>O1380*R1380</f>
        <v/>
      </c>
      <c r="T1380" s="1634">
        <f>Q1380-S1380</f>
        <v/>
      </c>
      <c r="U1380" s="556">
        <f>T1380/Q1380</f>
        <v/>
      </c>
      <c r="V1380" s="444" t="n"/>
      <c r="W1380" s="444" t="n"/>
      <c r="X1380" s="444" t="n"/>
      <c r="Y1380" s="444" t="n"/>
      <c r="Z1380" s="444" t="n"/>
      <c r="AA1380" s="444" t="n"/>
      <c r="AB1380" s="1627" t="n">
        <v>0.4</v>
      </c>
      <c r="AC1380" s="1627">
        <f>ROUND(O1380*AB1380,3)</f>
        <v/>
      </c>
      <c r="AD1380" s="673" t="inlineStr">
        <is>
          <t>水、イソペンチルジオール、グリセリン、BG、1、2-ヘキサンジオール、ソルビトール、ヒアルロン酸Na、水溶性コラーゲン、水溶性プロテオグリカン、ニコチンアミ ドモノヌクレオチド、ガラクトミセス培養液、ナイアシンアミド、ヒト幹細胞順化培養液、トリ(カプリル/カプリン酸)グリセリル、水添レシチン、カプリリルグリコー ル、ヒアルロン酸アスコルビルプロピル、酢酸トコフェロール、カプリロイルジペプチド-17、キサンタンガム、ポリソルベート80、クエン酸Na、クエン酸、メチルパラ ベン、フェノキシエタノール</t>
        </is>
      </c>
      <c r="AE1380" s="680" t="inlineStr">
        <is>
          <t>ЕАЭС N RU Д-JP.РА04.В.21689/24 от 08.05.2024 действует до 07.05.2029</t>
        </is>
      </c>
      <c r="AF1380" s="680" t="inlineStr">
        <is>
          <t>Make.iN</t>
        </is>
      </c>
      <c r="AG1380" s="680" t="inlineStr">
        <is>
          <t>Taisei Pharmaceutical Co., Ltd.</t>
        </is>
      </c>
    </row>
    <row r="1381" hidden="1" ht="24.95" customFormat="1" customHeight="1" s="437" thickBot="1">
      <c r="A1381" s="435" t="n"/>
      <c r="B1381" s="829" t="n"/>
      <c r="C1381" s="1621" t="n">
        <v>4573499131488</v>
      </c>
      <c r="D1381" s="450" t="n"/>
      <c r="E1381" s="435" t="inlineStr">
        <is>
          <t>EVLISS TESTER</t>
        </is>
      </c>
      <c r="F1381" s="447" t="inlineStr">
        <is>
          <t>M06T</t>
        </is>
      </c>
      <c r="G1381" s="671" t="n"/>
      <c r="H1381" s="404" t="inlineStr">
        <is>
          <t>《EVLISS》Make.iN CICA MOIST EYE SHEET 30set Tester(N.C.V)</t>
        </is>
      </c>
      <c r="I1381" s="404" t="inlineStr">
        <is>
          <t>Make.iN CICA MOIST EYE SHEET</t>
        </is>
      </c>
      <c r="J1381" s="488" t="inlineStr">
        <is>
          <t xml:space="preserve">Make.iN CICA MOIST EYE SHEET. Увлажняющие патчи для кожи вокруг глаз на основе центеллы азиатской. </t>
        </is>
      </c>
      <c r="K1381" s="451" t="inlineStr">
        <is>
          <t>eye mask</t>
        </is>
      </c>
      <c r="L1381" s="451" t="n"/>
      <c r="M1381" s="1442" t="n"/>
      <c r="N1381" s="1442" t="n"/>
      <c r="O1381" s="553" t="n"/>
      <c r="P1381" s="1745">
        <f>P826</f>
        <v/>
      </c>
      <c r="Q1381" s="1622">
        <f>O1381*P1381</f>
        <v/>
      </c>
      <c r="R1381" s="554" t="n">
        <v>0</v>
      </c>
      <c r="S1381" s="1634">
        <f>O1381*R1381</f>
        <v/>
      </c>
      <c r="T1381" s="1634">
        <f>Q1381-S1381</f>
        <v/>
      </c>
      <c r="U1381" s="556">
        <f>T1381/Q1381</f>
        <v/>
      </c>
      <c r="V1381" s="444" t="n"/>
      <c r="W1381" s="444" t="n"/>
      <c r="X1381" s="444" t="n"/>
      <c r="Y1381" s="444" t="n"/>
      <c r="Z1381" s="444" t="n"/>
      <c r="AA1381" s="444" t="n"/>
      <c r="AB1381" s="1627" t="n">
        <v>0.08599999999999999</v>
      </c>
      <c r="AC1381" s="1627">
        <f>ROUND(O1381*AB1381,3)</f>
        <v/>
      </c>
      <c r="AD1381" s="673" t="inlineStr">
        <is>
          <t>水、DPG、グリセリン、BG、3-0-エチルアスコルビン酸、パルミチン酸アスコルビルリン酸3Na、キサンタンガム、メチルパラベン、フェノキシエタノール、ポリソルベー ト80、ヒアルロン酸Na、ポリグルタミン酸、セイヨウトチノキ種子エキス、アルニカ花エキス、ハマメリス葉エキス、セイヨウキズタ葉/茎エキス、セイヨウオトギリソウ 花/葉/茎エキス、ブドウ葉エキス、クレマティス葉エキス、スギナエキス、ヒバマタエキス、セイヨウナツユキソウ花エキス、プラセンタエキス、加水分解コラーゲン、 PCA-Na、加水分解コンキオリン、アロエベラ葉エキス</t>
        </is>
      </c>
      <c r="AE1381" s="680" t="inlineStr">
        <is>
          <t xml:space="preserve">ЕАЭС N RU Д-JP.РА04.В.23852/24 г от 13.05.24г действует до 12.05.2029 </t>
        </is>
      </c>
      <c r="AF1381" s="680" t="inlineStr">
        <is>
          <t>Make.iN</t>
        </is>
      </c>
      <c r="AG1381" s="680" t="inlineStr">
        <is>
          <t>Ranliese Co., Ltd.</t>
        </is>
      </c>
    </row>
    <row r="1382" hidden="1" ht="24.95" customFormat="1" customHeight="1" s="437" thickBot="1">
      <c r="A1382" s="435" t="n"/>
      <c r="B1382" s="829" t="n"/>
      <c r="C1382" s="1621" t="n">
        <v>4573499131518</v>
      </c>
      <c r="D1382" s="450" t="n"/>
      <c r="E1382" s="435" t="inlineStr">
        <is>
          <t>EVLISS TESTER</t>
        </is>
      </c>
      <c r="F1382" s="447" t="inlineStr">
        <is>
          <t>M07T</t>
        </is>
      </c>
      <c r="G1382" s="671" t="n"/>
      <c r="H1382" s="404" t="inlineStr">
        <is>
          <t>《EVLISS》Make.iN NMN MOIST EYE SHEET 30set Tester(N.C.V)</t>
        </is>
      </c>
      <c r="I1382" s="404" t="inlineStr">
        <is>
          <t>Make.iN NMN MOIST EYE SHEET</t>
        </is>
      </c>
      <c r="J1382" s="488" t="inlineStr">
        <is>
          <t xml:space="preserve">Make.iN NMN MOIST EYE SHEET. Патчи под глаза на основе ниацинамида мононуклеатида NMN. </t>
        </is>
      </c>
      <c r="K1382" s="451" t="inlineStr">
        <is>
          <t>eye mask</t>
        </is>
      </c>
      <c r="L1382" s="451" t="n"/>
      <c r="M1382" s="1442" t="n"/>
      <c r="N1382" s="1442" t="n"/>
      <c r="O1382" s="553" t="n"/>
      <c r="P1382" s="1745">
        <f>P827</f>
        <v/>
      </c>
      <c r="Q1382" s="1622">
        <f>O1382*P1382</f>
        <v/>
      </c>
      <c r="R1382" s="554" t="n">
        <v>0</v>
      </c>
      <c r="S1382" s="1634">
        <f>O1382*R1382</f>
        <v/>
      </c>
      <c r="T1382" s="1634">
        <f>Q1382-S1382</f>
        <v/>
      </c>
      <c r="U1382" s="556">
        <f>T1382/Q1382</f>
        <v/>
      </c>
      <c r="V1382" s="444" t="n"/>
      <c r="W1382" s="444" t="n"/>
      <c r="X1382" s="444" t="n"/>
      <c r="Y1382" s="444" t="n"/>
      <c r="Z1382" s="444" t="n"/>
      <c r="AA1382" s="444" t="n"/>
      <c r="AB1382" s="1627" t="n">
        <v>0.08599999999999999</v>
      </c>
      <c r="AC1382" s="1627">
        <f>ROUND(O1382*AB1382,3)</f>
        <v/>
      </c>
      <c r="AD1382" s="673" t="inlineStr">
        <is>
          <t>水、BG、グリセリン、DPG、PG、ラウレス-4、ポリソルベート20、アルガニアスピノサ核油、ヒアルロン酸Na、プラセンタエキス、加水分解コラーゲン、ヒト遺伝子組 換オリゴペプチド-1、水添レシチン、コレステロール、キサンタンガム、ココイルサルコシンNa、エタノール、ツボクサエキス、マデカッソシド、アシアチコシド、ビルベ リー果実エキス、サトウキビエキス、サトウカエデエキス、オレンシ果実エキス、レモン果実エキス、フェノキシエタノール、メチルパラベン、エチルパラベン、香料</t>
        </is>
      </c>
      <c r="AE1382" s="680" t="inlineStr">
        <is>
          <t xml:space="preserve">ЕАЭС N RU Д-JP.РА04.В.23852/24 г от 13.05.24г действует до 12.05.2029 </t>
        </is>
      </c>
      <c r="AF1382" s="680" t="inlineStr">
        <is>
          <t>Make.iN</t>
        </is>
      </c>
      <c r="AG1382" s="680" t="inlineStr">
        <is>
          <t>Ranliese Co., Ltd.</t>
        </is>
      </c>
    </row>
    <row r="1383" hidden="1" ht="24.95" customFormat="1" customHeight="1" s="437" thickBot="1">
      <c r="A1383" s="435" t="n"/>
      <c r="B1383" s="829" t="n"/>
      <c r="C1383" s="1621" t="n">
        <v>4573499131723</v>
      </c>
      <c r="D1383" s="450" t="n"/>
      <c r="E1383" s="435" t="inlineStr">
        <is>
          <t>EVLISS TESTER</t>
        </is>
      </c>
      <c r="F1383" s="447" t="inlineStr">
        <is>
          <t>M08T</t>
        </is>
      </c>
      <c r="G1383" s="671" t="n"/>
      <c r="H1383" s="404" t="inlineStr">
        <is>
          <t>《EVLISS》Make.iN NMN100＋ CERAMIDE MOIST FACE MASK 350ml Tester(N.C.V)</t>
        </is>
      </c>
      <c r="I1383" s="404" t="inlineStr">
        <is>
          <t>Make.iN NMN100＋ CERAMIDE MOIST FACE MASK</t>
        </is>
      </c>
      <c r="J1383" s="488" t="inlineStr">
        <is>
          <t>Make.iN NMN100＋ CERAMIDE MOIST FACE MASK. Увлажняющая маска на основе NMN 100 и церамидов.</t>
        </is>
      </c>
      <c r="K1383" s="451" t="inlineStr">
        <is>
          <t>face mask</t>
        </is>
      </c>
      <c r="L1383" s="451" t="n"/>
      <c r="M1383" s="1442" t="n"/>
      <c r="N1383" s="1442" t="n"/>
      <c r="O1383" s="553" t="n"/>
      <c r="P1383" s="1745">
        <f>P828</f>
        <v/>
      </c>
      <c r="Q1383" s="1622">
        <f>O1383*P1383</f>
        <v/>
      </c>
      <c r="R1383" s="554" t="n">
        <v>0</v>
      </c>
      <c r="S1383" s="1634">
        <f>O1383*R1383</f>
        <v/>
      </c>
      <c r="T1383" s="1634">
        <f>Q1383-S1383</f>
        <v/>
      </c>
      <c r="U1383" s="556">
        <f>T1383/Q1383</f>
        <v/>
      </c>
      <c r="V1383" s="444" t="n"/>
      <c r="W1383" s="444" t="n"/>
      <c r="X1383" s="444" t="n"/>
      <c r="Y1383" s="444" t="n"/>
      <c r="Z1383" s="444" t="n"/>
      <c r="AA1383" s="444" t="n"/>
      <c r="AB1383" s="1627" t="n">
        <v>0.4</v>
      </c>
      <c r="AC1383" s="1627">
        <f>ROUND(O1383*AB1383,3)</f>
        <v/>
      </c>
      <c r="AD1383" s="673" t="inlineStr">
        <is>
          <t>水、グリセリン、イソペンチルジオール、パルミチン酸レチノール、バクチオール、ツボクサエキス、BG、ソルビトール、ナイアシンアミド、セラミドEOP、セラミドNG、セラミドNP、セラミドAG、セラミドAP、水添レシチン、 フィトステロールズ、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3" s="680" t="inlineStr">
        <is>
          <t xml:space="preserve">ЕАЭС N RU Д-JP.РА04.В.23814/24 от 13.05.24г действует до 12.05.2029 </t>
        </is>
      </c>
      <c r="AF1383" s="680" t="inlineStr">
        <is>
          <t>Make.iN</t>
        </is>
      </c>
      <c r="AG1383" s="680" t="inlineStr">
        <is>
          <t>Ranliese Co., Ltd.</t>
        </is>
      </c>
    </row>
    <row r="1384" hidden="1" ht="24.95" customFormat="1" customHeight="1" s="437" thickBot="1">
      <c r="A1384" s="435" t="n"/>
      <c r="B1384" s="829" t="n"/>
      <c r="C1384" s="1621" t="n">
        <v>4573499131365</v>
      </c>
      <c r="D1384" s="450" t="n"/>
      <c r="E1384" s="435" t="inlineStr">
        <is>
          <t>EVLISS TESTER</t>
        </is>
      </c>
      <c r="F1384" s="447" t="inlineStr">
        <is>
          <t>M09T</t>
        </is>
      </c>
      <c r="G1384" s="671" t="n"/>
      <c r="H1384" s="404" t="inlineStr">
        <is>
          <t>《EVLISS》Make.iN Cleansing Pure Cotton  Tester(N.C.V)</t>
        </is>
      </c>
      <c r="I1384" s="404" t="inlineStr">
        <is>
          <t>Make.iN Cleansing Pure Cotton</t>
        </is>
      </c>
      <c r="J1384" s="488" t="inlineStr">
        <is>
          <t>Очищающие салфетки для кожи лица. Cleansing Pure Cotton Make.iN</t>
        </is>
      </c>
      <c r="K1384" s="451" t="inlineStr">
        <is>
          <t>cleansing sheet</t>
        </is>
      </c>
      <c r="L1384" s="451" t="n"/>
      <c r="M1384" s="1442" t="n"/>
      <c r="N1384" s="1442" t="n"/>
      <c r="O1384" s="553" t="n"/>
      <c r="P1384" s="1745">
        <f>P829</f>
        <v/>
      </c>
      <c r="Q1384" s="1622">
        <f>O1384*P1384</f>
        <v/>
      </c>
      <c r="R1384" s="554" t="n">
        <v>0</v>
      </c>
      <c r="S1384" s="1634">
        <f>O1384*R1384</f>
        <v/>
      </c>
      <c r="T1384" s="1634">
        <f>Q1384-S1384</f>
        <v/>
      </c>
      <c r="U1384" s="556">
        <f>T1384/Q1384</f>
        <v/>
      </c>
      <c r="V1384" s="444" t="n"/>
      <c r="W1384" s="444" t="n"/>
      <c r="X1384" s="444" t="n"/>
      <c r="Y1384" s="444" t="n"/>
      <c r="Z1384" s="444" t="n"/>
      <c r="AA1384" s="444" t="n"/>
      <c r="AB1384" s="1627" t="n">
        <v>0.295</v>
      </c>
      <c r="AC1384" s="1627">
        <f>ROUND(O1384*AB1384,3)</f>
        <v/>
      </c>
      <c r="AD1384" s="673" t="inlineStr">
        <is>
          <t>水, グリセリン, イソペンチルジオール, BG, 1，2-ヘキサンジオール, ソルビトール, ヒアルロン酸Na, 水溶性コラーゲン, 加水分解コラーゲン, ニコチンアミドモノヌクレオチド, ガラクトミセス培養液, ナイアシンアミド, セラ ミドEOP , セラミドNG , セラミドNP , セラミドAG , セラミドAP , 水添レシチン, フィトステロールズ, カミツレ花エキス, セイヨウオトギリ ソウ花/葉/茎エキス, トウキンセンカ花エキス, フユボダイジュ花エキス, ヤグルマギク花エキス, ローマカミツレ花エキス, 白金, クエン酸Na, クエン酸, 炭酸水素Na, キサンタンガム, セルロースガム, ポリソルベート80, メチルパラベン, フェノキシエタノール</t>
        </is>
      </c>
      <c r="AE1384" s="680" t="inlineStr">
        <is>
          <t xml:space="preserve">ЕАЭС N RU Д-JP.РА04.В.18220/24 от 07.05.2024 г действует до 06.05.2029 </t>
        </is>
      </c>
      <c r="AF1384" s="680" t="inlineStr">
        <is>
          <t>Make.iN</t>
        </is>
      </c>
      <c r="AG1384" s="680" t="inlineStr">
        <is>
          <t>Ashiya Cosmetics Co., Ltd.</t>
        </is>
      </c>
    </row>
    <row r="1385" hidden="1" ht="24.95" customFormat="1" customHeight="1" s="437" thickBot="1">
      <c r="A1385" s="435" t="n"/>
      <c r="B1385" s="829" t="n"/>
      <c r="C1385" s="1621" t="n">
        <v>4573499131761</v>
      </c>
      <c r="D1385" s="450" t="n"/>
      <c r="E1385" s="435" t="inlineStr">
        <is>
          <t>EVLISS TESTER</t>
        </is>
      </c>
      <c r="F1385" s="447" t="inlineStr">
        <is>
          <t>M10T</t>
        </is>
      </c>
      <c r="G1385" s="671" t="n"/>
      <c r="H1385" s="404" t="inlineStr">
        <is>
          <t>《EVLISS》Make.iN CICA×RETI 10days Face Mask 160ml Tester(N.C.V)</t>
        </is>
      </c>
      <c r="I1385" s="404" t="inlineStr">
        <is>
          <t>Make.iN CICA×RETI 10days Face Mask</t>
        </is>
      </c>
      <c r="J1385" s="488" t="inlineStr">
        <is>
          <t xml:space="preserve">Make.iNCICA×RETI 10days Face Mask. Маска на основе центеллы азиатской и ретинола на 10 дней. </t>
        </is>
      </c>
      <c r="K1385" s="451" t="inlineStr">
        <is>
          <t>face mask</t>
        </is>
      </c>
      <c r="L1385" s="451" t="n"/>
      <c r="M1385" s="1442" t="n"/>
      <c r="N1385" s="1442" t="n"/>
      <c r="O1385" s="553" t="n"/>
      <c r="P1385" s="1745">
        <f>P830</f>
        <v/>
      </c>
      <c r="Q1385" s="1622">
        <f>O1385*P1385</f>
        <v/>
      </c>
      <c r="R1385" s="554" t="n">
        <v>0</v>
      </c>
      <c r="S1385" s="1634">
        <f>O1385*R1385</f>
        <v/>
      </c>
      <c r="T1385" s="1634">
        <f>Q1385-S1385</f>
        <v/>
      </c>
      <c r="U1385" s="556">
        <f>T1385/Q1385</f>
        <v/>
      </c>
      <c r="V1385" s="444" t="n"/>
      <c r="W1385" s="444" t="n"/>
      <c r="X1385" s="444" t="n"/>
      <c r="Y1385" s="444" t="n"/>
      <c r="Z1385" s="444" t="n"/>
      <c r="AA1385" s="444" t="n"/>
      <c r="AB1385" s="1627" t="n">
        <v>0.18</v>
      </c>
      <c r="AC1385" s="1627">
        <f>ROUND(O1385*AB1385,3)</f>
        <v/>
      </c>
      <c r="AD1385" s="673" t="inlineStr">
        <is>
          <t>水、グリセリン、イソペンチルジオール、バクチオール、セラミドEOP、セラミドNG、セラミドNP、セラミドAG、セラミドAP、水添レシチン、フィトステロールズ、パルミチン酸レチノール、ツボクサエキス、BG、ソルビトール、 ナイアシンアミド、カミツレ花エキス、セイヨウオトギリソウ花/葉/茎エキス、トウキンセンカ花エキス、フユボダイジュ花エキス、ヤグルマギク花エキス、ローマカミツレ花エキス、レシチン、セイヨウシロヤナギ樹皮エキス、 タイサンボク葉エキス、オウゴン根エキス、イタドリ根エキス、カンゾウ根エキス、チャ葉エキス、ローズマリー葉エキス、カミツレ花エキス、テトラへキシルデカン酸アスコルビル、トコフェロール、パンテノール、ピーナッツ油、 スクワラン、クエン酸Na、クエン酸、キサンタンガム、ポリソルベート80、メチルパラベン、フェノキシエタノール</t>
        </is>
      </c>
      <c r="AE1385" s="680" t="inlineStr">
        <is>
          <t>ЕАЭС N RU Д-JP.РА04.В.21562/24 от 08.05.2024 действует до 07.05.2029</t>
        </is>
      </c>
      <c r="AF1385" s="680" t="inlineStr">
        <is>
          <t>Make.iN</t>
        </is>
      </c>
      <c r="AG1385" s="680" t="inlineStr">
        <is>
          <t>AMI Co.,Ltd.</t>
        </is>
      </c>
    </row>
    <row r="1386" hidden="1" ht="24.95" customFormat="1" customHeight="1" s="437" thickBot="1">
      <c r="A1386" s="435" t="n"/>
      <c r="B1386" s="829" t="n"/>
      <c r="C1386" s="1621" t="n">
        <v>4573499131839</v>
      </c>
      <c r="D1386" s="450" t="n"/>
      <c r="E1386" s="435" t="inlineStr">
        <is>
          <t>EVLISS TESTER</t>
        </is>
      </c>
      <c r="F1386" s="447" t="inlineStr">
        <is>
          <t>M11T</t>
        </is>
      </c>
      <c r="G1386" s="671" t="n"/>
      <c r="H1386" s="404" t="inlineStr">
        <is>
          <t>《EVLISS》Make.iN BAKUCHIOL + CERAMIDE 10Days FACE MASK 160ml Tester(N.C.V)</t>
        </is>
      </c>
      <c r="I1386" s="404" t="inlineStr">
        <is>
          <t>Make.iN BAKUCHIOL + CERAMIDE 10Days FACE MASK</t>
        </is>
      </c>
      <c r="J1386" s="488" t="inlineStr">
        <is>
          <t xml:space="preserve">Make.iNBAKUCHIOL + CERAMIDE 10Days FACE MASK. Маска на основе бакучиола и церамидов на 10 дней. </t>
        </is>
      </c>
      <c r="K1386" s="451" t="inlineStr">
        <is>
          <t>face mask</t>
        </is>
      </c>
      <c r="L1386" s="451" t="n"/>
      <c r="M1386" s="1442" t="n"/>
      <c r="N1386" s="1442" t="n"/>
      <c r="O1386" s="553" t="n">
        <v>40</v>
      </c>
      <c r="P1386" s="1745">
        <f>P831</f>
        <v/>
      </c>
      <c r="Q1386" s="1622">
        <f>O1386*P1386</f>
        <v/>
      </c>
      <c r="R1386" s="554" t="n">
        <v>0</v>
      </c>
      <c r="S1386" s="1634">
        <f>O1386*R1386</f>
        <v/>
      </c>
      <c r="T1386" s="1634">
        <f>Q1386-S1386</f>
        <v/>
      </c>
      <c r="U1386" s="556">
        <f>T1386/Q1386</f>
        <v/>
      </c>
      <c r="V1386" s="444" t="n"/>
      <c r="W1386" s="444" t="n"/>
      <c r="X1386" s="444" t="n"/>
      <c r="Y1386" s="444" t="n"/>
      <c r="Z1386" s="444" t="n"/>
      <c r="AA1386" s="444" t="n"/>
      <c r="AB1386" s="1627" t="n">
        <v>0.18</v>
      </c>
      <c r="AC1386" s="1627">
        <f>ROUND(O1386*AB1386,3)</f>
        <v/>
      </c>
      <c r="AD1386" s="673" t="inlineStr">
        <is>
          <t>水, グリセリン, イソペンチルジオール, 加水分解カイメン, ヒトサイタイ血幹細胞順化培養液, ヒト幹細胞順化培養液, ツボクサエキス,ヒト遺伝子組換オリゴペプチド-1, マンニトール, 水溶性コラーゲン, 水添レシチン, ヒアルロン酸アスコルビルプロピル, フィトステロールズ,セラミドEOP, セラミドNG, セラミドNP, セラミドAG, セラミドAP,ヒアルロン酸Na, クズ根エキス, アロエベラ葉エキス, クロレラエキス,水溶性プロテオグリカン, オウゴン 根エキス, イタドリ根エキス, カンゾウ根エキス, チャ葉エキス, ローズマリー葉エキス, カミツレ花エキス, ティーツリー葉油, 酢酸トコフェロール, リン酸Na, カプリリルグリコール, 1,2-ヘキサンジオール, ヒト遺伝子組換 ポリペプチド-11, ソルビトール, BG, ケイ酸Ca, ケイ酸Na, トリ(カプリル酸/カプリン酸)グリセリル, ポリソルベート80, カプリロイルジペプチド-17, PEG-60水添ヒマシ油, キサンタンガム, クエン酸, クエン 酸Na, メチルパラベン, フェノキシエタノール,</t>
        </is>
      </c>
      <c r="AE1386" s="680" t="inlineStr">
        <is>
          <t>ЕАЭС N RU Д-JP.РА04.В.21562/24 от 08.05.2024 действует до 07.05.2029</t>
        </is>
      </c>
      <c r="AF1386" s="680" t="inlineStr">
        <is>
          <t>Make.iN</t>
        </is>
      </c>
      <c r="AG1386" s="680" t="inlineStr">
        <is>
          <t>AMI Co.,Ltd.</t>
        </is>
      </c>
    </row>
    <row r="1387" hidden="1" ht="24.95" customFormat="1" customHeight="1" s="437" thickBot="1">
      <c r="A1387" s="435" t="n"/>
      <c r="B1387" s="829" t="n"/>
      <c r="C1387" s="1621" t="n">
        <v>4573499131907</v>
      </c>
      <c r="D1387" s="450" t="n"/>
      <c r="E1387" s="435" t="inlineStr">
        <is>
          <t>EVLISS TESTER</t>
        </is>
      </c>
      <c r="F1387" s="447" t="inlineStr">
        <is>
          <t>M12T</t>
        </is>
      </c>
      <c r="G1387" s="671" t="n"/>
      <c r="H1387" s="404" t="inlineStr">
        <is>
          <t>《EVLISS》Make.iN HARI SPICULE + Human Stem Cells 10Days FACE MASK 160ml Tester(N.C.V)</t>
        </is>
      </c>
      <c r="I1387" s="404" t="inlineStr">
        <is>
          <t>Make.iN HARI SPICULE + Human Stem Cells 10Days FACE MASK</t>
        </is>
      </c>
      <c r="J1387" s="488" t="inlineStr">
        <is>
          <t xml:space="preserve">Make.iN HARI SPICULE + Human Stem Cells 10Days FACE MASK. Маска для лица на основе морской спикулы и культуральной жидкости на 10 дней. </t>
        </is>
      </c>
      <c r="K1387" s="451" t="inlineStr">
        <is>
          <t>face mask</t>
        </is>
      </c>
      <c r="L1387" s="451" t="n"/>
      <c r="M1387" s="1442" t="n"/>
      <c r="N1387" s="1442" t="n"/>
      <c r="O1387" s="553" t="n"/>
      <c r="P1387" s="1745">
        <f>P832</f>
        <v/>
      </c>
      <c r="Q1387" s="1622">
        <f>O1387*P1387</f>
        <v/>
      </c>
      <c r="R1387" s="554" t="n">
        <v>0</v>
      </c>
      <c r="S1387" s="1634">
        <f>O1387*R1387</f>
        <v/>
      </c>
      <c r="T1387" s="1634">
        <f>Q1387-S1387</f>
        <v/>
      </c>
      <c r="U1387" s="556">
        <f>T1387/Q1387</f>
        <v/>
      </c>
      <c r="V1387" s="444" t="n"/>
      <c r="W1387" s="444" t="n"/>
      <c r="X1387" s="444" t="n"/>
      <c r="Y1387" s="444" t="n"/>
      <c r="Z1387" s="444" t="n"/>
      <c r="AA1387" s="444" t="n"/>
      <c r="AB1387" s="1627" t="n">
        <v>0.19</v>
      </c>
      <c r="AC1387" s="1627">
        <f>ROUND(O1387*AB1387,3)</f>
        <v/>
      </c>
      <c r="AD1387" s="673" t="inlineStr">
        <is>
          <t>水, グリセリン, プロパンジオール, キシリトール, ホホバ種子油, トリ(カプリル酸/カプリン酸)グリセリル, セラミドNP, セラミドAP, セラミドNG, アルガニアスピノサ核油, ローヤルゼリーエキス, リンゴ果実培養細胞エキ ス, PEG-40水添ヒマシ油, ダイマージリノール酸(フィトステリル/イソステアリル/セチル/ステアリル/ベヘニル), (アクリレーツ/アクリル酸アルキル(C10-30))クロスポリマー, キサンタンガム, ラウロイルグルタミン酸ジ (フィトステリル/オクチルドデシル), BG, ローマカミツレ花エキス, トウキンセンカ花エキス, ヤグルマギク花エキス, カミツレ花エキス, セイヨウオトギリソウ花/葉/茎エキス, フユボダイジュ花エキス, コレステロール, クオタニ ウム-33, レシチン, メチルパラベン, 水酸化K, EDTA-2Na, フェノキシエタノール, グリチルリチン酸2K</t>
        </is>
      </c>
      <c r="AE1387" s="680" t="inlineStr">
        <is>
          <t xml:space="preserve">ЕАЭС N RU Д-JP.РА04.В.18302/24 от 07.05.2024 г действует до 06.05.2029 </t>
        </is>
      </c>
      <c r="AF1387" s="680" t="inlineStr">
        <is>
          <t>Make.iN</t>
        </is>
      </c>
      <c r="AG1387" s="680" t="inlineStr">
        <is>
          <t>Plancera Co., Ltd.</t>
        </is>
      </c>
    </row>
    <row r="1388" hidden="1" ht="24.95" customFormat="1" customHeight="1" s="437" thickBot="1">
      <c r="A1388" s="435" t="n"/>
      <c r="B1388" s="829" t="n"/>
      <c r="C1388" s="1621">
        <f>C833</f>
        <v/>
      </c>
      <c r="D1388" s="909" t="n"/>
      <c r="E1388" s="1058" t="inlineStr">
        <is>
          <t>EVLISS TESTER</t>
        </is>
      </c>
      <c r="F1388" s="447" t="n"/>
      <c r="G1388" s="671" t="n"/>
      <c r="H1388" s="404">
        <f>H833</f>
        <v/>
      </c>
      <c r="I1388" s="868" t="inlineStr">
        <is>
          <t>Омолаживающая маска на основе экзосом и глютатиона Make.iN 10шт</t>
        </is>
      </c>
      <c r="J1388" s="868" t="inlineStr">
        <is>
          <t>Make.iN EXOSOME+ GLUTACHIONE 10Days FACE MASK</t>
        </is>
      </c>
      <c r="K1388" s="451" t="inlineStr">
        <is>
          <t>face mask</t>
        </is>
      </c>
      <c r="L1388" s="451" t="n"/>
      <c r="M1388" s="1442" t="n"/>
      <c r="N1388" s="1442" t="n"/>
      <c r="O1388" s="553" t="n">
        <v>40</v>
      </c>
      <c r="P1388" s="1745" t="n">
        <v>295</v>
      </c>
      <c r="Q1388" s="1622">
        <f>O1388*P1388</f>
        <v/>
      </c>
      <c r="R1388" s="554" t="n">
        <v>0</v>
      </c>
      <c r="S1388" s="1634">
        <f>O1388*R1388</f>
        <v/>
      </c>
      <c r="T1388" s="1634">
        <f>Q1388-S1388</f>
        <v/>
      </c>
      <c r="U1388" s="556">
        <f>T1388/Q1388</f>
        <v/>
      </c>
      <c r="V1388" s="444" t="n"/>
      <c r="W1388" s="444" t="n"/>
      <c r="X1388" s="444" t="n"/>
      <c r="Y1388" s="444" t="n"/>
      <c r="Z1388" s="444" t="n"/>
      <c r="AA1388" s="444" t="n"/>
      <c r="AB1388" s="1627">
        <f>AB833</f>
        <v/>
      </c>
      <c r="AC1388" s="1627">
        <f>ROUND(O1388*AB1388,3)</f>
        <v/>
      </c>
      <c r="AD1388" s="673">
        <f>AD833</f>
        <v/>
      </c>
      <c r="AE1388" s="680">
        <f>AE833</f>
        <v/>
      </c>
      <c r="AF1388" s="680">
        <f>AF833</f>
        <v/>
      </c>
      <c r="AG1388" s="680">
        <f>AG833</f>
        <v/>
      </c>
    </row>
    <row r="1389" hidden="1" ht="20.1" customFormat="1" customHeight="1" s="437" thickBot="1">
      <c r="A1389" s="435" t="n"/>
      <c r="B1389" s="829" t="n"/>
      <c r="C1389" s="1621" t="n">
        <v>4562249293620</v>
      </c>
      <c r="D1389" s="450" t="n"/>
      <c r="E1389" s="435" t="inlineStr">
        <is>
          <t>Esthe Pro Labo TESTER</t>
        </is>
      </c>
      <c r="F1389" s="447" t="inlineStr">
        <is>
          <t>EPL01T</t>
        </is>
      </c>
      <c r="G1389" s="671" t="n"/>
      <c r="H1389" s="404" t="inlineStr">
        <is>
          <t>《Esthe Pro Labo》 GROWCEL SHAMPOO GRAN PRO. Tester(N.C.V)</t>
        </is>
      </c>
      <c r="I1389" s="404" t="inlineStr">
        <is>
          <t>Esthe Pro Labo GROWCEL SHAMPOO GRAN PRO.</t>
        </is>
      </c>
      <c r="J1389" s="488" t="inlineStr">
        <is>
          <t>Профессиональный шампунь Гроусел для роста волос Esthe Pro Labo.</t>
        </is>
      </c>
      <c r="K1389" s="451" t="inlineStr">
        <is>
          <t>hair shampoo</t>
        </is>
      </c>
      <c r="L1389" s="451" t="n"/>
      <c r="M1389" s="1442" t="n"/>
      <c r="N1389" s="1442" t="n"/>
      <c r="O1389" s="553" t="n"/>
      <c r="P1389" s="1745">
        <f>P835</f>
        <v/>
      </c>
      <c r="Q1389" s="1622">
        <f>O1389*P1389</f>
        <v/>
      </c>
      <c r="R1389" s="554" t="n">
        <v>0</v>
      </c>
      <c r="S1389" s="1634">
        <f>O1389*R1389</f>
        <v/>
      </c>
      <c r="T1389" s="1634">
        <f>Q1389-S1389</f>
        <v/>
      </c>
      <c r="U1389" s="556">
        <f>T1389/Q1389</f>
        <v/>
      </c>
      <c r="V1389" s="444" t="n"/>
      <c r="W1389" s="444" t="n"/>
      <c r="X1389" s="444" t="n"/>
      <c r="Y1389" s="444" t="n"/>
      <c r="Z1389" s="444" t="n"/>
      <c r="AA1389" s="444" t="n"/>
      <c r="AB1389" s="1627" t="n">
        <v>0.74</v>
      </c>
      <c r="AC1389" s="1627">
        <f>ROUND(O1389*AB1389,3)</f>
        <v/>
      </c>
      <c r="AD1389" s="673" t="inlineStr">
        <is>
          <t>水、ラウラミドプロピルベタイン、ココイルグルタミン酸Na、グリセリン、コカミドメチルMEA、ベタイン、エーデルワイスカルス培養エキス、クチナシ成長点細胞培養物、リョクトウ成長点細胞培養エキス、BG、イタドリ根エキス、オウゴン根エキス、カミツレ花エキス、カンゾウ根エキス、チャ葉エキス、ツボクサ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加水分解ダイズタンパク、加水分解ケラチン(カシミヤヤギ)、グルコノラクトン、ステアラミドプロピルジメチルアミン、ペンチレングリコール、グルコシルヘスペリジン、ビワ葉エキス、ボタンエキス、エーデルワイス花/葉エキス、メリッサ葉エキス、水溶性コラーゲン、水溶性プロテオグリカン、メタケイ酸Na、イソステアリン酸PG、キサンタンガム、セテアレス-60ミリスチルグリコール、ポリクオタニウム-10、クエン酸、オレンジ果皮油、イランイラン花油、ニオイテンジクアオイ油、ビターオレンジ葉/枝油、ベルガモット果実油、ローマカミツレ花油、メントール、エチルヘキシルグリセリン、フェノキシエタノール</t>
        </is>
      </c>
      <c r="AE1389" s="680" t="inlineStr">
        <is>
          <t>ЕАЭС N RU Д-JP.РА04.В.21709/24 от 08.05.2024 действует до 07.05.2029</t>
        </is>
      </c>
      <c r="AF1389" s="680" t="inlineStr">
        <is>
          <t>Esthe Pro Labo</t>
        </is>
      </c>
      <c r="AG1389" s="680" t="inlineStr">
        <is>
          <t>Science Lab Co.,Ltd</t>
        </is>
      </c>
    </row>
    <row r="1390" hidden="1" ht="20.1" customFormat="1" customHeight="1" s="437" thickBot="1">
      <c r="A1390" s="435" t="n"/>
      <c r="B1390" s="829" t="n"/>
      <c r="C1390" s="1621" t="n">
        <v>4562249293637</v>
      </c>
      <c r="D1390" s="450" t="n"/>
      <c r="E1390" s="435" t="inlineStr">
        <is>
          <t>Esthe Pro Labo TESTER</t>
        </is>
      </c>
      <c r="F1390" s="447" t="inlineStr">
        <is>
          <t>EPL02T</t>
        </is>
      </c>
      <c r="G1390" s="671" t="n"/>
      <c r="H1390" s="404" t="inlineStr">
        <is>
          <t>《Esthe Pro Labo》GROWCEL TREATMENT GRAN PRO. Tester(N.C.V)</t>
        </is>
      </c>
      <c r="I1390" s="404" t="inlineStr">
        <is>
          <t>Esthe Pro Labo GROWCEL TREATMENT GRAN PRO.</t>
        </is>
      </c>
      <c r="J1390" s="488" t="inlineStr">
        <is>
          <t xml:space="preserve">Профессиональная маска-кондиционер Гроусел для роста волос Esthe Pro Labo. </t>
        </is>
      </c>
      <c r="K1390" s="451" t="inlineStr">
        <is>
          <t>hair treatment</t>
        </is>
      </c>
      <c r="L1390" s="451" t="n"/>
      <c r="M1390" s="1442" t="n"/>
      <c r="N1390" s="1442" t="n"/>
      <c r="O1390" s="553" t="n"/>
      <c r="P1390" s="1745">
        <f>P837</f>
        <v/>
      </c>
      <c r="Q1390" s="1622">
        <f>O1390*P1390</f>
        <v/>
      </c>
      <c r="R1390" s="554" t="n">
        <v>0</v>
      </c>
      <c r="S1390" s="1634">
        <f>O1390*R1390</f>
        <v/>
      </c>
      <c r="T1390" s="1634">
        <f>Q1390-S1390</f>
        <v/>
      </c>
      <c r="U1390" s="556">
        <f>T1390/Q1390</f>
        <v/>
      </c>
      <c r="V1390" s="444" t="n"/>
      <c r="W1390" s="444" t="n"/>
      <c r="X1390" s="444" t="n"/>
      <c r="Y1390" s="444" t="n"/>
      <c r="Z1390" s="444" t="n"/>
      <c r="AA1390" s="444" t="n"/>
      <c r="AB1390" s="1627" t="n">
        <v>0.74</v>
      </c>
      <c r="AC1390" s="1627">
        <f>ROUND(O1390*AB1390,3)</f>
        <v/>
      </c>
      <c r="AD1390" s="673" t="inlineStr">
        <is>
          <t>水、イソノナン酸イソノニル、エチルヘキサン酸セチル、ステアラミドプロピルジメチルアミン、ペンチレングリコール、ベヘニルアルコール、ステアリン酸グリセリル(SE)、ミリスチルアルコール、水添ナタネ油アルコール、エルカ酸オクチルドデシル、乳酸、エーデルワイスカルス培養エキス、クチナシ成長点細胞培養物、リョクトウ成長点細胞培養エキス、グリセリン、イタドリ根エキス、オウゴン根エキス、カンゾウ根エキス、チャ葉エキス、カミツレ花エキス、ローズマリー葉エキス、ヒドロキシプロリ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γ-ドコサラクトン、セバシン酸ジエチル、パンテノール、ビワ葉エキス、ボタンエキス、エーデルワイス花/葉エキス、メリッサ葉エキス、ヘキサ(ヒドロキシステアリン酸/ステアリン酸/ロジン酸)ジペンタエリスリチル、ツボクサエキス、加水分解ケラチン(カシミヤヤギ)、加水分解ケラチン(羊毛)、加水分解シルク、水溶性コラーゲン、水溶性プロテオグリカン、メタケイ酸Na、BG、キサンタンガム、クエン酸、オレンジ果皮油、イランイラン花油、ニオイテンジクアオイ油、ビターオレンジ葉/枝油、ベルガモット果実油、ローマカミツレ花油、フェノキシエタノール</t>
        </is>
      </c>
      <c r="AE1390" s="680" t="inlineStr">
        <is>
          <t>ЕАЭС N RU Д-JP.РА04.В.21632/24 от 08.05.2024 действует до 07.05.2029</t>
        </is>
      </c>
      <c r="AF1390" s="680" t="inlineStr">
        <is>
          <t>Esthe Pro Labo</t>
        </is>
      </c>
      <c r="AG1390" s="680" t="inlineStr">
        <is>
          <t>Science Lab Co.,Ltd</t>
        </is>
      </c>
    </row>
    <row r="1391" hidden="1" ht="20.1" customFormat="1" customHeight="1" s="437" thickBot="1">
      <c r="A1391" s="435" t="n"/>
      <c r="B1391" s="829" t="n"/>
      <c r="C1391" s="1621" t="n">
        <v>4562249294689</v>
      </c>
      <c r="D1391" s="450" t="n"/>
      <c r="E1391" s="435" t="inlineStr">
        <is>
          <t>Esthe Pro Labo TESTER</t>
        </is>
      </c>
      <c r="F1391" s="447" t="inlineStr">
        <is>
          <t>EPL03T</t>
        </is>
      </c>
      <c r="G1391" s="671" t="n"/>
      <c r="H1391" s="404" t="inlineStr">
        <is>
          <t>《Esthe Pro Labo》Esthe Pro Labo GROWCEL HAIR OIL GRAN PRO. Tester(N.C.V)</t>
        </is>
      </c>
      <c r="I1391" s="404" t="inlineStr">
        <is>
          <t>Esthe Pro Labo GROWCEL HAIR OIL GRAN PRO.</t>
        </is>
      </c>
      <c r="J1391" s="488" t="inlineStr">
        <is>
          <t xml:space="preserve">Профессиональное масло для ухода за волосами Esthe Pro Labo. </t>
        </is>
      </c>
      <c r="K1391" s="451" t="inlineStr">
        <is>
          <t>hair oil</t>
        </is>
      </c>
      <c r="L1391" s="451" t="n"/>
      <c r="M1391" s="1442" t="n"/>
      <c r="N1391" s="1442" t="n"/>
      <c r="O1391" s="553" t="n"/>
      <c r="P1391" s="1745" t="n">
        <v>100</v>
      </c>
      <c r="Q1391" s="1622">
        <f>O1391*P1391</f>
        <v/>
      </c>
      <c r="R1391" s="554" t="n">
        <v>0</v>
      </c>
      <c r="S1391" s="1634">
        <f>O1391*R1391</f>
        <v/>
      </c>
      <c r="T1391" s="1634">
        <f>Q1391-S1391</f>
        <v/>
      </c>
      <c r="U1391" s="556">
        <f>T1391/Q1391</f>
        <v/>
      </c>
      <c r="V1391" s="444" t="n"/>
      <c r="W1391" s="444" t="n"/>
      <c r="X1391" s="444" t="n"/>
      <c r="Y1391" s="444" t="n"/>
      <c r="Z1391" s="444" t="n"/>
      <c r="AA1391" s="444" t="n"/>
      <c r="AB1391" s="1442" t="n">
        <v>0.121</v>
      </c>
      <c r="AC1391" s="1627">
        <f>ROUND(O1391*AB1391,3)</f>
        <v/>
      </c>
      <c r="AD1391" s="673" t="inlineStr">
        <is>
          <t>ラウリン酸メチルヘプチル、ドデカン、エチルヘキサン酸セチル、オリーブ果実油、マカデミアナッツ脂肪酸エチル、スクワラン、トコフェロール、アルガニアスピノサ核油、コメヌカ油、リンゴ酸、イソステアリン酸、トリ(カプリル酸/カプリン酸)グリセリル、ラミナリアオクロロイカエキス、イソステアロイル加水分解コラーゲン、オレンジ果皮油、ベルガモット果実油、ニオイテンジクアオイ油、ビターオレンジ葉/枝油、イランイラン花油、ローマカミツレ花油</t>
        </is>
      </c>
      <c r="AE1391" s="680" t="n"/>
      <c r="AF1391" s="680" t="inlineStr">
        <is>
          <t>Esthe Pro Labo</t>
        </is>
      </c>
      <c r="AG1391" s="680" t="inlineStr">
        <is>
          <t>Science Lab Co.,Ltd</t>
        </is>
      </c>
    </row>
    <row r="1392" hidden="1" ht="20.1" customFormat="1" customHeight="1" s="437" thickBot="1">
      <c r="A1392" s="435" t="n"/>
      <c r="B1392" s="829" t="n"/>
      <c r="C1392" s="1621" t="n">
        <v>4562249294672</v>
      </c>
      <c r="D1392" s="450" t="n"/>
      <c r="E1392" s="435" t="inlineStr">
        <is>
          <t>Esthe Pro Labo TESTER</t>
        </is>
      </c>
      <c r="F1392" s="447" t="inlineStr">
        <is>
          <t>EPL04T</t>
        </is>
      </c>
      <c r="G1392" s="671" t="n"/>
      <c r="H1392" s="404" t="inlineStr">
        <is>
          <t>《Esthe Pro Labo》GROWCEL BODY SOAP GRAN PRO. Tester(N.C.V)</t>
        </is>
      </c>
      <c r="I1392" s="404" t="inlineStr">
        <is>
          <t>Esthe Pro Labo GROWCEL BODY SOAP GRAN PRO.</t>
        </is>
      </c>
      <c r="J1392" s="488" t="inlineStr">
        <is>
          <t xml:space="preserve">Гель для душа Гроусел Esthe Pro Labo. </t>
        </is>
      </c>
      <c r="K1392" s="451" t="inlineStr">
        <is>
          <t>body soap</t>
        </is>
      </c>
      <c r="L1392" s="451" t="n"/>
      <c r="M1392" s="1442" t="n"/>
      <c r="N1392" s="1442" t="n"/>
      <c r="O1392" s="553" t="n"/>
      <c r="P1392" s="1745" t="n">
        <v>100</v>
      </c>
      <c r="Q1392" s="1622">
        <f>O1392*P1392</f>
        <v/>
      </c>
      <c r="R1392" s="554" t="n">
        <v>0</v>
      </c>
      <c r="S1392" s="1634">
        <f>O1392*R1392</f>
        <v/>
      </c>
      <c r="T1392" s="1634">
        <f>Q1392-S1392</f>
        <v/>
      </c>
      <c r="U1392" s="556">
        <f>T1392/Q1392</f>
        <v/>
      </c>
      <c r="V1392" s="444" t="n"/>
      <c r="W1392" s="444" t="n"/>
      <c r="X1392" s="444" t="n"/>
      <c r="Y1392" s="444" t="n"/>
      <c r="Z1392" s="444" t="n"/>
      <c r="AA1392" s="444" t="n"/>
      <c r="AB1392" s="1442" t="n">
        <v>0.656</v>
      </c>
      <c r="AC1392" s="1627">
        <f>ROUND(O1392*AB1392,3)</f>
        <v/>
      </c>
      <c r="AD1392" s="673" t="inlineStr">
        <is>
          <t>水、ラウラミドプロピルベタイン、ラウリルヒドロキシスルタイン、コカミドDEA、ココイルグルタミン酸K、グリコシルトレハロース、ココイルグルタミン酸Na、ベタイン、異性化糖、加水分解水添デンプン、グリセリン、エーデルワイスカルス培養エキス、クチナシ成長点細胞培養物、リョクトウ成長点細胞培養エキス、BG、1,2-ヘキサンジオール、イザヨイバラエキス、アーチチョーク葉エキス、イタドリ根エキス、オウゴン根エキス、カミツレ花エキス、カンゾウ根エキス、チャ葉エキス、ツボクサエキス、ローズマリー葉エキス、ヒドロキシプロリ ン、アルギニン、タウリン、リシンHCl、グルタミン酸、グリシン、ロイシン、ヒスチジンHCl、セリン、バリン、アスパラギン酸Na、トレオニン、アラニン、イソロイシン、アラントイン、プロリン、フェニルアラニン、チロシン、イノシン酸2Na、グアニル酸2Na、エーデルワイス花/葉エキス、メリッサ葉エキス、水溶性プロテオグリカン、水溶性コラーゲン、キサンタンガム、セテアレス-60ミリスチルグリコール、クエン酸、クエン酸Na、ペンテト酸5Na、オレンジ果皮油、ベルガモット果実油、ニオイテンジクアオイ油、ビターオレンジ葉/枝油、イランイラン花油、ローマカミツレ花油、ヒバ油、エチルヘキシルグリセリン、フェノキシエタノール</t>
        </is>
      </c>
      <c r="AE1392" s="680" t="n"/>
      <c r="AF1392" s="680" t="inlineStr">
        <is>
          <t>Esthe Pro Labo</t>
        </is>
      </c>
      <c r="AG1392" s="680" t="inlineStr">
        <is>
          <t>Science Lab Co.,Ltd</t>
        </is>
      </c>
    </row>
    <row r="1393" hidden="1" ht="20.1" customFormat="1" customHeight="1" s="437" thickBot="1">
      <c r="A1393" s="435" t="n"/>
      <c r="B1393" s="829" t="n"/>
      <c r="C1393" s="1621" t="n"/>
      <c r="D1393" s="450" t="n"/>
      <c r="E1393" s="435" t="inlineStr">
        <is>
          <t>Esthe Pro Labo SAMPLE</t>
        </is>
      </c>
      <c r="F1393" s="447" t="inlineStr">
        <is>
          <t>EPL05T</t>
        </is>
      </c>
      <c r="G1393" s="671" t="n"/>
      <c r="H1393" s="404" t="inlineStr">
        <is>
          <t>《Esthe Pro Labo》1 Set GROWCEL SHAMPOO &amp; GROWCEL TREATMENT (N.C.V)</t>
        </is>
      </c>
      <c r="I1393" s="868" t="inlineStr">
        <is>
          <t>1 Set Esthe Pro Labo GROWCEL  SHAMPOO &amp; GROWCEL TREATMENT .</t>
        </is>
      </c>
      <c r="J1393" s="868" t="inlineStr">
        <is>
          <t>Набор (Профессиональная маска-кондиционер Гроусел для роста волос Esthe Pro Labo.b Профессиональный шампунь Гроусел для роста волос Esthe Pro Labo.)</t>
        </is>
      </c>
      <c r="K1393" s="451" t="inlineStr">
        <is>
          <t>shampoo,treatment</t>
        </is>
      </c>
      <c r="L1393" s="451" t="n"/>
      <c r="M1393" s="1442" t="n"/>
      <c r="N1393" s="1442" t="n"/>
      <c r="O1393" s="553" t="n"/>
      <c r="P1393" s="1745">
        <f>P842</f>
        <v/>
      </c>
      <c r="Q1393" s="1622">
        <f>O1393*P1393</f>
        <v/>
      </c>
      <c r="R1393" s="554" t="n">
        <v>0</v>
      </c>
      <c r="S1393" s="1634">
        <f>O1393*R1393</f>
        <v/>
      </c>
      <c r="T1393" s="1634">
        <f>Q1393-S1393</f>
        <v/>
      </c>
      <c r="U1393" s="556">
        <f>T1393/Q1393</f>
        <v/>
      </c>
      <c r="V1393" s="444" t="n"/>
      <c r="W1393" s="444" t="n"/>
      <c r="X1393" s="444" t="n"/>
      <c r="Y1393" s="444" t="n"/>
      <c r="Z1393" s="444" t="n"/>
      <c r="AA1393" s="444" t="n"/>
      <c r="AB1393" s="1627" t="n">
        <v>0.03</v>
      </c>
      <c r="AC1393" s="1627">
        <f>ROUND(O1393*AB1393,3)</f>
        <v/>
      </c>
      <c r="AD1393" s="673" t="n"/>
      <c r="AE1393" s="680" t="inlineStr">
        <is>
          <t>ЕАЭС N RU Д-JP.РА04.В.21632/24 от 08.05.2024 действует до 07.05.2029 ЕАЭС N RU Д-JP.РА04.В.21709/24 от 08.05.2024 действует до 07.05.2029</t>
        </is>
      </c>
      <c r="AF1393" s="680" t="inlineStr">
        <is>
          <t>Esthe Pro Labo</t>
        </is>
      </c>
      <c r="AG1393" s="680" t="inlineStr">
        <is>
          <t>Science Lab Co.,Ltd</t>
        </is>
      </c>
    </row>
    <row r="1394" hidden="1" ht="20.1" customFormat="1" customHeight="1" s="437" thickBot="1">
      <c r="A1394" s="435" t="n"/>
      <c r="B1394" s="829" t="n"/>
      <c r="C1394" s="1621" t="n">
        <v>4953162014216</v>
      </c>
      <c r="D1394" s="450" t="n"/>
      <c r="E1394" s="435" t="inlineStr">
        <is>
          <t>Rey Beauty Studio.</t>
        </is>
      </c>
      <c r="F1394" s="447" t="inlineStr">
        <is>
          <t>RBS01T</t>
        </is>
      </c>
      <c r="G1394" s="671" t="n"/>
      <c r="H1394" s="404" t="inlineStr">
        <is>
          <t>《Rey Beauty Studio》REY BREATHING SHAMPOO. 300ml Tester(N.C.V)</t>
        </is>
      </c>
      <c r="I1394" s="404" t="inlineStr">
        <is>
          <t>Rey Beauty Studio. REY BREATHING SHAMPOO.</t>
        </is>
      </c>
      <c r="J1394" s="488" t="inlineStr">
        <is>
          <t xml:space="preserve"> Восстанавливающий шампунь Рэй. Rey Beauty Studio.</t>
        </is>
      </c>
      <c r="K1394" s="451" t="inlineStr">
        <is>
          <t>hair shampoo</t>
        </is>
      </c>
      <c r="L1394" s="451" t="n"/>
      <c r="M1394" s="1442" t="n"/>
      <c r="N1394" s="1442" t="n"/>
      <c r="O1394" s="553" t="n"/>
      <c r="P1394" s="1745">
        <f>P843</f>
        <v/>
      </c>
      <c r="Q1394" s="1622">
        <f>O1394*P1394</f>
        <v/>
      </c>
      <c r="R1394" s="554" t="n">
        <v>0</v>
      </c>
      <c r="S1394" s="1634">
        <f>O1394*R1394</f>
        <v/>
      </c>
      <c r="T1394" s="1634">
        <f>Q1394-S1394</f>
        <v/>
      </c>
      <c r="U1394" s="556">
        <f>T1394/Q1394</f>
        <v/>
      </c>
      <c r="V1394" s="444" t="n"/>
      <c r="W1394" s="444" t="n"/>
      <c r="X1394" s="444" t="n"/>
      <c r="Y1394" s="444" t="n"/>
      <c r="Z1394" s="444" t="n"/>
      <c r="AA1394" s="444" t="n"/>
      <c r="AB1394" s="1627" t="n">
        <v>0.374</v>
      </c>
      <c r="AC1394" s="1627">
        <f>ROUND(O1394*AB1394,3)</f>
        <v/>
      </c>
      <c r="AD1394"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4" s="680" t="inlineStr">
        <is>
          <t xml:space="preserve">ЕАЭС N RU Д-JP.РА04.В.17971/24  от 07.05.2024 г действует до 06.05.2029 </t>
        </is>
      </c>
      <c r="AF1394" s="680" t="inlineStr">
        <is>
          <t>REY BEAUTY STUDIO</t>
        </is>
      </c>
      <c r="AG1394" s="680" t="inlineStr">
        <is>
          <t>PERSONAL COSMEDIC Co.,Ltd.</t>
        </is>
      </c>
    </row>
    <row r="1395" hidden="1" ht="20.1" customFormat="1" customHeight="1" s="437" thickBot="1">
      <c r="A1395" s="435" t="n"/>
      <c r="B1395" s="829" t="n"/>
      <c r="C1395" s="1621" t="n">
        <v>4953162013615</v>
      </c>
      <c r="D1395" s="450" t="n"/>
      <c r="E1395" s="435" t="inlineStr">
        <is>
          <t>Rey Beauty Studio.</t>
        </is>
      </c>
      <c r="F1395" s="447" t="n"/>
      <c r="G1395" s="671" t="n"/>
      <c r="H1395" s="404" t="inlineStr">
        <is>
          <t>《Rey Beauty Studio》REY BREATHING SHAMPOO. 1000ml Tester(N.C.V)</t>
        </is>
      </c>
      <c r="I1395" s="404" t="inlineStr">
        <is>
          <t>Rey Beauty Studio. REY BREATHING SHAMPOO.</t>
        </is>
      </c>
      <c r="J1395" s="488" t="inlineStr">
        <is>
          <t xml:space="preserve"> Восстанавливающий шампунь Рэй. Rey Beauty Studio.</t>
        </is>
      </c>
      <c r="K1395" s="451" t="inlineStr">
        <is>
          <t>hair shampoo</t>
        </is>
      </c>
      <c r="L1395" s="451" t="n"/>
      <c r="M1395" s="1442" t="n"/>
      <c r="N1395" s="1442" t="n"/>
      <c r="O1395" s="553" t="n"/>
      <c r="P1395" s="1745">
        <f>P844</f>
        <v/>
      </c>
      <c r="Q1395" s="1622">
        <f>O1395*P1395</f>
        <v/>
      </c>
      <c r="R1395" s="554" t="n">
        <v>0</v>
      </c>
      <c r="S1395" s="1634">
        <f>O1395*R1395</f>
        <v/>
      </c>
      <c r="T1395" s="1634">
        <f>Q1395-S1395</f>
        <v/>
      </c>
      <c r="U1395" s="556">
        <f>T1395/Q1395</f>
        <v/>
      </c>
      <c r="V1395" s="444" t="n"/>
      <c r="W1395" s="444" t="n"/>
      <c r="X1395" s="444" t="n"/>
      <c r="Y1395" s="444" t="n"/>
      <c r="Z1395" s="444" t="n"/>
      <c r="AA1395" s="444" t="n"/>
      <c r="AB1395" s="1442" t="n"/>
      <c r="AC1395" s="1627">
        <f>ROUND(O1395*AB1395,3)</f>
        <v/>
      </c>
      <c r="AD1395" s="673" t="inlineStr">
        <is>
          <t>水、スルホコハク酸ラウレス２Ｎａ、コカミドＤＥＡ、ココアンホ酢酸Ｎａ、ＢＧ、ステアリン酸ＰＥＧ－１５０、ジオレイン酸ＰＥＧ－１２０メチルグルコース、ヘマチン、乳酸桿菌／ダイズ種子発酵エキス液、海塩、カミツレ花エキス、センブリエキス、サンショウ果皮エキス、ヒキオコシ葉／茎エキス、セージ葉エキス、プラセンタエキス、加水分解シルク、加水分解コラーゲン、ヒドロキシプロピルキトサン、ホホバ種子油、ミンク油、グリチルリチン酸２Ｋ、マヨラナ葉エキス、カンゾウ葉エキス、ビワ葉エキス、ココイルグルタミン酸ＴＥＡ、シクロペンタシロキサン、クエン酸、ポリクオタニウム－１０、ピリチオン亜鉛、ＰＥＧ－２０ソルビタンココエート、エチルヘキシルグリセリン、エタノール、エチルパラベン、メチルパラベン、ブチルパラベン、フェノキシエタノール</t>
        </is>
      </c>
      <c r="AE1395" s="680" t="n"/>
      <c r="AF1395" s="680" t="n"/>
      <c r="AG1395" s="680" t="n"/>
    </row>
    <row r="1396" hidden="1" ht="20.1" customFormat="1" customHeight="1" s="437" thickBot="1">
      <c r="A1396" s="435" t="n"/>
      <c r="B1396" s="829" t="n"/>
      <c r="C1396" s="1621" t="n">
        <v>4953162014186</v>
      </c>
      <c r="D1396" s="450" t="n"/>
      <c r="E1396" s="435" t="inlineStr">
        <is>
          <t>Rey Beauty Studio.</t>
        </is>
      </c>
      <c r="F1396" s="447" t="inlineStr">
        <is>
          <t>RB02T</t>
        </is>
      </c>
      <c r="G1396" s="671" t="n"/>
      <c r="H1396" s="404" t="inlineStr">
        <is>
          <t>《Rey Beauty Studio》REY BREATHING CONDITIONER. 300ml Tester(N.C.V)</t>
        </is>
      </c>
      <c r="I1396" s="404" t="inlineStr">
        <is>
          <t>Rey Beauty Studio. REY BREATHING CONDITIONER.</t>
        </is>
      </c>
      <c r="J1396" s="488" t="inlineStr">
        <is>
          <t xml:space="preserve"> Восстанавливающий кондиционер для волос  Рэй. Rey Beauty Studio.</t>
        </is>
      </c>
      <c r="K1396" s="451" t="inlineStr">
        <is>
          <t>hair conditioner</t>
        </is>
      </c>
      <c r="L1396" s="451" t="n"/>
      <c r="M1396" s="1442" t="n"/>
      <c r="N1396" s="1442" t="n"/>
      <c r="O1396" s="553" t="n"/>
      <c r="P1396" s="1745">
        <f>P845</f>
        <v/>
      </c>
      <c r="Q1396" s="1622">
        <f>O1396*P1396</f>
        <v/>
      </c>
      <c r="R1396" s="554" t="n">
        <v>0</v>
      </c>
      <c r="S1396" s="1634">
        <f>O1396*R1396</f>
        <v/>
      </c>
      <c r="T1396" s="1634">
        <f>Q1396-S1396</f>
        <v/>
      </c>
      <c r="U1396" s="556">
        <f>T1396/Q1396</f>
        <v/>
      </c>
      <c r="V1396" s="444" t="n"/>
      <c r="W1396" s="444" t="n"/>
      <c r="X1396" s="444" t="n"/>
      <c r="Y1396" s="444" t="n"/>
      <c r="Z1396" s="444" t="n"/>
      <c r="AA1396" s="444" t="n"/>
      <c r="AB1396" s="1627" t="n">
        <v>0.374</v>
      </c>
      <c r="AC1396" s="1627">
        <f>ROUND(O1396*AB1396,3)</f>
        <v/>
      </c>
      <c r="AD1396" s="673">
        <f>AD845</f>
        <v/>
      </c>
      <c r="AE1396" s="680" t="inlineStr">
        <is>
          <t>Письмо</t>
        </is>
      </c>
      <c r="AF1396" s="680" t="inlineStr">
        <is>
          <t>REY BEAUTY STUDIO</t>
        </is>
      </c>
      <c r="AG1396" s="680" t="inlineStr">
        <is>
          <t>PERSONAL COSMEDIC Co.,Ltd.</t>
        </is>
      </c>
    </row>
    <row r="1397" hidden="1" ht="20.1" customFormat="1" customHeight="1" s="437" thickBot="1">
      <c r="A1397" s="435" t="n"/>
      <c r="B1397" s="829" t="n"/>
      <c r="C1397" s="1621" t="n"/>
      <c r="D1397" s="450" t="n"/>
      <c r="E1397" s="435" t="inlineStr">
        <is>
          <t>Rey Beauty Studio.</t>
        </is>
      </c>
      <c r="F1397" s="447" t="n"/>
      <c r="G1397" s="671" t="n"/>
      <c r="H1397" s="404" t="inlineStr">
        <is>
          <t>《Rey Beauty Studio》REY BREATHING SHAMPOO &amp; CONDITIONER trial set</t>
        </is>
      </c>
      <c r="I1397" s="404" t="n"/>
      <c r="J1397" s="488" t="n"/>
      <c r="K1397" s="451" t="inlineStr">
        <is>
          <t>hair shampoo, conditioner</t>
        </is>
      </c>
      <c r="L1397" s="451" t="n"/>
      <c r="M1397" s="1442" t="n"/>
      <c r="N1397" s="1442" t="n"/>
      <c r="O1397" s="553" t="n"/>
      <c r="P1397" s="1745" t="n"/>
      <c r="Q1397" s="1622">
        <f>O1397*P1397</f>
        <v/>
      </c>
      <c r="R1397" s="554" t="n"/>
      <c r="S1397" s="1634">
        <f>O1397*R1397</f>
        <v/>
      </c>
      <c r="T1397" s="1634">
        <f>Q1397-S1397</f>
        <v/>
      </c>
      <c r="U1397" s="556">
        <f>T1397/Q1397</f>
        <v/>
      </c>
      <c r="V1397" s="444" t="n"/>
      <c r="W1397" s="444" t="n"/>
      <c r="X1397" s="444" t="n"/>
      <c r="Y1397" s="444" t="n"/>
      <c r="Z1397" s="444" t="n"/>
      <c r="AA1397" s="444" t="n"/>
      <c r="AB1397" s="1627" t="n"/>
      <c r="AC1397" s="1627" t="n"/>
      <c r="AD1397" s="673" t="n"/>
      <c r="AE1397" s="680" t="n"/>
      <c r="AF1397" s="680" t="n"/>
      <c r="AG1397" s="680" t="n"/>
    </row>
    <row r="1398" hidden="1" ht="20.1" customFormat="1" customHeight="1" s="437" thickBot="1">
      <c r="A1398" s="435" t="n"/>
      <c r="B1398" s="829" t="n"/>
      <c r="C1398" s="1621" t="n">
        <v>4573259170993</v>
      </c>
      <c r="D1398" s="450" t="n"/>
      <c r="E1398" s="435" t="inlineStr">
        <is>
          <t>COCOCHI TESTER</t>
        </is>
      </c>
      <c r="F1398" s="447" t="inlineStr">
        <is>
          <t>COC01T</t>
        </is>
      </c>
      <c r="G1398" s="671" t="n"/>
      <c r="H1398" s="404" t="inlineStr">
        <is>
          <t>COCOCHI Facial Essence Mask Tester(N.C.V)</t>
        </is>
      </c>
      <c r="I1398" s="404" t="inlineStr">
        <is>
          <t>AG Ultimate Facial Essence Mask COCOCHI</t>
        </is>
      </c>
      <c r="J1398" s="404" t="inlineStr">
        <is>
          <t>Питательная Маска-эссенция тканевая для лица Cocochi</t>
        </is>
      </c>
      <c r="K1398" s="451">
        <f>K849</f>
        <v/>
      </c>
      <c r="L1398" s="451" t="n"/>
      <c r="M1398" s="1442" t="n"/>
      <c r="N1398" s="1442" t="n"/>
      <c r="O1398" s="553" t="n"/>
      <c r="P1398" s="1745">
        <f>P849</f>
        <v/>
      </c>
      <c r="Q1398" s="1622">
        <f>O1398*P1398</f>
        <v/>
      </c>
      <c r="R1398" s="554" t="n">
        <v>0</v>
      </c>
      <c r="S1398" s="1634">
        <f>O1398*R1398</f>
        <v/>
      </c>
      <c r="T1398" s="1634">
        <f>Q1398-S1398</f>
        <v/>
      </c>
      <c r="U1398" s="556">
        <f>T1398/Q1398</f>
        <v/>
      </c>
      <c r="V1398" s="444">
        <f>V849</f>
        <v/>
      </c>
      <c r="W1398" s="444">
        <f>W849</f>
        <v/>
      </c>
      <c r="X1398" s="728">
        <f>O1398/M1398</f>
        <v/>
      </c>
      <c r="Y1398" s="444">
        <f>V1398*X1398</f>
        <v/>
      </c>
      <c r="Z1398" s="444">
        <f>W1398*X1398</f>
        <v/>
      </c>
      <c r="AA1398" s="444">
        <f>AA849</f>
        <v/>
      </c>
      <c r="AB1398" s="1627">
        <f>AB849</f>
        <v/>
      </c>
      <c r="AC1398" s="1627">
        <f>ROUND(O1398*AB1398,3)</f>
        <v/>
      </c>
      <c r="AD1398" s="673">
        <f>AD849</f>
        <v/>
      </c>
      <c r="AE1398" s="680" t="inlineStr">
        <is>
          <t>ЕАЭС N RU RU Д-JP.РА06.В.88676/24  от 07.08.2024 действует до 06.08.2029</t>
        </is>
      </c>
      <c r="AF1398" s="680" t="inlineStr">
        <is>
          <t xml:space="preserve">COCOCHI </t>
        </is>
      </c>
      <c r="AG1398" s="680" t="inlineStr">
        <is>
          <t>Cocochi Cosme Co., Ltd.</t>
        </is>
      </c>
    </row>
    <row r="1399" hidden="1" ht="20.1" customFormat="1" customHeight="1" s="437" thickBot="1">
      <c r="A1399" s="435" t="n"/>
      <c r="B1399" s="829" t="n"/>
      <c r="C1399" s="1621" t="n">
        <v>4580504130039</v>
      </c>
      <c r="D1399" s="450" t="n"/>
      <c r="E1399" s="435" t="inlineStr">
        <is>
          <t>COCOCHI TESTER</t>
        </is>
      </c>
      <c r="F1399" s="447" t="inlineStr">
        <is>
          <t>COC02</t>
        </is>
      </c>
      <c r="G1399" s="671" t="n"/>
      <c r="H1399" s="404" t="inlineStr">
        <is>
          <t>COCOCHI AG Ocean Mask Tester(N.C.V)</t>
        </is>
      </c>
      <c r="I1399" s="404" t="inlineStr">
        <is>
          <t>AG Ultimate Mask Ocean COCOCHI</t>
        </is>
      </c>
      <c r="J1399" s="404" t="inlineStr">
        <is>
          <t>Увлажняющая тканевая маска для кожи лица COCOCHI</t>
        </is>
      </c>
      <c r="K1399" s="451">
        <f>K850</f>
        <v/>
      </c>
      <c r="L1399" s="451" t="n"/>
      <c r="M1399" s="1442" t="n"/>
      <c r="N1399" s="1442" t="n"/>
      <c r="O1399" s="553" t="n"/>
      <c r="P1399" s="1745">
        <f>P850</f>
        <v/>
      </c>
      <c r="Q1399" s="1622">
        <f>O1399*P1399</f>
        <v/>
      </c>
      <c r="R1399" s="554" t="n">
        <v>0</v>
      </c>
      <c r="S1399" s="1634">
        <f>O1399*R1399</f>
        <v/>
      </c>
      <c r="T1399" s="1634">
        <f>Q1399-S1399</f>
        <v/>
      </c>
      <c r="U1399" s="556">
        <f>T1399/Q1399</f>
        <v/>
      </c>
      <c r="V1399" s="444">
        <f>V850</f>
        <v/>
      </c>
      <c r="W1399" s="444">
        <f>W850</f>
        <v/>
      </c>
      <c r="X1399" s="728">
        <f>O1399/M1399</f>
        <v/>
      </c>
      <c r="Y1399" s="444">
        <f>V1399*X1399</f>
        <v/>
      </c>
      <c r="Z1399" s="444">
        <f>W1399*X1399</f>
        <v/>
      </c>
      <c r="AA1399" s="444">
        <f>AA850</f>
        <v/>
      </c>
      <c r="AB1399" s="1627">
        <f>AB850</f>
        <v/>
      </c>
      <c r="AC1399" s="1627">
        <f>ROUND(O1399*AB1399,3)</f>
        <v/>
      </c>
      <c r="AD1399" s="673">
        <f>AD850</f>
        <v/>
      </c>
      <c r="AE1399" s="680" t="inlineStr">
        <is>
          <t>ЕАЭС N RU RU Д-JP.РА06.В.88676/24  от 07.08.2024 действует до 06.08.2029</t>
        </is>
      </c>
      <c r="AF1399" s="680" t="inlineStr">
        <is>
          <t xml:space="preserve">COCOCHI </t>
        </is>
      </c>
      <c r="AG1399" s="680" t="inlineStr">
        <is>
          <t>Cocochi Cosme Co., Ltd.</t>
        </is>
      </c>
    </row>
    <row r="1400" hidden="1" ht="20.1" customFormat="1" customHeight="1" s="437" thickBot="1">
      <c r="A1400" s="435" t="n"/>
      <c r="B1400" s="829" t="n"/>
      <c r="C1400" s="1621" t="n">
        <v>4580504130107</v>
      </c>
      <c r="D1400" s="450" t="n"/>
      <c r="E1400" s="435" t="inlineStr">
        <is>
          <t>COCOCHI TESTER</t>
        </is>
      </c>
      <c r="F1400" s="447" t="inlineStr">
        <is>
          <t>COC03</t>
        </is>
      </c>
      <c r="G1400" s="671" t="n"/>
      <c r="H1400" s="404" t="inlineStr">
        <is>
          <t>COCOCHI AG Akoya White Pearl Mask Tester(N.C.V)</t>
        </is>
      </c>
      <c r="I1400" s="404" t="inlineStr">
        <is>
          <t>AG Ultimate Mask Akoya White Pearl COCOCHI</t>
        </is>
      </c>
      <c r="J1400" s="404" t="inlineStr">
        <is>
          <t xml:space="preserve">Маска тканевая, выравнивающая цвет кожи лица на основе жемчуга Акоя COCOCHI </t>
        </is>
      </c>
      <c r="K1400" s="451">
        <f>K851</f>
        <v/>
      </c>
      <c r="L1400" s="451" t="n"/>
      <c r="M1400" s="1442" t="n"/>
      <c r="N1400" s="1442" t="n"/>
      <c r="O1400" s="553" t="n"/>
      <c r="P1400" s="1745">
        <f>P851</f>
        <v/>
      </c>
      <c r="Q1400" s="1622">
        <f>O1400*P1400</f>
        <v/>
      </c>
      <c r="R1400" s="554" t="n">
        <v>0</v>
      </c>
      <c r="S1400" s="1634">
        <f>O1400*R1400</f>
        <v/>
      </c>
      <c r="T1400" s="1634">
        <f>Q1400-S1400</f>
        <v/>
      </c>
      <c r="U1400" s="556">
        <f>T1400/Q1400</f>
        <v/>
      </c>
      <c r="V1400" s="444">
        <f>V851</f>
        <v/>
      </c>
      <c r="W1400" s="444">
        <f>W851</f>
        <v/>
      </c>
      <c r="X1400" s="728">
        <f>O1400/M1400</f>
        <v/>
      </c>
      <c r="Y1400" s="444">
        <f>V1400*X1400</f>
        <v/>
      </c>
      <c r="Z1400" s="444">
        <f>W1400*X1400</f>
        <v/>
      </c>
      <c r="AA1400" s="444">
        <f>AA851</f>
        <v/>
      </c>
      <c r="AB1400" s="1627">
        <f>AB851</f>
        <v/>
      </c>
      <c r="AC1400" s="1627">
        <f>ROUND(O1400*AB1400,3)</f>
        <v/>
      </c>
      <c r="AD1400" s="673">
        <f>AD851</f>
        <v/>
      </c>
      <c r="AE1400" s="680" t="inlineStr">
        <is>
          <t>ЕАЭС N RU RU Д-JP.РА06.В.88676/24  от 07.08.2024 действует до 06.08.2029</t>
        </is>
      </c>
      <c r="AF1400" s="680" t="inlineStr">
        <is>
          <t xml:space="preserve">COCOCHI </t>
        </is>
      </c>
      <c r="AG1400" s="680" t="inlineStr">
        <is>
          <t>Cocochi Cosme Co., Ltd.</t>
        </is>
      </c>
    </row>
    <row r="1401" hidden="1" ht="20.1" customFormat="1" customHeight="1" s="437" thickBot="1">
      <c r="A1401" s="435" t="n"/>
      <c r="B1401" s="829" t="n"/>
      <c r="C1401" s="1621" t="n">
        <v>4580504130657</v>
      </c>
      <c r="D1401" s="450" t="n"/>
      <c r="E1401" s="435" t="inlineStr">
        <is>
          <t>COCOCHI TESTER</t>
        </is>
      </c>
      <c r="F1401" s="447" t="inlineStr">
        <is>
          <t>COC04</t>
        </is>
      </c>
      <c r="G1401" s="671" t="n"/>
      <c r="H1401" s="404">
        <f>H852</f>
        <v/>
      </c>
      <c r="I1401" s="404" t="inlineStr">
        <is>
          <t>AG Ultimate COCOCHI Facial Essence Cream Mask N</t>
        </is>
      </c>
      <c r="J1401" s="404" t="inlineStr">
        <is>
          <t>Кремовая антивозрастная маска-эссенция для кожи лица COCOCHI</t>
        </is>
      </c>
      <c r="K1401" s="451">
        <f>K852</f>
        <v/>
      </c>
      <c r="L1401" s="451" t="n"/>
      <c r="M1401" s="1442" t="n"/>
      <c r="N1401" s="1442" t="n"/>
      <c r="O1401" s="553" t="n"/>
      <c r="P1401" s="1745">
        <f>P852</f>
        <v/>
      </c>
      <c r="Q1401" s="1622">
        <f>O1401*P1401</f>
        <v/>
      </c>
      <c r="R1401" s="554" t="n">
        <v>0</v>
      </c>
      <c r="S1401" s="1634">
        <f>O1401*R1401</f>
        <v/>
      </c>
      <c r="T1401" s="1634">
        <f>Q1401-S1401</f>
        <v/>
      </c>
      <c r="U1401" s="556">
        <f>T1401/Q1401</f>
        <v/>
      </c>
      <c r="V1401" s="444">
        <f>V852</f>
        <v/>
      </c>
      <c r="W1401" s="444">
        <f>W852</f>
        <v/>
      </c>
      <c r="X1401" s="728">
        <f>O1401/M1401</f>
        <v/>
      </c>
      <c r="Y1401" s="444">
        <f>V1401*X1401</f>
        <v/>
      </c>
      <c r="Z1401" s="444">
        <f>W1401*X1401</f>
        <v/>
      </c>
      <c r="AA1401" s="444">
        <f>AA852</f>
        <v/>
      </c>
      <c r="AB1401" s="1627">
        <f>AB852</f>
        <v/>
      </c>
      <c r="AC1401" s="1627">
        <f>ROUND(O1401*AB1401,3)</f>
        <v/>
      </c>
      <c r="AD1401" s="673">
        <f>AD852</f>
        <v/>
      </c>
      <c r="AE1401" s="680" t="inlineStr">
        <is>
          <t>ЕАЭС N RU RU Д-JP.РА06.В.93742/24 от 08.08.2024 действует до 07.08.2029</t>
        </is>
      </c>
      <c r="AF1401" s="680" t="inlineStr">
        <is>
          <t xml:space="preserve">COCOCHI </t>
        </is>
      </c>
      <c r="AG1401" s="680" t="inlineStr">
        <is>
          <t>Cocochi Cosme Co., Ltd.</t>
        </is>
      </c>
    </row>
    <row r="1402" hidden="1" ht="20.1" customFormat="1" customHeight="1" s="437" thickBot="1">
      <c r="A1402" s="435" t="n"/>
      <c r="B1402" s="829" t="n"/>
      <c r="C1402" s="1621" t="n">
        <v>4580504130046</v>
      </c>
      <c r="D1402" s="450" t="n"/>
      <c r="E1402" s="435" t="inlineStr">
        <is>
          <t>COCOCHI TESTER</t>
        </is>
      </c>
      <c r="F1402" s="447" t="inlineStr">
        <is>
          <t>COC05</t>
        </is>
      </c>
      <c r="G1402" s="671" t="n"/>
      <c r="H1402" s="404">
        <f>H853</f>
        <v/>
      </c>
      <c r="I1402" s="404" t="inlineStr">
        <is>
          <t>COCOCHI AG Ultimate Essence Lotion EX</t>
        </is>
      </c>
      <c r="J1402" s="404" t="inlineStr">
        <is>
          <t>Лосьон-эссенция Экстра COCOCHI</t>
        </is>
      </c>
      <c r="K1402" s="451">
        <f>K853</f>
        <v/>
      </c>
      <c r="L1402" s="451" t="n"/>
      <c r="M1402" s="1442" t="n"/>
      <c r="N1402" s="1442" t="n"/>
      <c r="O1402" s="553" t="n"/>
      <c r="P1402" s="1745">
        <f>P853</f>
        <v/>
      </c>
      <c r="Q1402" s="1622">
        <f>O1402*P1402</f>
        <v/>
      </c>
      <c r="R1402" s="554" t="n">
        <v>0</v>
      </c>
      <c r="S1402" s="1634">
        <f>O1402*R1402</f>
        <v/>
      </c>
      <c r="T1402" s="1634">
        <f>Q1402-S1402</f>
        <v/>
      </c>
      <c r="U1402" s="556">
        <f>T1402/Q1402</f>
        <v/>
      </c>
      <c r="V1402" s="444">
        <f>V853</f>
        <v/>
      </c>
      <c r="W1402" s="444">
        <f>W853</f>
        <v/>
      </c>
      <c r="X1402" s="728">
        <f>O1402/M1402</f>
        <v/>
      </c>
      <c r="Y1402" s="444">
        <f>V1402*X1402</f>
        <v/>
      </c>
      <c r="Z1402" s="444">
        <f>W1402*X1402</f>
        <v/>
      </c>
      <c r="AA1402" s="444">
        <f>AA853</f>
        <v/>
      </c>
      <c r="AB1402" s="1627">
        <f>AB853</f>
        <v/>
      </c>
      <c r="AC1402" s="1627">
        <f>ROUND(O1402*AB1402,3)</f>
        <v/>
      </c>
      <c r="AD1402" s="673">
        <f>AD853</f>
        <v/>
      </c>
      <c r="AE1402" s="680" t="inlineStr">
        <is>
          <t>ЕАЭС N RU Д-JP.РА06.В.88560/24  от 07.08.2024 действует до 06.08.2029</t>
        </is>
      </c>
      <c r="AF1402" s="680" t="inlineStr">
        <is>
          <t xml:space="preserve">COCOCHI </t>
        </is>
      </c>
      <c r="AG1402" s="680" t="inlineStr">
        <is>
          <t>Cocochi Cosme Co., Ltd.</t>
        </is>
      </c>
    </row>
    <row r="1403" hidden="1" ht="20.1" customFormat="1" customHeight="1" s="437" thickBot="1">
      <c r="A1403" s="435" t="n"/>
      <c r="B1403" s="829" t="n"/>
      <c r="C1403" s="1621" t="n">
        <v>4580504130138</v>
      </c>
      <c r="D1403" s="450" t="n"/>
      <c r="E1403" s="435" t="inlineStr">
        <is>
          <t>COCOCHI TESTER</t>
        </is>
      </c>
      <c r="F1403" s="447" t="inlineStr">
        <is>
          <t>COC06</t>
        </is>
      </c>
      <c r="G1403" s="671" t="n"/>
      <c r="H1403" s="404">
        <f>H854</f>
        <v/>
      </c>
      <c r="I1403" s="404" t="inlineStr">
        <is>
          <t>COCOCHI AG Ultimate Luxe Emulsion EX</t>
        </is>
      </c>
      <c r="J1403" s="404" t="inlineStr">
        <is>
          <t xml:space="preserve">Эмульсия экстра люкс COCOCHI </t>
        </is>
      </c>
      <c r="K1403" s="451">
        <f>K854</f>
        <v/>
      </c>
      <c r="L1403" s="451" t="n"/>
      <c r="M1403" s="1442" t="n"/>
      <c r="N1403" s="1442" t="n"/>
      <c r="O1403" s="553" t="n"/>
      <c r="P1403" s="1745">
        <f>P854</f>
        <v/>
      </c>
      <c r="Q1403" s="1622">
        <f>O1403*P1403</f>
        <v/>
      </c>
      <c r="R1403" s="554" t="n">
        <v>0</v>
      </c>
      <c r="S1403" s="1634">
        <f>O1403*R1403</f>
        <v/>
      </c>
      <c r="T1403" s="1634">
        <f>Q1403-S1403</f>
        <v/>
      </c>
      <c r="U1403" s="556">
        <f>T1403/Q1403</f>
        <v/>
      </c>
      <c r="V1403" s="444">
        <f>V854</f>
        <v/>
      </c>
      <c r="W1403" s="444">
        <f>W854</f>
        <v/>
      </c>
      <c r="X1403" s="728">
        <f>O1403/M1403</f>
        <v/>
      </c>
      <c r="Y1403" s="444">
        <f>V1403*X1403</f>
        <v/>
      </c>
      <c r="Z1403" s="444">
        <f>W1403*X1403</f>
        <v/>
      </c>
      <c r="AA1403" s="444">
        <f>AA854</f>
        <v/>
      </c>
      <c r="AB1403" s="1627">
        <f>AB854</f>
        <v/>
      </c>
      <c r="AC1403" s="1627">
        <f>ROUND(O1403*AB1403,3)</f>
        <v/>
      </c>
      <c r="AD1403" s="673">
        <f>AD854</f>
        <v/>
      </c>
      <c r="AE1403" s="680" t="inlineStr">
        <is>
          <t>ЕАЭС N RU Д-JP.РА06.В.88602/24   от 07.08.2024 действует до 06.08.2029</t>
        </is>
      </c>
      <c r="AF1403" s="680" t="inlineStr">
        <is>
          <t xml:space="preserve">COCOCHI </t>
        </is>
      </c>
      <c r="AG1403" s="680" t="inlineStr">
        <is>
          <t>Cocochi Cosme Co., Ltd.</t>
        </is>
      </c>
    </row>
    <row r="1404" hidden="1" ht="20.1" customFormat="1" customHeight="1" s="437" thickBot="1">
      <c r="A1404" s="435" t="n"/>
      <c r="B1404" s="829" t="n"/>
      <c r="C1404" s="1621" t="n">
        <v>4580504130930</v>
      </c>
      <c r="D1404" s="450" t="n"/>
      <c r="E1404" s="435" t="inlineStr">
        <is>
          <t>COCOCHI TESTER</t>
        </is>
      </c>
      <c r="F1404" s="447" t="inlineStr">
        <is>
          <t>COC07</t>
        </is>
      </c>
      <c r="G1404" s="671" t="n"/>
      <c r="H1404" s="404">
        <f>H855</f>
        <v/>
      </c>
      <c r="I1404" s="404" t="inlineStr">
        <is>
          <t>AG Ultimate Luxe Treatment Essence</t>
        </is>
      </c>
      <c r="J1404" s="404" t="inlineStr">
        <is>
          <t>Восстанавливающая эссенция для кожи лица люкс COCOCHI</t>
        </is>
      </c>
      <c r="K1404" s="451">
        <f>K855</f>
        <v/>
      </c>
      <c r="L1404" s="451" t="n"/>
      <c r="M1404" s="1442" t="n"/>
      <c r="N1404" s="1442" t="n"/>
      <c r="O1404" s="553" t="n"/>
      <c r="P1404" s="1745">
        <f>P855</f>
        <v/>
      </c>
      <c r="Q1404" s="1622">
        <f>O1404*P1404</f>
        <v/>
      </c>
      <c r="R1404" s="554" t="n">
        <v>0</v>
      </c>
      <c r="S1404" s="1634">
        <f>O1404*R1404</f>
        <v/>
      </c>
      <c r="T1404" s="1634">
        <f>Q1404-S1404</f>
        <v/>
      </c>
      <c r="U1404" s="556">
        <f>T1404/Q1404</f>
        <v/>
      </c>
      <c r="V1404" s="444">
        <f>V855</f>
        <v/>
      </c>
      <c r="W1404" s="444">
        <f>W855</f>
        <v/>
      </c>
      <c r="X1404" s="728">
        <f>O1404/M1404</f>
        <v/>
      </c>
      <c r="Y1404" s="444">
        <f>V1404*X1404</f>
        <v/>
      </c>
      <c r="Z1404" s="444">
        <f>W1404*X1404</f>
        <v/>
      </c>
      <c r="AA1404" s="444">
        <f>AA855</f>
        <v/>
      </c>
      <c r="AB1404" s="1627">
        <f>AB855</f>
        <v/>
      </c>
      <c r="AC1404" s="1627">
        <f>ROUND(O1404*AB1404,3)</f>
        <v/>
      </c>
      <c r="AD1404" s="673">
        <f>AD855</f>
        <v/>
      </c>
      <c r="AE1404" s="680" t="inlineStr">
        <is>
          <t>ЕАЭС N RU Д-JP.РА06.В.88770/24 от 07.08.2024 действует до 06.08.2029</t>
        </is>
      </c>
      <c r="AF1404" s="680" t="inlineStr">
        <is>
          <t xml:space="preserve">COCOCHI </t>
        </is>
      </c>
      <c r="AG1404" s="680" t="inlineStr">
        <is>
          <t>Cocochi Cosme Co., Ltd.</t>
        </is>
      </c>
    </row>
    <row r="1405" hidden="1" ht="20.1" customFormat="1" customHeight="1" s="437" thickBot="1">
      <c r="A1405" s="435" t="n"/>
      <c r="B1405" s="829" t="n"/>
      <c r="C1405" s="1621" t="n">
        <v>4580504130947</v>
      </c>
      <c r="D1405" s="450" t="n"/>
      <c r="E1405" s="435" t="inlineStr">
        <is>
          <t>COCOCHI TESTER</t>
        </is>
      </c>
      <c r="F1405" s="447" t="inlineStr">
        <is>
          <t>COC08</t>
        </is>
      </c>
      <c r="G1405" s="671" t="n"/>
      <c r="H1405" s="404">
        <f>H856</f>
        <v/>
      </c>
      <c r="I1405" s="404" t="inlineStr">
        <is>
          <t>COCOCHI AG Ultimate Facial Hydration Balancing Essence Mask</t>
        </is>
      </c>
      <c r="J1405" s="404" t="inlineStr">
        <is>
          <t>Увлажняющая балансирующая кремовая маска-эссенция COCOCHI</t>
        </is>
      </c>
      <c r="K1405" s="451">
        <f>K856</f>
        <v/>
      </c>
      <c r="L1405" s="451" t="n"/>
      <c r="M1405" s="1442" t="n"/>
      <c r="N1405" s="1442" t="n"/>
      <c r="O1405" s="553" t="n"/>
      <c r="P1405" s="1745">
        <f>P856</f>
        <v/>
      </c>
      <c r="Q1405" s="1622">
        <f>O1405*P1405</f>
        <v/>
      </c>
      <c r="R1405" s="554" t="n">
        <v>0</v>
      </c>
      <c r="S1405" s="1634">
        <f>O1405*R1405</f>
        <v/>
      </c>
      <c r="T1405" s="1634">
        <f>Q1405-S1405</f>
        <v/>
      </c>
      <c r="U1405" s="556">
        <f>T1405/Q1405</f>
        <v/>
      </c>
      <c r="V1405" s="444">
        <f>V856</f>
        <v/>
      </c>
      <c r="W1405" s="444">
        <f>W856</f>
        <v/>
      </c>
      <c r="X1405" s="728">
        <f>O1405/M1405</f>
        <v/>
      </c>
      <c r="Y1405" s="444">
        <f>V1405*X1405</f>
        <v/>
      </c>
      <c r="Z1405" s="444">
        <f>W1405*X1405</f>
        <v/>
      </c>
      <c r="AA1405" s="444">
        <f>AA856</f>
        <v/>
      </c>
      <c r="AB1405" s="1627">
        <f>AB856</f>
        <v/>
      </c>
      <c r="AC1405" s="1627">
        <f>ROUND(O1405*AB1405,3)</f>
        <v/>
      </c>
      <c r="AD1405" s="673">
        <f>AD856</f>
        <v/>
      </c>
      <c r="AE1405" s="680" t="inlineStr">
        <is>
          <t>ЕАЭС N RU RU Д-JP.РА06.В.93742/24 от 08.08.2024 действует до 07.08.2029</t>
        </is>
      </c>
      <c r="AF1405" s="680" t="inlineStr">
        <is>
          <t xml:space="preserve">COCOCHI </t>
        </is>
      </c>
      <c r="AG1405" s="680" t="inlineStr">
        <is>
          <t>Cocochi Cosme Co., Ltd.</t>
        </is>
      </c>
    </row>
    <row r="1406" hidden="1" ht="20.1" customFormat="1" customHeight="1" s="437" thickBot="1">
      <c r="A1406" s="435" t="n"/>
      <c r="B1406" s="829" t="n"/>
      <c r="C1406" s="1621">
        <f>C857</f>
        <v/>
      </c>
      <c r="D1406" s="450" t="n"/>
      <c r="E1406" s="435" t="inlineStr">
        <is>
          <t>COCOCHI TESTER</t>
        </is>
      </c>
      <c r="F1406" s="447" t="inlineStr">
        <is>
          <t>COC14T</t>
        </is>
      </c>
      <c r="G1406" s="671" t="n"/>
      <c r="H1406" s="404">
        <f>H857</f>
        <v/>
      </c>
      <c r="I1406" s="404" t="inlineStr">
        <is>
          <t>AG Ultimate Facial Balancing Lotion COCOCHI</t>
        </is>
      </c>
      <c r="J1406" s="404" t="inlineStr">
        <is>
          <t>Увлажняющий балансирующий лосьон COCOCHI</t>
        </is>
      </c>
      <c r="K1406" s="451">
        <f>K857</f>
        <v/>
      </c>
      <c r="L1406" s="451" t="n"/>
      <c r="M1406" s="1442" t="n"/>
      <c r="N1406" s="1442" t="n"/>
      <c r="O1406" s="553" t="n"/>
      <c r="P1406" s="1745">
        <f>P857</f>
        <v/>
      </c>
      <c r="Q1406" s="1622">
        <f>O1406*P1406</f>
        <v/>
      </c>
      <c r="R1406" s="554" t="n">
        <v>0</v>
      </c>
      <c r="S1406" s="1634">
        <f>O1406*R1406</f>
        <v/>
      </c>
      <c r="T1406" s="1634">
        <f>Q1406-S1406</f>
        <v/>
      </c>
      <c r="U1406" s="556">
        <f>T1406/Q1406</f>
        <v/>
      </c>
      <c r="V1406" s="444">
        <f>V857</f>
        <v/>
      </c>
      <c r="W1406" s="444">
        <f>W857</f>
        <v/>
      </c>
      <c r="X1406" s="728">
        <f>O1406/M1406</f>
        <v/>
      </c>
      <c r="Y1406" s="444">
        <f>V1406*X1406</f>
        <v/>
      </c>
      <c r="Z1406" s="444">
        <f>W1406*X1406</f>
        <v/>
      </c>
      <c r="AA1406" s="444">
        <f>AA857</f>
        <v/>
      </c>
      <c r="AB1406" s="1627">
        <f>AB857</f>
        <v/>
      </c>
      <c r="AC1406" s="1627">
        <f>ROUND(O1406*AB1406,3)</f>
        <v/>
      </c>
      <c r="AD1406" s="673">
        <f>AD857</f>
        <v/>
      </c>
      <c r="AE1406" s="680" t="inlineStr">
        <is>
          <t>ЕАЭС N RU Д-JP.РА06.В.88560/24  от 07.08.2024 действует до 06.08.2029</t>
        </is>
      </c>
      <c r="AF1406" s="680">
        <f>AF857</f>
        <v/>
      </c>
      <c r="AG1406" s="680">
        <f>AG857</f>
        <v/>
      </c>
    </row>
    <row r="1407" hidden="1" ht="20.1" customFormat="1" customHeight="1" s="437" thickBot="1">
      <c r="A1407" s="435" t="n"/>
      <c r="B1407" s="829" t="n"/>
      <c r="C1407" s="1621">
        <f>C858</f>
        <v/>
      </c>
      <c r="D1407" s="450" t="n"/>
      <c r="E1407" s="435" t="inlineStr">
        <is>
          <t>COCOCHI TESTER</t>
        </is>
      </c>
      <c r="F1407" s="447" t="inlineStr">
        <is>
          <t>COC15T</t>
        </is>
      </c>
      <c r="G1407" s="671" t="n"/>
      <c r="H1407" s="404">
        <f>H858</f>
        <v/>
      </c>
      <c r="I1407" s="404" t="inlineStr">
        <is>
          <t>AG Ultimate Facial Balancing Emulsion COCOCHI</t>
        </is>
      </c>
      <c r="J1407" s="404" t="inlineStr">
        <is>
          <t>балансирующая увлажняющая эмульсия COCOCHI</t>
        </is>
      </c>
      <c r="K1407" s="451">
        <f>K858</f>
        <v/>
      </c>
      <c r="L1407" s="451" t="n"/>
      <c r="M1407" s="1442" t="n"/>
      <c r="N1407" s="1442" t="n"/>
      <c r="O1407" s="553" t="n"/>
      <c r="P1407" s="1745">
        <f>P858</f>
        <v/>
      </c>
      <c r="Q1407" s="1622">
        <f>O1407*P1407</f>
        <v/>
      </c>
      <c r="R1407" s="554" t="n">
        <v>0</v>
      </c>
      <c r="S1407" s="1634">
        <f>O1407*R1407</f>
        <v/>
      </c>
      <c r="T1407" s="1634">
        <f>Q1407-S1407</f>
        <v/>
      </c>
      <c r="U1407" s="556">
        <f>T1407/Q1407</f>
        <v/>
      </c>
      <c r="V1407" s="444">
        <f>V858</f>
        <v/>
      </c>
      <c r="W1407" s="444">
        <f>W858</f>
        <v/>
      </c>
      <c r="X1407" s="728">
        <f>O1407/M1407</f>
        <v/>
      </c>
      <c r="Y1407" s="444">
        <f>V1407*X1407</f>
        <v/>
      </c>
      <c r="Z1407" s="444">
        <f>W1407*X1407</f>
        <v/>
      </c>
      <c r="AA1407" s="444">
        <f>AA858</f>
        <v/>
      </c>
      <c r="AB1407" s="1627">
        <f>AB858</f>
        <v/>
      </c>
      <c r="AC1407" s="1627">
        <f>ROUND(O1407*AB1407,3)</f>
        <v/>
      </c>
      <c r="AD1407" s="673">
        <f>AD858</f>
        <v/>
      </c>
      <c r="AE1407" s="680" t="inlineStr">
        <is>
          <t>ЕАЭС N RU Д-JP.РА06.В.88602/24   от 07.08.2024 действует до 06.08.2029</t>
        </is>
      </c>
      <c r="AF1407" s="680">
        <f>AF858</f>
        <v/>
      </c>
      <c r="AG1407" s="680">
        <f>AG858</f>
        <v/>
      </c>
    </row>
    <row r="1408" hidden="1" ht="20.1" customFormat="1" customHeight="1" s="437" thickBot="1">
      <c r="A1408" s="435" t="n"/>
      <c r="B1408" s="829" t="n"/>
      <c r="C1408" s="1621" t="n">
        <v>4580504130473</v>
      </c>
      <c r="D1408" s="450" t="n"/>
      <c r="E1408" s="435" t="inlineStr">
        <is>
          <t>COCOCHI TESTER</t>
        </is>
      </c>
      <c r="F1408" s="447" t="inlineStr">
        <is>
          <t>COC09</t>
        </is>
      </c>
      <c r="G1408" s="671" t="n"/>
      <c r="H1408" s="404">
        <f>H859</f>
        <v/>
      </c>
      <c r="I1408" s="404" t="inlineStr">
        <is>
          <t>COCOCHI AG Ultimate Renovating Treatment Cream Mask</t>
        </is>
      </c>
      <c r="J1408" s="404" t="inlineStr">
        <is>
          <t xml:space="preserve">Восстанавливающая кремовая маска COCOCHI </t>
        </is>
      </c>
      <c r="K1408" s="451">
        <f>K859</f>
        <v/>
      </c>
      <c r="L1408" s="451" t="n"/>
      <c r="M1408" s="1442" t="n"/>
      <c r="N1408" s="1442" t="n"/>
      <c r="O1408" s="553" t="n"/>
      <c r="P1408" s="1745">
        <f>P859</f>
        <v/>
      </c>
      <c r="Q1408" s="1622">
        <f>O1408*P1408</f>
        <v/>
      </c>
      <c r="R1408" s="554" t="n">
        <v>0</v>
      </c>
      <c r="S1408" s="1634">
        <f>O1408*R1408</f>
        <v/>
      </c>
      <c r="T1408" s="1634">
        <f>Q1408-S1408</f>
        <v/>
      </c>
      <c r="U1408" s="556">
        <f>T1408/Q1408</f>
        <v/>
      </c>
      <c r="V1408" s="444">
        <f>V859</f>
        <v/>
      </c>
      <c r="W1408" s="444">
        <f>W859</f>
        <v/>
      </c>
      <c r="X1408" s="728">
        <f>O1408/M1408</f>
        <v/>
      </c>
      <c r="Y1408" s="444">
        <f>V1408*X1408</f>
        <v/>
      </c>
      <c r="Z1408" s="444">
        <f>W1408*X1408</f>
        <v/>
      </c>
      <c r="AA1408" s="444">
        <f>AA859</f>
        <v/>
      </c>
      <c r="AB1408" s="1627">
        <f>AB859</f>
        <v/>
      </c>
      <c r="AC1408" s="1627">
        <f>ROUND(O1408*AB1408,3)</f>
        <v/>
      </c>
      <c r="AD1408" s="673">
        <f>AD859</f>
        <v/>
      </c>
      <c r="AE1408" s="680" t="inlineStr">
        <is>
          <t>ЕАЭС N RU RU Д-JP.РА06.В.93742/24 от 08.08.2024 действует до 07.08.2029</t>
        </is>
      </c>
      <c r="AF1408" s="680" t="inlineStr">
        <is>
          <t xml:space="preserve">COCOCHI </t>
        </is>
      </c>
      <c r="AG1408" s="680" t="inlineStr">
        <is>
          <t>Cocochi Cosme Co., Ltd.</t>
        </is>
      </c>
    </row>
    <row r="1409" hidden="1" ht="20.1" customFormat="1" customHeight="1" s="437" thickBot="1">
      <c r="A1409" s="435" t="n"/>
      <c r="B1409" s="829" t="n"/>
      <c r="C1409" s="1621" t="n">
        <v>4580504130817</v>
      </c>
      <c r="D1409" s="450" t="n"/>
      <c r="E1409" s="435" t="inlineStr">
        <is>
          <t>COCOCHI TESTER</t>
        </is>
      </c>
      <c r="F1409" s="447" t="inlineStr">
        <is>
          <t>COC10</t>
        </is>
      </c>
      <c r="G1409" s="671" t="n"/>
      <c r="H1409" s="404">
        <f>H860</f>
        <v/>
      </c>
      <c r="I1409" s="404" t="inlineStr">
        <is>
          <t>AG Ultimate Eye Zone Mask COCOCHI</t>
        </is>
      </c>
      <c r="J1409" s="404" t="inlineStr">
        <is>
          <t>Маска тканевая для кожи вокург глаз COCOCHI</t>
        </is>
      </c>
      <c r="K1409" s="451">
        <f>K860</f>
        <v/>
      </c>
      <c r="L1409" s="451" t="n"/>
      <c r="M1409" s="1442" t="n"/>
      <c r="N1409" s="1442" t="n"/>
      <c r="O1409" s="553" t="n"/>
      <c r="P1409" s="1745">
        <f>P860</f>
        <v/>
      </c>
      <c r="Q1409" s="1622">
        <f>O1409*P1409</f>
        <v/>
      </c>
      <c r="R1409" s="554" t="n">
        <v>0</v>
      </c>
      <c r="S1409" s="1634">
        <f>O1409*R1409</f>
        <v/>
      </c>
      <c r="T1409" s="1634">
        <f>Q1409-S1409</f>
        <v/>
      </c>
      <c r="U1409" s="556">
        <f>T1409/Q1409</f>
        <v/>
      </c>
      <c r="V1409" s="444">
        <f>V860</f>
        <v/>
      </c>
      <c r="W1409" s="444">
        <f>W860</f>
        <v/>
      </c>
      <c r="X1409" s="728">
        <f>O1409/M1409</f>
        <v/>
      </c>
      <c r="Y1409" s="444">
        <f>V1409*X1409</f>
        <v/>
      </c>
      <c r="Z1409" s="444">
        <f>W1409*X1409</f>
        <v/>
      </c>
      <c r="AA1409" s="444">
        <f>AA860</f>
        <v/>
      </c>
      <c r="AB1409" s="1627">
        <f>AB860</f>
        <v/>
      </c>
      <c r="AC1409" s="1627">
        <f>ROUND(O1409*AB1409,3)</f>
        <v/>
      </c>
      <c r="AD1409" s="673">
        <f>AD860</f>
        <v/>
      </c>
      <c r="AE1409" s="680" t="inlineStr">
        <is>
          <t>ЕАЭС N RU RU Д-JP.РА06.В.88676/24  от 07.08.2024 действует до 06.08.2029</t>
        </is>
      </c>
      <c r="AF1409" s="680" t="inlineStr">
        <is>
          <t xml:space="preserve">COCOCHI </t>
        </is>
      </c>
      <c r="AG1409" s="680" t="inlineStr">
        <is>
          <t>Cocochi Cosme Co., Ltd.</t>
        </is>
      </c>
    </row>
    <row r="1410" hidden="1" ht="20.1" customFormat="1" customHeight="1" s="437" thickBot="1">
      <c r="A1410" s="435" t="n"/>
      <c r="B1410" s="829" t="n"/>
      <c r="C1410" s="1621" t="n">
        <v>4580504130831</v>
      </c>
      <c r="D1410" s="450" t="n"/>
      <c r="E1410" s="435" t="inlineStr">
        <is>
          <t>COCOCHI TESTER</t>
        </is>
      </c>
      <c r="F1410" s="447" t="inlineStr">
        <is>
          <t>COC11</t>
        </is>
      </c>
      <c r="G1410" s="671" t="n"/>
      <c r="H1410" s="404">
        <f>H861</f>
        <v/>
      </c>
      <c r="I1410" s="404" t="inlineStr">
        <is>
          <t>COCOCHI Eye Care Set (AG Ultimate Enriched Eye CreamCOCOCHI/AG Ultimate Eye Zone Mask COCOCHI)</t>
        </is>
      </c>
      <c r="J1410" s="404" t="inlineStr">
        <is>
          <t>Набор по уходу за кожей вокруг глаз (Маска тканевая для кожи вокург глаз COCOCHI +Питательный антивозрастной крем для кожи вокруг глаз COCOCHI) COCOCHI</t>
        </is>
      </c>
      <c r="K1410" s="451">
        <f>K861</f>
        <v/>
      </c>
      <c r="L1410" s="451" t="n"/>
      <c r="M1410" s="1442" t="n"/>
      <c r="N1410" s="1442" t="n"/>
      <c r="O1410" s="553" t="n"/>
      <c r="P1410" s="1745">
        <f>P861</f>
        <v/>
      </c>
      <c r="Q1410" s="1622">
        <f>O1410*P1410</f>
        <v/>
      </c>
      <c r="R1410" s="554" t="n">
        <v>0</v>
      </c>
      <c r="S1410" s="1634">
        <f>O1410*R1410</f>
        <v/>
      </c>
      <c r="T1410" s="1634">
        <f>Q1410-S1410</f>
        <v/>
      </c>
      <c r="U1410" s="556">
        <f>T1410/Q1410</f>
        <v/>
      </c>
      <c r="V1410" s="444">
        <f>V861</f>
        <v/>
      </c>
      <c r="W1410" s="444">
        <f>W861</f>
        <v/>
      </c>
      <c r="X1410" s="728">
        <f>O1410/M1410</f>
        <v/>
      </c>
      <c r="Y1410" s="444">
        <f>V1410*X1410</f>
        <v/>
      </c>
      <c r="Z1410" s="444">
        <f>W1410*X1410</f>
        <v/>
      </c>
      <c r="AA1410" s="444">
        <f>AA861</f>
        <v/>
      </c>
      <c r="AB1410" s="1627">
        <f>AB861</f>
        <v/>
      </c>
      <c r="AC1410" s="1627">
        <f>ROUND(O1410*AB1410,3)</f>
        <v/>
      </c>
      <c r="AD1410" s="673">
        <f>AD861</f>
        <v/>
      </c>
      <c r="AE1410" s="680" t="inlineStr">
        <is>
          <t>ЕАЭС N Д-JP.РА06.В.88722/24    от 07.08.2024 действует до 06.08.2029    ЕАЭС N Д-JP.РА06.В.88676/24 от 07.08.2024 действует до 06.08.2029</t>
        </is>
      </c>
      <c r="AF1410" s="680" t="inlineStr">
        <is>
          <t xml:space="preserve">COCOCHI </t>
        </is>
      </c>
      <c r="AG1410" s="680" t="inlineStr">
        <is>
          <t>Cocochi Cosme Co., Ltd.</t>
        </is>
      </c>
    </row>
    <row r="1411" hidden="1" ht="20.1" customFormat="1" customHeight="1" s="437" thickBot="1">
      <c r="A1411" s="435" t="n"/>
      <c r="B1411" s="829" t="n"/>
      <c r="C1411" s="1621">
        <f>C862</f>
        <v/>
      </c>
      <c r="D1411" s="450" t="n"/>
      <c r="E1411" s="435" t="inlineStr">
        <is>
          <t>COCOCHI TESTER</t>
        </is>
      </c>
      <c r="F1411" s="447" t="inlineStr">
        <is>
          <t>COC12T</t>
        </is>
      </c>
      <c r="G1411" s="671" t="n"/>
      <c r="H1411" s="404">
        <f>H862</f>
        <v/>
      </c>
      <c r="I1411" s="404" t="inlineStr">
        <is>
          <t>AG Ultimate Facial Essence Mask Sakura COCOCHI</t>
        </is>
      </c>
      <c r="J1411" s="404" t="inlineStr">
        <is>
          <t>Увлажняющая тканевая маска для кожи лица Сакура</t>
        </is>
      </c>
      <c r="K1411" s="404">
        <f>K862</f>
        <v/>
      </c>
      <c r="L1411" s="451" t="n"/>
      <c r="M1411" s="1442" t="n"/>
      <c r="N1411" s="1442" t="n"/>
      <c r="O1411" s="553" t="n"/>
      <c r="P1411" s="1745">
        <f>P862</f>
        <v/>
      </c>
      <c r="Q1411" s="1622">
        <f>O1411*P1411</f>
        <v/>
      </c>
      <c r="R1411" s="554" t="n">
        <v>0</v>
      </c>
      <c r="S1411" s="1634">
        <f>O1411*R1411</f>
        <v/>
      </c>
      <c r="T1411" s="1634">
        <f>Q1411-S1411</f>
        <v/>
      </c>
      <c r="U1411" s="556">
        <f>T1411/Q1411</f>
        <v/>
      </c>
      <c r="V1411" s="444">
        <f>V862</f>
        <v/>
      </c>
      <c r="W1411" s="444">
        <f>W862</f>
        <v/>
      </c>
      <c r="X1411" s="728">
        <f>O1411/M1411</f>
        <v/>
      </c>
      <c r="Y1411" s="444">
        <f>V1411*X1411</f>
        <v/>
      </c>
      <c r="Z1411" s="444">
        <f>W1411*X1411</f>
        <v/>
      </c>
      <c r="AA1411" s="444">
        <f>AA862</f>
        <v/>
      </c>
      <c r="AB1411" s="1627">
        <f>AB862</f>
        <v/>
      </c>
      <c r="AC1411" s="1627">
        <f>ROUND(O1411*AB1411,3)</f>
        <v/>
      </c>
      <c r="AD1411" s="673">
        <f>AD862</f>
        <v/>
      </c>
      <c r="AE1411" s="680" t="inlineStr">
        <is>
          <t>ЕАЭС N RU RU Д-JP.РА06.В.88676/24  от 07.08.2024 действует до 06.08.2029</t>
        </is>
      </c>
      <c r="AF1411" s="680">
        <f>AF862</f>
        <v/>
      </c>
      <c r="AG1411" s="680" t="inlineStr">
        <is>
          <t>Cocochi Cosme Co., Ltd.</t>
        </is>
      </c>
    </row>
    <row r="1412" hidden="1" ht="20.1" customFormat="1" customHeight="1" s="437" thickBot="1">
      <c r="A1412" s="435" t="n"/>
      <c r="B1412" s="829" t="n"/>
      <c r="C1412" s="1621">
        <f>C863</f>
        <v/>
      </c>
      <c r="D1412" s="450" t="n"/>
      <c r="E1412" s="435" t="inlineStr">
        <is>
          <t>COCOCHI TESTER</t>
        </is>
      </c>
      <c r="F1412" s="447" t="inlineStr">
        <is>
          <t>COC13T</t>
        </is>
      </c>
      <c r="G1412" s="671" t="n"/>
      <c r="H1412" s="404">
        <f>H863</f>
        <v/>
      </c>
      <c r="I1412" s="404" t="inlineStr">
        <is>
          <t>AG Sleeping Pack N Cocochi</t>
        </is>
      </c>
      <c r="J1412" s="404" t="inlineStr">
        <is>
          <t>Ночная восстанавливающая маска Cocochi</t>
        </is>
      </c>
      <c r="K1412" s="404">
        <f>K863</f>
        <v/>
      </c>
      <c r="L1412" s="451" t="n"/>
      <c r="M1412" s="1442" t="n"/>
      <c r="N1412" s="1442" t="n"/>
      <c r="O1412" s="553" t="n"/>
      <c r="P1412" s="1745">
        <f>P863</f>
        <v/>
      </c>
      <c r="Q1412" s="1622">
        <f>O1412*P1412</f>
        <v/>
      </c>
      <c r="R1412" s="554" t="n">
        <v>0</v>
      </c>
      <c r="S1412" s="1634">
        <f>O1412*R1412</f>
        <v/>
      </c>
      <c r="T1412" s="1634">
        <f>Q1412-S1412</f>
        <v/>
      </c>
      <c r="U1412" s="556">
        <f>T1412/Q1412</f>
        <v/>
      </c>
      <c r="V1412" s="444">
        <f>V863</f>
        <v/>
      </c>
      <c r="W1412" s="444">
        <f>W863</f>
        <v/>
      </c>
      <c r="X1412" s="728">
        <f>O1412/M1412</f>
        <v/>
      </c>
      <c r="Y1412" s="444">
        <f>V1412*X1412</f>
        <v/>
      </c>
      <c r="Z1412" s="444">
        <f>W1412*X1412</f>
        <v/>
      </c>
      <c r="AA1412" s="444">
        <f>AA863</f>
        <v/>
      </c>
      <c r="AB1412" s="1627">
        <f>AB863</f>
        <v/>
      </c>
      <c r="AC1412" s="1627">
        <f>ROUND(O1412*AB1412,3)</f>
        <v/>
      </c>
      <c r="AD1412" s="673">
        <f>AD863</f>
        <v/>
      </c>
      <c r="AE1412" s="680" t="inlineStr">
        <is>
          <t>ЕАЭС N RU RU Д-JP.РА06.В.93742/24 от 08.08.2024 действует до 07.08.2029</t>
        </is>
      </c>
      <c r="AF1412" s="680">
        <f>AF863</f>
        <v/>
      </c>
      <c r="AG1412" s="680">
        <f>AG863</f>
        <v/>
      </c>
    </row>
    <row r="1413" hidden="1" ht="20.1" customFormat="1" customHeight="1" s="437" thickBot="1">
      <c r="A1413" s="435" t="n"/>
      <c r="B1413" s="829" t="n"/>
      <c r="C1413" s="1663">
        <f>C864</f>
        <v/>
      </c>
      <c r="D1413" s="671" t="n"/>
      <c r="E1413" s="447" t="inlineStr">
        <is>
          <t>COCOCHI TESTER</t>
        </is>
      </c>
      <c r="F1413" s="447" t="n"/>
      <c r="G1413" s="671" t="n"/>
      <c r="H1413" s="404" t="inlineStr">
        <is>
          <t>COCOCHI Facial Cream Reserve 50g</t>
        </is>
      </c>
      <c r="I1413" s="868" t="inlineStr">
        <is>
          <t>COCOCHI Facial Cream Reserve 50g</t>
        </is>
      </c>
      <c r="J1413" s="868" t="inlineStr">
        <is>
          <t>Питательный лифтинговый омолаживающий крем Резерв COCOCHI</t>
        </is>
      </c>
      <c r="K1413" s="404">
        <f>K864</f>
        <v/>
      </c>
      <c r="L1413" s="1059" t="n"/>
      <c r="M1413" s="1442" t="n"/>
      <c r="N1413" s="1442" t="n"/>
      <c r="O1413" s="553" t="n"/>
      <c r="P1413" s="1745">
        <f>P864</f>
        <v/>
      </c>
      <c r="Q1413" s="1622">
        <f>O1413*P1413</f>
        <v/>
      </c>
      <c r="R1413" s="554" t="n">
        <v>0</v>
      </c>
      <c r="S1413" s="1634">
        <f>O1413*R1413</f>
        <v/>
      </c>
      <c r="T1413" s="1634">
        <f>Q1413-S1413</f>
        <v/>
      </c>
      <c r="U1413" s="556">
        <f>T1413/Q1413</f>
        <v/>
      </c>
      <c r="V1413" s="444" t="n"/>
      <c r="W1413" s="444" t="n"/>
      <c r="X1413" s="728" t="n"/>
      <c r="Y1413" s="444" t="n"/>
      <c r="Z1413" s="444" t="n"/>
      <c r="AA1413" s="444" t="n"/>
      <c r="AB1413" s="1627" t="n">
        <v>0.26</v>
      </c>
      <c r="AC1413" s="1627">
        <f>ROUND(O1413*AB1413,3)</f>
        <v/>
      </c>
      <c r="AD1413" s="673">
        <f>AD864</f>
        <v/>
      </c>
      <c r="AE1413" s="680">
        <f>AE864</f>
        <v/>
      </c>
      <c r="AF1413" s="680">
        <f>AF864</f>
        <v/>
      </c>
      <c r="AG1413" s="680">
        <f>AG864</f>
        <v/>
      </c>
    </row>
    <row r="1414" hidden="1" ht="20.1" customFormat="1" customHeight="1" s="437" thickBot="1">
      <c r="A1414" s="435" t="n"/>
      <c r="B1414" s="829" t="n"/>
      <c r="C1414" s="1663">
        <f>C865</f>
        <v/>
      </c>
      <c r="D1414" s="671" t="n"/>
      <c r="E1414" s="447" t="inlineStr">
        <is>
          <t>COCOCHI TESTER</t>
        </is>
      </c>
      <c r="F1414" s="447" t="n"/>
      <c r="G1414" s="671" t="n"/>
      <c r="H1414" s="404" t="inlineStr">
        <is>
          <t>COCOCHI Facial Cream Reserve 15g Tester(N.C.V)</t>
        </is>
      </c>
      <c r="I1414" s="868" t="inlineStr">
        <is>
          <t>COCOCHI Facial Cream Reserve 15g</t>
        </is>
      </c>
      <c r="J1414" s="868" t="inlineStr">
        <is>
          <t>Питательный лифтинговый омолаживающий крем Резерв COCOCHI</t>
        </is>
      </c>
      <c r="K1414" s="404">
        <f>K865</f>
        <v/>
      </c>
      <c r="L1414" s="1059" t="n"/>
      <c r="M1414" s="1442" t="n"/>
      <c r="N1414" s="1442" t="n"/>
      <c r="O1414" s="553" t="n"/>
      <c r="P1414" s="1745">
        <f>P865</f>
        <v/>
      </c>
      <c r="Q1414" s="1622">
        <f>O1414*P1414</f>
        <v/>
      </c>
      <c r="R1414" s="554" t="n">
        <v>0</v>
      </c>
      <c r="S1414" s="1634">
        <f>O1414*R1414</f>
        <v/>
      </c>
      <c r="T1414" s="1634">
        <f>Q1414-S1414</f>
        <v/>
      </c>
      <c r="U1414" s="556">
        <f>T1414/Q1414</f>
        <v/>
      </c>
      <c r="V1414" s="444" t="n"/>
      <c r="W1414" s="444" t="n"/>
      <c r="X1414" s="728" t="n"/>
      <c r="Y1414" s="444" t="n"/>
      <c r="Z1414" s="444" t="n"/>
      <c r="AA1414" s="444" t="n"/>
      <c r="AB1414" s="1627" t="n">
        <v>0.104</v>
      </c>
      <c r="AC1414" s="1627">
        <f>ROUND(O1414*AB1414,3)</f>
        <v/>
      </c>
      <c r="AD1414" s="673">
        <f>AD865</f>
        <v/>
      </c>
      <c r="AE1414" s="680">
        <f>AE865</f>
        <v/>
      </c>
      <c r="AF1414" s="680">
        <f>AF865</f>
        <v/>
      </c>
      <c r="AG1414" s="680">
        <f>AG865</f>
        <v/>
      </c>
    </row>
    <row r="1415" hidden="1" ht="20.1" customFormat="1" customHeight="1" s="437" thickBot="1">
      <c r="A1415" s="435" t="n"/>
      <c r="B1415" s="829" t="n"/>
      <c r="C1415" s="1663">
        <f>C866</f>
        <v/>
      </c>
      <c r="D1415" s="671" t="n"/>
      <c r="E1415" s="447" t="inlineStr">
        <is>
          <t>COCOCHI TESTER</t>
        </is>
      </c>
      <c r="F1415" s="447" t="n"/>
      <c r="G1415" s="671" t="n"/>
      <c r="H1415" s="404" t="inlineStr">
        <is>
          <t>COCOCHI AG Ultimate Glowing Essence Cream Mask 20g/60g</t>
        </is>
      </c>
      <c r="I1415" s="868" t="inlineStr">
        <is>
          <t xml:space="preserve"> Кремовая маска-эссенция супер Сияние COCOCHI</t>
        </is>
      </c>
      <c r="J1415" s="868" t="inlineStr">
        <is>
          <t>COCOCHI AG Ultimate Glowing Essence Cream Mask 20g/60g</t>
        </is>
      </c>
      <c r="K1415" s="404">
        <f>K866</f>
        <v/>
      </c>
      <c r="L1415" s="1059" t="n"/>
      <c r="M1415" s="1442" t="n"/>
      <c r="N1415" s="1442" t="n"/>
      <c r="O1415" s="553" t="n"/>
      <c r="P1415" s="1745">
        <f>P866</f>
        <v/>
      </c>
      <c r="Q1415" s="1622">
        <f>O1415*P1415</f>
        <v/>
      </c>
      <c r="R1415" s="554" t="n">
        <v>0</v>
      </c>
      <c r="S1415" s="1634">
        <f>O1415*R1415</f>
        <v/>
      </c>
      <c r="T1415" s="1634">
        <f>Q1415-S1415</f>
        <v/>
      </c>
      <c r="U1415" s="556">
        <f>T1415/Q1415</f>
        <v/>
      </c>
      <c r="V1415" s="444" t="n"/>
      <c r="W1415" s="444" t="n"/>
      <c r="X1415" s="728" t="n"/>
      <c r="Y1415" s="444" t="n"/>
      <c r="Z1415" s="444" t="n"/>
      <c r="AA1415" s="444" t="n"/>
      <c r="AB1415" s="1627" t="n">
        <v>0.265</v>
      </c>
      <c r="AC1415" s="1627">
        <f>ROUND(O1415*AB1415,3)</f>
        <v/>
      </c>
      <c r="AD1415" s="673">
        <f>AD866</f>
        <v/>
      </c>
      <c r="AE1415" s="680">
        <f>AE866</f>
        <v/>
      </c>
      <c r="AF1415" s="680">
        <f>AF866</f>
        <v/>
      </c>
      <c r="AG1415" s="680">
        <f>AG866</f>
        <v/>
      </c>
    </row>
    <row r="1416" hidden="1" ht="20.1" customFormat="1" customHeight="1" s="437" thickBot="1">
      <c r="A1416" s="435" t="n"/>
      <c r="B1416" s="829" t="n"/>
      <c r="C1416" s="1663">
        <f>C867</f>
        <v/>
      </c>
      <c r="D1416" s="671" t="n"/>
      <c r="E1416" s="447" t="inlineStr">
        <is>
          <t>COCOCHI TESTER</t>
        </is>
      </c>
      <c r="F1416" s="447" t="n"/>
      <c r="G1416" s="671" t="n"/>
      <c r="H1416" s="404" t="inlineStr">
        <is>
          <t xml:space="preserve"> COCOCHI AG Ultimate Glowing Essence Cream Mask 7g/21g Tester(N.C.V)</t>
        </is>
      </c>
      <c r="I1416" s="868" t="inlineStr">
        <is>
          <t xml:space="preserve"> Кремовая маска-эссенция супер Сияние COCOCHI</t>
        </is>
      </c>
      <c r="J1416" s="868" t="inlineStr">
        <is>
          <t xml:space="preserve"> COCOCHI AG Ultimate Glowing Essence Cream Mask  7g/21g</t>
        </is>
      </c>
      <c r="K1416" s="404">
        <f>K867</f>
        <v/>
      </c>
      <c r="L1416" s="1059" t="n"/>
      <c r="M1416" s="1442" t="n"/>
      <c r="N1416" s="1442" t="n"/>
      <c r="O1416" s="553" t="n"/>
      <c r="P1416" s="1745">
        <f>P867</f>
        <v/>
      </c>
      <c r="Q1416" s="1622">
        <f>O1416*P1416</f>
        <v/>
      </c>
      <c r="R1416" s="554" t="n">
        <v>0</v>
      </c>
      <c r="S1416" s="1634">
        <f>O1416*R1416</f>
        <v/>
      </c>
      <c r="T1416" s="1634">
        <f>Q1416-S1416</f>
        <v/>
      </c>
      <c r="U1416" s="556">
        <f>T1416/Q1416</f>
        <v/>
      </c>
      <c r="V1416" s="444" t="n"/>
      <c r="W1416" s="444" t="n"/>
      <c r="X1416" s="728" t="n"/>
      <c r="Y1416" s="444" t="n"/>
      <c r="Z1416" s="444" t="n"/>
      <c r="AA1416" s="444" t="n"/>
      <c r="AB1416" s="1627" t="n">
        <v>0.1</v>
      </c>
      <c r="AC1416" s="1627">
        <f>ROUND(O1416*AB1416,3)</f>
        <v/>
      </c>
      <c r="AD1416" s="673">
        <f>AD867</f>
        <v/>
      </c>
      <c r="AE1416" s="680">
        <f>AE867</f>
        <v/>
      </c>
      <c r="AF1416" s="680">
        <f>AF867</f>
        <v/>
      </c>
      <c r="AG1416" s="680">
        <f>AG867</f>
        <v/>
      </c>
    </row>
    <row r="1417" hidden="1" ht="20.1" customFormat="1" customHeight="1" s="437" thickBot="1">
      <c r="A1417" s="435" t="n"/>
      <c r="B1417" s="829" t="n"/>
      <c r="C1417" s="1663">
        <f>C868</f>
        <v/>
      </c>
      <c r="D1417" s="671" t="n"/>
      <c r="E1417" s="447" t="inlineStr">
        <is>
          <t>COCOCHI TESTER</t>
        </is>
      </c>
      <c r="F1417" s="447" t="inlineStr">
        <is>
          <t>COC18S</t>
        </is>
      </c>
      <c r="G1417" s="671" t="n"/>
      <c r="H1417" s="404" t="inlineStr">
        <is>
          <t>COCOCHI AG Facial Triple Itensive SPA Treatment 3g/15g/20ml Tester(N.C.V)</t>
        </is>
      </c>
      <c r="I1417" s="868" t="inlineStr">
        <is>
          <t xml:space="preserve">Антивозрастной интенсивный СПА уход тройного действия (набор) COCOCHI </t>
        </is>
      </c>
      <c r="J1417" s="868" t="inlineStr">
        <is>
          <t>COCOCHI AG Facial Triple Itensive SPA Treatment (essence cream N 3g/essence cream mask 15g/essence lotion EX 20ml</t>
        </is>
      </c>
      <c r="K1417" s="404">
        <f>K868</f>
        <v/>
      </c>
      <c r="L1417" s="1059" t="n"/>
      <c r="M1417" s="1442" t="n"/>
      <c r="N1417" s="1442" t="n"/>
      <c r="O1417" s="553" t="n"/>
      <c r="P1417" s="1745">
        <f>P868</f>
        <v/>
      </c>
      <c r="Q1417" s="1622">
        <f>O1417*P1417</f>
        <v/>
      </c>
      <c r="R1417" s="554" t="n">
        <v>0</v>
      </c>
      <c r="S1417" s="1634">
        <f>O1417*R1417</f>
        <v/>
      </c>
      <c r="T1417" s="1634">
        <f>Q1417-S1417</f>
        <v/>
      </c>
      <c r="U1417" s="556">
        <f>T1417/Q1417</f>
        <v/>
      </c>
      <c r="V1417" s="444" t="n"/>
      <c r="W1417" s="444" t="n"/>
      <c r="X1417" s="728" t="n"/>
      <c r="Y1417" s="444" t="n"/>
      <c r="Z1417" s="444" t="n"/>
      <c r="AA1417" s="444" t="n"/>
      <c r="AB1417" s="1627" t="n">
        <v>0.115</v>
      </c>
      <c r="AC1417" s="1627">
        <f>ROUND(O1417*AB1417,3)</f>
        <v/>
      </c>
      <c r="AD1417" s="673">
        <f>AD868</f>
        <v/>
      </c>
      <c r="AE1417" s="921" t="inlineStr">
        <is>
          <t>ВП RU Д-JP.РА01.А.29404/25 от 09.04.2025 действует до 08.10.2025</t>
        </is>
      </c>
      <c r="AF1417" s="680" t="inlineStr">
        <is>
          <t xml:space="preserve">COCOCHI </t>
        </is>
      </c>
      <c r="AG1417" s="680" t="inlineStr">
        <is>
          <t>Cosmo Beauty Co., Ltd</t>
        </is>
      </c>
    </row>
    <row r="1418" hidden="1" ht="20.1" customFormat="1" customHeight="1" s="437" thickBot="1">
      <c r="A1418" s="435" t="n"/>
      <c r="B1418" s="829" t="n"/>
      <c r="C1418" s="1663">
        <f>C869</f>
        <v/>
      </c>
      <c r="D1418" s="671" t="n"/>
      <c r="E1418" s="447" t="inlineStr">
        <is>
          <t>COCOCHI TESTER</t>
        </is>
      </c>
      <c r="F1418" s="447" t="n"/>
      <c r="G1418" s="671" t="n"/>
      <c r="H1418" s="404" t="inlineStr">
        <is>
          <t>COCOCHI AG Clarifying Concentrate Mask 5sht/ 1g x5 Tester(N.C.V)</t>
        </is>
      </c>
      <c r="I1418" s="868" t="inlineStr">
        <is>
          <t xml:space="preserve">Антигликационная, антивозростная концентрированная маска COCOCHI  </t>
        </is>
      </c>
      <c r="J1418" s="868" t="inlineStr">
        <is>
          <t>COCOCHI AG Clarifying Concentrate Mask 5sht/ 1g x5</t>
        </is>
      </c>
      <c r="K1418" s="404">
        <f>K869</f>
        <v/>
      </c>
      <c r="L1418" s="1059" t="n"/>
      <c r="M1418" s="1442" t="n"/>
      <c r="N1418" s="1442" t="n"/>
      <c r="O1418" s="553" t="n"/>
      <c r="P1418" s="1745">
        <f>P869</f>
        <v/>
      </c>
      <c r="Q1418" s="1622">
        <f>O1418*P1418</f>
        <v/>
      </c>
      <c r="R1418" s="554" t="n">
        <v>0</v>
      </c>
      <c r="S1418" s="1634">
        <f>O1418*R1418</f>
        <v/>
      </c>
      <c r="T1418" s="1634">
        <f>Q1418-S1418</f>
        <v/>
      </c>
      <c r="U1418" s="556">
        <f>T1418/Q1418</f>
        <v/>
      </c>
      <c r="V1418" s="444" t="n"/>
      <c r="W1418" s="444" t="n"/>
      <c r="X1418" s="728" t="n"/>
      <c r="Y1418" s="444" t="n"/>
      <c r="Z1418" s="444" t="n"/>
      <c r="AA1418" s="444" t="n"/>
      <c r="AB1418" s="1627" t="n">
        <v>0.21</v>
      </c>
      <c r="AC1418" s="1627">
        <f>ROUND(O1418*AB1418,3)</f>
        <v/>
      </c>
      <c r="AD1418" s="673">
        <f>AD869</f>
        <v/>
      </c>
      <c r="AE1418" s="680">
        <f>AE869</f>
        <v/>
      </c>
      <c r="AF1418" s="680">
        <f>AF869</f>
        <v/>
      </c>
      <c r="AG1418" s="680">
        <f>AG869</f>
        <v/>
      </c>
    </row>
    <row r="1419" hidden="1" ht="20.1" customFormat="1" customHeight="1" s="437" thickBot="1">
      <c r="A1419" s="435" t="n"/>
      <c r="B1419" s="829" t="n"/>
      <c r="C1419" s="1663" t="n">
        <v>4580504131425</v>
      </c>
      <c r="D1419" s="671" t="n"/>
      <c r="E1419" s="447" t="inlineStr">
        <is>
          <t>COCOCHI TESTER</t>
        </is>
      </c>
      <c r="F1419" s="447" t="n"/>
      <c r="G1419" s="671" t="n"/>
      <c r="H1419" s="404" t="inlineStr">
        <is>
          <t>COCOCHI AG Ultimate Brightening Cleansing Mask Tester(N.C.V)</t>
        </is>
      </c>
      <c r="I1419" s="404" t="n"/>
      <c r="J1419" s="404" t="n"/>
      <c r="K1419" s="404" t="inlineStr">
        <is>
          <t>cleansing mask</t>
        </is>
      </c>
      <c r="L1419" s="451" t="n"/>
      <c r="M1419" s="1442" t="n"/>
      <c r="N1419" s="1442" t="n"/>
      <c r="O1419" s="553" t="n"/>
      <c r="P1419" s="1745">
        <f>P870</f>
        <v/>
      </c>
      <c r="Q1419" s="1622">
        <f>O1419*P1419</f>
        <v/>
      </c>
      <c r="R1419" s="554" t="n">
        <v>0</v>
      </c>
      <c r="S1419" s="1634">
        <f>O1419*R1419</f>
        <v/>
      </c>
      <c r="T1419" s="1634">
        <f>Q1419-S1419</f>
        <v/>
      </c>
      <c r="U1419" s="556">
        <f>T1419/Q1419</f>
        <v/>
      </c>
      <c r="V1419" s="444" t="n"/>
      <c r="W1419" s="444" t="n"/>
      <c r="X1419" s="728" t="n"/>
      <c r="Y1419" s="444" t="n"/>
      <c r="Z1419" s="444" t="n"/>
      <c r="AA1419" s="444" t="n"/>
      <c r="AB1419" s="1627" t="n">
        <v>0.3</v>
      </c>
      <c r="AC1419" s="1627">
        <f>ROUND(O1419*AB1419,3)</f>
        <v/>
      </c>
      <c r="AD1419" s="673">
        <f>AD870</f>
        <v/>
      </c>
      <c r="AE1419" s="680">
        <f>AE870</f>
        <v/>
      </c>
      <c r="AF1419" s="680">
        <f>AF870</f>
        <v/>
      </c>
      <c r="AG1419" s="680">
        <f>AG870</f>
        <v/>
      </c>
    </row>
    <row r="1420" hidden="1" ht="20.1" customFormat="1" customHeight="1" s="437" thickBot="1">
      <c r="A1420" s="1129" t="n"/>
      <c r="B1420" s="1129" t="n"/>
      <c r="C1420" s="1630">
        <f>C871</f>
        <v/>
      </c>
      <c r="D1420" s="1132" t="n"/>
      <c r="E1420" s="1131" t="inlineStr">
        <is>
          <t>Purebio TESTER</t>
        </is>
      </c>
      <c r="F1420" s="1131" t="inlineStr">
        <is>
          <t>PB01</t>
        </is>
      </c>
      <c r="G1420" s="1132" t="n"/>
      <c r="H1420" s="1133" t="inlineStr">
        <is>
          <t>PureBio Tone Up UV white 50g</t>
        </is>
      </c>
      <c r="I1420" s="1133" t="inlineStr">
        <is>
          <t xml:space="preserve">Pure Bio Tone Up UV white </t>
        </is>
      </c>
      <c r="J1420" s="1133" t="inlineStr">
        <is>
          <t>Солнцезацитный крем выравнивающий цвет кожи лица SPF 50 PA++++</t>
        </is>
      </c>
      <c r="K1420" s="1133" t="inlineStr">
        <is>
          <t>sunscreen</t>
        </is>
      </c>
      <c r="L1420" s="1145" t="n"/>
      <c r="M1420" s="1147" t="n"/>
      <c r="N1420" s="1147" t="n"/>
      <c r="O1420" s="1137" t="n"/>
      <c r="P1420" s="1752" t="n">
        <v>3176</v>
      </c>
      <c r="Q1420" s="1628">
        <f>O1420*P1420</f>
        <v/>
      </c>
      <c r="R1420" s="1139" t="n">
        <v>0</v>
      </c>
      <c r="S1420" s="1713">
        <f>O1420*R1420</f>
        <v/>
      </c>
      <c r="T1420" s="1713">
        <f>Q1420-S1420</f>
        <v/>
      </c>
      <c r="U1420" s="990">
        <f>T1420/Q1420</f>
        <v/>
      </c>
      <c r="V1420" s="1140" t="n"/>
      <c r="W1420" s="1140" t="n"/>
      <c r="X1420" s="1167" t="n"/>
      <c r="Y1420" s="1140" t="n"/>
      <c r="Z1420" s="1140" t="n"/>
      <c r="AA1420" s="1140" t="n"/>
      <c r="AB1420" s="1694">
        <f>AB871</f>
        <v/>
      </c>
      <c r="AC1420" s="1627">
        <f>ROUND(O1420*AB1420,3)</f>
        <v/>
      </c>
      <c r="AD1420" s="1142">
        <f>AD871</f>
        <v/>
      </c>
      <c r="AE1420" s="680">
        <f>AE871</f>
        <v/>
      </c>
      <c r="AF1420" s="680" t="inlineStr">
        <is>
          <t>ЗАЯВЛЕНИЕ № 1/07 от 17.07.25г</t>
        </is>
      </c>
      <c r="AG1420" s="680" t="inlineStr">
        <is>
          <t>PURE BIO</t>
        </is>
      </c>
      <c r="AH1420" s="437" t="inlineStr">
        <is>
          <t>Bonanza Co.,Ltd.</t>
        </is>
      </c>
    </row>
    <row r="1421" hidden="1" ht="20.1" customFormat="1" customHeight="1" s="437" thickBot="1">
      <c r="A1421" s="1442" t="n"/>
      <c r="B1421" s="822" t="n"/>
      <c r="C1421" s="439" t="n"/>
      <c r="D1421" s="439" t="n"/>
      <c r="E1421" s="447" t="inlineStr">
        <is>
          <t>Diaasjapan TESTER</t>
        </is>
      </c>
      <c r="F1421" s="447" t="inlineStr">
        <is>
          <t>BS01</t>
        </is>
      </c>
      <c r="G1421" s="671" t="n"/>
      <c r="H1421" s="404" t="inlineStr">
        <is>
          <t xml:space="preserve">
Beauty Smile TESTER(N.C.V)
</t>
        </is>
      </c>
      <c r="I1421" s="404" t="n"/>
      <c r="J1421" s="488" t="inlineStr">
        <is>
          <t>Beauty Smile. Отбеливающая зубная паста на основе угля и ионов серебра Бьюти Смайл для дневного применения.</t>
        </is>
      </c>
      <c r="K1421" s="404" t="inlineStr">
        <is>
          <t>tooth paste</t>
        </is>
      </c>
      <c r="L1421" s="451" t="n"/>
      <c r="M1421" s="1442" t="n"/>
      <c r="N1421" s="1442" t="n"/>
      <c r="O1421" s="553" t="n"/>
      <c r="P1421" s="1745" t="n">
        <v>100</v>
      </c>
      <c r="Q1421" s="1622">
        <f>O1421*P1421</f>
        <v/>
      </c>
      <c r="R1421" s="554" t="n">
        <v>0</v>
      </c>
      <c r="S1421" s="1634">
        <f>O1421*R1421</f>
        <v/>
      </c>
      <c r="T1421" s="1634">
        <f>Q1421-S1421</f>
        <v/>
      </c>
      <c r="U1421" s="556">
        <f>T1421/Q1421</f>
        <v/>
      </c>
      <c r="V1421" s="444" t="n"/>
      <c r="W1421" s="444" t="n"/>
      <c r="X1421" s="444" t="n"/>
      <c r="Y1421" s="444" t="n"/>
      <c r="Z1421" s="444" t="n"/>
      <c r="AA1421" s="444" t="n"/>
      <c r="AB1421" s="723" t="n">
        <v>0.101</v>
      </c>
      <c r="AC1421" s="1627">
        <f>ROUND(O1421*AB1421,3)</f>
        <v/>
      </c>
      <c r="AD1421" s="673" t="inlineStr">
        <is>
          <t>炭酸Ca(研磨剤)、水(基剤)、グリセリン、ソルビトール(湿潤剤)、 セルロースガム(粘結剤)、 キシリトール(甘味剤)、グリチルリチン酸2K(保湿剤)、炭、 ヒドロキシアパタイト、炭酸水素Na(清掃剤)、 ハッカ油(着香剤)、クエン酸Na(pH調整剤)、 銀、酢酸、フィチン酸、ポリアクリルNa、フェノキシエタノール(防腐剤)</t>
        </is>
      </c>
      <c r="AE1421" s="680" t="inlineStr">
        <is>
          <t>ЕАЭС N RU Д-JP.РА09.В.51795/23 от 09.11.2023 действует до 08.11.2028</t>
        </is>
      </c>
      <c r="AF1421" s="680" t="inlineStr">
        <is>
          <t>KitanoKikaku Co.,Ltd</t>
        </is>
      </c>
      <c r="AG1421" s="680" t="inlineStr">
        <is>
          <t xml:space="preserve">Beauty Smile </t>
        </is>
      </c>
    </row>
    <row r="1422" hidden="1" ht="20.1" customFormat="1" customHeight="1" s="437" thickBot="1">
      <c r="A1422" s="1442" t="n"/>
      <c r="B1422" s="822" t="n"/>
      <c r="C1422" s="439" t="n"/>
      <c r="D1422" s="439" t="n"/>
      <c r="E1422" s="447" t="inlineStr">
        <is>
          <t>Diaasjapan TESTER</t>
        </is>
      </c>
      <c r="F1422" s="447" t="inlineStr">
        <is>
          <t>BS02</t>
        </is>
      </c>
      <c r="G1422" s="671" t="n"/>
      <c r="H1422" s="404" t="inlineStr">
        <is>
          <t>Beauty Smile Agio  TESTER(N.C.V)</t>
        </is>
      </c>
      <c r="I1422" s="404" t="n"/>
      <c r="J1422" s="488" t="inlineStr">
        <is>
          <t>Beauty Smile Agio. Отбеливающая зубная паста на основе угля, ионов серебра и платины Бьюти Смайл для ночного применения.</t>
        </is>
      </c>
      <c r="K1422" s="404" t="inlineStr">
        <is>
          <t>tooth paste</t>
        </is>
      </c>
      <c r="L1422" s="451" t="n"/>
      <c r="M1422" s="1442" t="n"/>
      <c r="N1422" s="1442" t="n"/>
      <c r="O1422" s="553" t="n"/>
      <c r="P1422" s="1745" t="n">
        <v>100</v>
      </c>
      <c r="Q1422" s="1622">
        <f>O1422*P1422</f>
        <v/>
      </c>
      <c r="R1422" s="554" t="n">
        <v>0</v>
      </c>
      <c r="S1422" s="1634">
        <f>O1422*R1422</f>
        <v/>
      </c>
      <c r="T1422" s="1634">
        <f>Q1422-S1422</f>
        <v/>
      </c>
      <c r="U1422" s="556">
        <f>T1422/Q1422</f>
        <v/>
      </c>
      <c r="V1422" s="444" t="n"/>
      <c r="W1422" s="444" t="n"/>
      <c r="X1422" s="444" t="n"/>
      <c r="Y1422" s="444" t="n"/>
      <c r="Z1422" s="444" t="n"/>
      <c r="AA1422" s="444" t="n"/>
      <c r="AB1422" s="723" t="n">
        <v>0.101</v>
      </c>
      <c r="AC1422" s="1627">
        <f>ROUND(O1422*AB1422,3)</f>
        <v/>
      </c>
      <c r="AD1422" s="673" t="inlineStr">
        <is>
          <t>水(基剤)、炭酸Ca(研磨剤)、グリセリン(湿潤剤)、ソルビトール(湿潤剤)、含水シリカ(清掃剤)、 セルロースガム(粘結剤)、キシリトール(甘味剤)、炭(清掃剤)、ヒドロキシアパタイト(清掃剤)、ポリソルベート80・白金(保湿剤)、 銀、フィチン酸、ポリアクリルNa、酢酸(防腐剤)、クエン酸Na(pH調整剤)、グリチルリチン酸2K(湿潤剤)、 プロポリスエキス(湿潤剤)、メントール(着香剤)、ハッカ油(着香剤)、フェノキシエタノール(防腐剤)</t>
        </is>
      </c>
      <c r="AE1422" s="680" t="inlineStr">
        <is>
          <t>ЕАЭС N RU Д-JP.РА09.В.51795/23 от 09.11.2023 действует до 08.11.2028</t>
        </is>
      </c>
      <c r="AF1422" s="680" t="inlineStr">
        <is>
          <t>KitanoKikaku Co.,Ltd</t>
        </is>
      </c>
      <c r="AG1422" s="680" t="inlineStr">
        <is>
          <t xml:space="preserve">Beauty Smile </t>
        </is>
      </c>
    </row>
    <row r="1423" hidden="1" ht="20.1" customFormat="1" customHeight="1" s="437" thickBot="1">
      <c r="A1423" s="822" t="n"/>
      <c r="B1423" s="822" t="n"/>
      <c r="C1423" s="1077" t="n"/>
      <c r="D1423" s="1077" t="n"/>
      <c r="E1423" s="1110" t="inlineStr">
        <is>
          <t>DIAMANTE TESTER</t>
        </is>
      </c>
      <c r="F1423" s="829" t="n"/>
      <c r="G1423" s="823" t="n"/>
      <c r="H1423" s="1113" t="inlineStr">
        <is>
          <t>《GLOW》DD PERFECT PLUS 120ml FOR TESTER (N.C.V.)</t>
        </is>
      </c>
      <c r="I1423" s="1108">
        <f>I907</f>
        <v/>
      </c>
      <c r="J1423" s="1108">
        <f>J907</f>
        <v/>
      </c>
      <c r="K1423" s="1078" t="inlineStr">
        <is>
          <t>Face lotion</t>
        </is>
      </c>
      <c r="L1423" s="1078" t="n"/>
      <c r="M1423" s="822" t="n"/>
      <c r="N1423" s="823" t="n"/>
      <c r="O1423" s="553" t="n"/>
      <c r="P1423" s="1789">
        <f>P907</f>
        <v/>
      </c>
      <c r="Q1423" s="1628">
        <f>O1423*P1423</f>
        <v/>
      </c>
      <c r="R1423" s="831" t="n">
        <v>0</v>
      </c>
      <c r="S1423" s="1713">
        <f>O1423*R1423</f>
        <v/>
      </c>
      <c r="T1423" s="1713">
        <f>Q1423-S1423</f>
        <v/>
      </c>
      <c r="U1423" s="990">
        <f>T1423/Q1423</f>
        <v/>
      </c>
      <c r="V1423" s="826" t="n"/>
      <c r="W1423" s="826" t="n"/>
      <c r="X1423" s="826" t="n"/>
      <c r="Y1423" s="826" t="n"/>
      <c r="Z1423" s="826" t="n"/>
      <c r="AA1423" s="826" t="n"/>
      <c r="AB1423" s="1762" t="n"/>
      <c r="AC1423" s="1627">
        <f>ROUND(O1423*AB1423,3)</f>
        <v/>
      </c>
      <c r="AD1423" s="786">
        <f>AD907</f>
        <v/>
      </c>
      <c r="AE1423" s="680">
        <f>AE907</f>
        <v/>
      </c>
      <c r="AF1423" s="680">
        <f>AF907</f>
        <v/>
      </c>
      <c r="AG1423" s="680">
        <f>AG907</f>
        <v/>
      </c>
    </row>
    <row r="1424" hidden="1" ht="20.1" customFormat="1" customHeight="1" s="437" thickBot="1">
      <c r="A1424" s="822" t="n"/>
      <c r="B1424" s="822" t="n"/>
      <c r="C1424" s="1077" t="n"/>
      <c r="D1424" s="1077" t="n"/>
      <c r="E1424" s="1110" t="inlineStr">
        <is>
          <t>DIAMANTE TESTER</t>
        </is>
      </c>
      <c r="F1424" s="829" t="n"/>
      <c r="G1424" s="823" t="n"/>
      <c r="H1424" s="1113" t="inlineStr">
        <is>
          <t>《GLOW》DD PERFECT PLUS 200ml FOR TESTER (N.C.V.)</t>
        </is>
      </c>
      <c r="I1424" s="1108">
        <f>I908</f>
        <v/>
      </c>
      <c r="J1424" s="1108">
        <f>J908</f>
        <v/>
      </c>
      <c r="K1424" s="1078" t="inlineStr">
        <is>
          <t>Face lotion</t>
        </is>
      </c>
      <c r="L1424" s="1078" t="n"/>
      <c r="M1424" s="822" t="n"/>
      <c r="N1424" s="823" t="n"/>
      <c r="O1424" s="553" t="n"/>
      <c r="P1424" s="1789">
        <f>P908</f>
        <v/>
      </c>
      <c r="Q1424" s="1672" t="n"/>
      <c r="R1424" s="831" t="n">
        <v>0</v>
      </c>
      <c r="S1424" s="1673" t="n"/>
      <c r="T1424" s="1673" t="n"/>
      <c r="U1424" s="825" t="n"/>
      <c r="V1424" s="826" t="n"/>
      <c r="W1424" s="826" t="n"/>
      <c r="X1424" s="826" t="n"/>
      <c r="Y1424" s="826" t="n"/>
      <c r="Z1424" s="826" t="n"/>
      <c r="AA1424" s="826" t="n"/>
      <c r="AB1424" s="1762" t="n"/>
      <c r="AC1424" s="1778" t="n"/>
      <c r="AD1424" s="786">
        <f>AD908</f>
        <v/>
      </c>
      <c r="AE1424" s="680">
        <f>AE908</f>
        <v/>
      </c>
      <c r="AF1424" s="680">
        <f>AF908</f>
        <v/>
      </c>
      <c r="AG1424" s="680">
        <f>AG908</f>
        <v/>
      </c>
    </row>
    <row r="1425" hidden="1" ht="20.1" customFormat="1" customHeight="1" s="437" thickBot="1">
      <c r="A1425" s="822" t="n"/>
      <c r="B1425" s="822" t="n"/>
      <c r="C1425" s="1077" t="n"/>
      <c r="D1425" s="1077" t="n"/>
      <c r="E1425" s="1110" t="inlineStr">
        <is>
          <t>DIAMANTE TESTER</t>
        </is>
      </c>
      <c r="F1425" s="829" t="n"/>
      <c r="G1425" s="823" t="n"/>
      <c r="H1425" s="1113" t="inlineStr">
        <is>
          <t>《GLOW》DD PERFECT PLUS 500ml FOR TESTER (N.C.V.)</t>
        </is>
      </c>
      <c r="I1425" s="1108">
        <f>I909</f>
        <v/>
      </c>
      <c r="J1425" s="1108">
        <f>J909</f>
        <v/>
      </c>
      <c r="K1425" s="1078" t="inlineStr">
        <is>
          <t>Face lotion</t>
        </is>
      </c>
      <c r="L1425" s="1078" t="n"/>
      <c r="M1425" s="822" t="n"/>
      <c r="N1425" s="823" t="n"/>
      <c r="O1425" s="553" t="n"/>
      <c r="P1425" s="1789">
        <f>P909</f>
        <v/>
      </c>
      <c r="Q1425" s="1672" t="n"/>
      <c r="R1425" s="831" t="n">
        <v>0</v>
      </c>
      <c r="S1425" s="1673" t="n"/>
      <c r="T1425" s="1673" t="n"/>
      <c r="U1425" s="825" t="n"/>
      <c r="V1425" s="826" t="n"/>
      <c r="W1425" s="826" t="n"/>
      <c r="X1425" s="826" t="n"/>
      <c r="Y1425" s="826" t="n"/>
      <c r="Z1425" s="826" t="n"/>
      <c r="AA1425" s="826" t="n"/>
      <c r="AB1425" s="1762" t="n"/>
      <c r="AC1425" s="1778" t="n"/>
      <c r="AD1425" s="786">
        <f>AD909</f>
        <v/>
      </c>
      <c r="AE1425" s="680">
        <f>AE909</f>
        <v/>
      </c>
      <c r="AF1425" s="680">
        <f>AF909</f>
        <v/>
      </c>
      <c r="AG1425" s="680">
        <f>AG909</f>
        <v/>
      </c>
    </row>
    <row r="1426" hidden="1" ht="20.1" customFormat="1" customHeight="1" s="437" thickBot="1">
      <c r="A1426" s="822" t="n"/>
      <c r="B1426" s="822" t="n"/>
      <c r="C1426" s="1077" t="n"/>
      <c r="D1426" s="1077" t="n"/>
      <c r="E1426" s="1110" t="inlineStr">
        <is>
          <t>DIAMANTE TESTER</t>
        </is>
      </c>
      <c r="F1426" s="829" t="inlineStr">
        <is>
          <t>GL30T</t>
        </is>
      </c>
      <c r="G1426" s="823" t="n"/>
      <c r="H1426" s="1113" t="inlineStr">
        <is>
          <t>《GLOW》 HYBRID G11 AQUA No.5. 150ml FOR TESTER (N.C.V.)</t>
        </is>
      </c>
      <c r="I1426" s="1108">
        <f>I910</f>
        <v/>
      </c>
      <c r="J1426" s="1108">
        <f>J910</f>
        <v/>
      </c>
      <c r="K1426" s="1078" t="inlineStr">
        <is>
          <t>face lotion</t>
        </is>
      </c>
      <c r="L1426" s="1078" t="n"/>
      <c r="M1426" s="822" t="n"/>
      <c r="N1426" s="823" t="n"/>
      <c r="O1426" s="553" t="n"/>
      <c r="P1426" s="1789">
        <f>P910</f>
        <v/>
      </c>
      <c r="Q1426" s="1628">
        <f>O1426*P1426</f>
        <v/>
      </c>
      <c r="R1426" s="831" t="n">
        <v>0</v>
      </c>
      <c r="S1426" s="1713">
        <f>O1426*R1426</f>
        <v/>
      </c>
      <c r="T1426" s="1713">
        <f>Q1426-S1426</f>
        <v/>
      </c>
      <c r="U1426" s="990">
        <f>T1426/Q1426</f>
        <v/>
      </c>
      <c r="V1426" s="826" t="n"/>
      <c r="W1426" s="826" t="n"/>
      <c r="X1426" s="826" t="n"/>
      <c r="Y1426" s="826" t="n"/>
      <c r="Z1426" s="826" t="n"/>
      <c r="AA1426" s="826" t="n"/>
      <c r="AB1426" s="1762" t="n">
        <v>0.216</v>
      </c>
      <c r="AC1426" s="1627">
        <f>ROUND(O1426*AB1426,3)</f>
        <v/>
      </c>
      <c r="AD1426" s="786">
        <f>AD910</f>
        <v/>
      </c>
      <c r="AE1426" s="680">
        <f>AE910</f>
        <v/>
      </c>
      <c r="AF1426" s="680" t="inlineStr">
        <is>
          <t xml:space="preserve">Glow
</t>
        </is>
      </c>
      <c r="AG1426" s="680" t="inlineStr">
        <is>
          <t xml:space="preserve">
"Aiwa Co., LTD"</t>
        </is>
      </c>
    </row>
    <row r="1427" hidden="1" ht="20.1" customFormat="1" customHeight="1" s="437" thickBot="1">
      <c r="A1427" s="822" t="n"/>
      <c r="B1427" s="822" t="n"/>
      <c r="C1427" s="1077" t="n"/>
      <c r="D1427" s="1077" t="n"/>
      <c r="E1427" s="1110" t="inlineStr">
        <is>
          <t>DIAMANTE TESTER</t>
        </is>
      </c>
      <c r="F1427" s="829" t="inlineStr">
        <is>
          <t>GL30PT</t>
        </is>
      </c>
      <c r="G1427" s="823" t="n"/>
      <c r="H1427" s="1113" t="inlineStr">
        <is>
          <t>《GLOW》 HYBRID G11 AQUA No.5. 600ml FOR TESTER (N.C.V.)</t>
        </is>
      </c>
      <c r="I1427" s="1108">
        <f>I911</f>
        <v/>
      </c>
      <c r="J1427" s="1108">
        <f>J911</f>
        <v/>
      </c>
      <c r="K1427" s="1078" t="inlineStr">
        <is>
          <t>face lotion</t>
        </is>
      </c>
      <c r="L1427" s="1078" t="n"/>
      <c r="M1427" s="822" t="n"/>
      <c r="N1427" s="823" t="n"/>
      <c r="O1427" s="553" t="n"/>
      <c r="P1427" s="1789">
        <f>P911</f>
        <v/>
      </c>
      <c r="Q1427" s="1628">
        <f>O1427*P1427</f>
        <v/>
      </c>
      <c r="R1427" s="831" t="n">
        <v>0</v>
      </c>
      <c r="S1427" s="1713">
        <f>O1427*R1427</f>
        <v/>
      </c>
      <c r="T1427" s="1713">
        <f>Q1427-S1427</f>
        <v/>
      </c>
      <c r="U1427" s="990">
        <f>T1427/Q1427</f>
        <v/>
      </c>
      <c r="V1427" s="826" t="n"/>
      <c r="W1427" s="826" t="n"/>
      <c r="X1427" s="826" t="n"/>
      <c r="Y1427" s="826" t="n"/>
      <c r="Z1427" s="826" t="n"/>
      <c r="AA1427" s="826" t="n"/>
      <c r="AB1427" s="1762" t="n">
        <v>0.625</v>
      </c>
      <c r="AC1427" s="1627">
        <f>ROUND(O1427*AB1427,3)</f>
        <v/>
      </c>
      <c r="AD1427" s="786">
        <f>AD911</f>
        <v/>
      </c>
      <c r="AE1427" s="680">
        <f>AE911</f>
        <v/>
      </c>
      <c r="AF1427" s="680" t="inlineStr">
        <is>
          <t xml:space="preserve">Glow
</t>
        </is>
      </c>
      <c r="AG1427" s="680" t="inlineStr">
        <is>
          <t xml:space="preserve">
"Aiwa Co., LTD"</t>
        </is>
      </c>
    </row>
    <row r="1428" hidden="1" ht="20.1" customFormat="1" customHeight="1" s="437" thickBot="1">
      <c r="A1428" s="822" t="n"/>
      <c r="B1428" s="822" t="n"/>
      <c r="C1428" s="1077" t="n"/>
      <c r="D1428" s="1077" t="n"/>
      <c r="E1428" s="1110" t="inlineStr">
        <is>
          <t>DIAMANTE TESTER</t>
        </is>
      </c>
      <c r="F1428" s="829" t="inlineStr">
        <is>
          <t>GL31T</t>
        </is>
      </c>
      <c r="G1428" s="823" t="n"/>
      <c r="H1428" s="1113" t="inlineStr">
        <is>
          <t>《GLOW》 HYBRID G11 AQUA No6. 150ml FOR TESTER (N.C.V.)</t>
        </is>
      </c>
      <c r="I1428" s="1108">
        <f>I912</f>
        <v/>
      </c>
      <c r="J1428" s="1108">
        <f>J912</f>
        <v/>
      </c>
      <c r="K1428" s="1078" t="inlineStr">
        <is>
          <t>face lotion</t>
        </is>
      </c>
      <c r="L1428" s="1078" t="n"/>
      <c r="M1428" s="822" t="n"/>
      <c r="N1428" s="823" t="n"/>
      <c r="O1428" s="553" t="n"/>
      <c r="P1428" s="1789">
        <f>P912</f>
        <v/>
      </c>
      <c r="Q1428" s="1628">
        <f>O1428*P1428</f>
        <v/>
      </c>
      <c r="R1428" s="831" t="n">
        <v>0</v>
      </c>
      <c r="S1428" s="1713">
        <f>O1428*R1428</f>
        <v/>
      </c>
      <c r="T1428" s="1713">
        <f>Q1428-S1428</f>
        <v/>
      </c>
      <c r="U1428" s="990">
        <f>T1428/Q1428</f>
        <v/>
      </c>
      <c r="V1428" s="826" t="n"/>
      <c r="W1428" s="826" t="n"/>
      <c r="X1428" s="826" t="n"/>
      <c r="Y1428" s="826" t="n"/>
      <c r="Z1428" s="826" t="n"/>
      <c r="AA1428" s="826" t="n"/>
      <c r="AB1428" s="1762" t="n">
        <v>0.216</v>
      </c>
      <c r="AC1428" s="1627">
        <f>ROUND(O1428*AB1428,3)</f>
        <v/>
      </c>
      <c r="AD1428" s="786">
        <f>AD912</f>
        <v/>
      </c>
      <c r="AE1428" s="680">
        <f>AE912</f>
        <v/>
      </c>
      <c r="AF1428" s="680" t="inlineStr">
        <is>
          <t xml:space="preserve">Glow
</t>
        </is>
      </c>
      <c r="AG1428" s="680" t="inlineStr">
        <is>
          <t xml:space="preserve">
"Aiwa Co., LTD"</t>
        </is>
      </c>
    </row>
    <row r="1429" hidden="1" ht="20.1" customFormat="1" customHeight="1" s="437" thickBot="1">
      <c r="A1429" s="822" t="n"/>
      <c r="B1429" s="822" t="n"/>
      <c r="C1429" s="1077" t="n"/>
      <c r="D1429" s="1077" t="n"/>
      <c r="E1429" s="1110" t="inlineStr">
        <is>
          <t>DIAMANTE TESTER</t>
        </is>
      </c>
      <c r="F1429" s="829" t="inlineStr">
        <is>
          <t>GL31PT</t>
        </is>
      </c>
      <c r="G1429" s="823" t="n"/>
      <c r="H1429" s="1113" t="inlineStr">
        <is>
          <t>《GLOW》 HYBRID G11 AQUA No6. 600ml FOR TESTER (N.C.V.)</t>
        </is>
      </c>
      <c r="I1429" s="1108">
        <f>I913</f>
        <v/>
      </c>
      <c r="J1429" s="1108">
        <f>J913</f>
        <v/>
      </c>
      <c r="K1429" s="1078" t="inlineStr">
        <is>
          <t>face lotion</t>
        </is>
      </c>
      <c r="L1429" s="1078" t="n"/>
      <c r="M1429" s="822" t="n"/>
      <c r="N1429" s="823" t="n"/>
      <c r="O1429" s="553" t="n"/>
      <c r="P1429" s="1789">
        <f>P913</f>
        <v/>
      </c>
      <c r="Q1429" s="1628">
        <f>O1429*P1429</f>
        <v/>
      </c>
      <c r="R1429" s="831" t="n">
        <v>0</v>
      </c>
      <c r="S1429" s="1713">
        <f>O1429*R1429</f>
        <v/>
      </c>
      <c r="T1429" s="1713">
        <f>Q1429-S1429</f>
        <v/>
      </c>
      <c r="U1429" s="990">
        <f>T1429/Q1429</f>
        <v/>
      </c>
      <c r="V1429" s="826" t="n"/>
      <c r="W1429" s="826" t="n"/>
      <c r="X1429" s="826" t="n"/>
      <c r="Y1429" s="826" t="n"/>
      <c r="Z1429" s="826" t="n"/>
      <c r="AA1429" s="826" t="n"/>
      <c r="AB1429" s="1762" t="n">
        <v>0.625</v>
      </c>
      <c r="AC1429" s="1627">
        <f>ROUND(O1429*AB1429,3)</f>
        <v/>
      </c>
      <c r="AD1429" s="786">
        <f>AD913</f>
        <v/>
      </c>
      <c r="AE1429" s="680">
        <f>AE913</f>
        <v/>
      </c>
      <c r="AF1429" s="680" t="inlineStr">
        <is>
          <t xml:space="preserve">Glow
</t>
        </is>
      </c>
      <c r="AG1429" s="680" t="inlineStr">
        <is>
          <t xml:space="preserve">
"Aiwa Co., LTD"</t>
        </is>
      </c>
    </row>
    <row r="1430" hidden="1" ht="19.5" customFormat="1" customHeight="1" s="437" thickBot="1">
      <c r="A1430" s="822" t="n"/>
      <c r="B1430" s="822" t="n"/>
      <c r="C1430" s="1077" t="n"/>
      <c r="D1430" s="1077" t="n"/>
      <c r="E1430" s="1110" t="inlineStr">
        <is>
          <t>DIAMANTE TESTER</t>
        </is>
      </c>
      <c r="F1430" s="829" t="inlineStr">
        <is>
          <t>HA01T</t>
        </is>
      </c>
      <c r="G1430" s="823" t="n"/>
      <c r="H1430" s="1113" t="inlineStr">
        <is>
          <t>《GLOW》 HYBRID AQUA Cleansing Gel No.1 FOR TESTER (N.C.V.)</t>
        </is>
      </c>
      <c r="I1430" s="1108" t="inlineStr">
        <is>
          <t>HYBRID AQUA Cleansing Gel No.1</t>
        </is>
      </c>
      <c r="J1430" s="1108" t="inlineStr">
        <is>
          <t>Демакияжный гель «Гибридная вода» No.1</t>
        </is>
      </c>
      <c r="K1430" s="1078" t="inlineStr">
        <is>
          <t>face cleansing</t>
        </is>
      </c>
      <c r="L1430" s="1078" t="n"/>
      <c r="M1430" s="822" t="n"/>
      <c r="N1430" s="823" t="n"/>
      <c r="O1430" s="553" t="n"/>
      <c r="P1430" s="1789">
        <f>P914</f>
        <v/>
      </c>
      <c r="Q1430" s="1628">
        <f>O1430*P1430</f>
        <v/>
      </c>
      <c r="R1430" s="831" t="n">
        <v>0</v>
      </c>
      <c r="S1430" s="1713">
        <f>O1430*R1430</f>
        <v/>
      </c>
      <c r="T1430" s="1713">
        <f>Q1430-S1430</f>
        <v/>
      </c>
      <c r="U1430" s="990">
        <f>T1430/Q1430</f>
        <v/>
      </c>
      <c r="V1430" s="826" t="n"/>
      <c r="W1430" s="826" t="n"/>
      <c r="X1430" s="826" t="n"/>
      <c r="Y1430" s="826" t="n"/>
      <c r="Z1430" s="826" t="n"/>
      <c r="AA1430" s="826" t="n"/>
      <c r="AB1430" s="1762" t="n">
        <v>0.165</v>
      </c>
      <c r="AC1430" s="1627">
        <f>ROUND(O1430*AB1430,3)</f>
        <v/>
      </c>
      <c r="AD1430" s="786">
        <f>AD914</f>
        <v/>
      </c>
      <c r="AE1430" s="680">
        <f>AE914</f>
        <v/>
      </c>
      <c r="AF1430" s="680" t="inlineStr">
        <is>
          <t>ЗАЯВЛЕНИЕ № 12/07 от 17.07.25г</t>
        </is>
      </c>
      <c r="AG1430" s="680" t="inlineStr">
        <is>
          <t xml:space="preserve">Glow
</t>
        </is>
      </c>
      <c r="AH1430" s="437" t="inlineStr">
        <is>
          <t>KEIZ Co., Ltd.</t>
        </is>
      </c>
    </row>
    <row r="1431" hidden="1" ht="20.1" customFormat="1" customHeight="1" s="437" thickBot="1">
      <c r="A1431" s="822" t="n"/>
      <c r="B1431" s="822" t="n"/>
      <c r="C1431" s="1077" t="n"/>
      <c r="D1431" s="1077" t="n"/>
      <c r="E1431" s="1110" t="inlineStr">
        <is>
          <t>DIAMANTE TESTER</t>
        </is>
      </c>
      <c r="F1431" s="829" t="inlineStr">
        <is>
          <t>GL16T</t>
        </is>
      </c>
      <c r="G1431" s="823" t="n"/>
      <c r="H1431" s="1113" t="inlineStr">
        <is>
          <t>《GLOW》 HYBRID AQUA Cleansing Soap No.2 FOR TESTER (N.C.V.)</t>
        </is>
      </c>
      <c r="I1431" s="1108">
        <f>I915</f>
        <v/>
      </c>
      <c r="J1431" s="1108">
        <f>J915</f>
        <v/>
      </c>
      <c r="K1431" s="1078" t="inlineStr">
        <is>
          <t>face soap</t>
        </is>
      </c>
      <c r="L1431" s="1078" t="n"/>
      <c r="M1431" s="822" t="n"/>
      <c r="N1431" s="823" t="n"/>
      <c r="O1431" s="553" t="n"/>
      <c r="P1431" s="1789">
        <f>P915</f>
        <v/>
      </c>
      <c r="Q1431" s="1628">
        <f>O1431*P1431</f>
        <v/>
      </c>
      <c r="R1431" s="831" t="n">
        <v>0</v>
      </c>
      <c r="S1431" s="1713">
        <f>O1431*R1431</f>
        <v/>
      </c>
      <c r="T1431" s="1713">
        <f>Q1431-S1431</f>
        <v/>
      </c>
      <c r="U1431" s="990">
        <f>T1431/Q1431</f>
        <v/>
      </c>
      <c r="V1431" s="826" t="n"/>
      <c r="W1431" s="826" t="n"/>
      <c r="X1431" s="826" t="n"/>
      <c r="Y1431" s="826" t="n"/>
      <c r="Z1431" s="826" t="n"/>
      <c r="AA1431" s="826" t="n"/>
      <c r="AB1431" s="1762" t="n">
        <v>0.101</v>
      </c>
      <c r="AC1431" s="1627">
        <f>ROUND(O1431*AB1431,3)</f>
        <v/>
      </c>
      <c r="AD1431" s="786">
        <f>AD915</f>
        <v/>
      </c>
      <c r="AE1431" s="680">
        <f>AE915</f>
        <v/>
      </c>
      <c r="AF1431" s="680" t="inlineStr">
        <is>
          <t>ЕАЭС N RU Д-JP.РА12.В.00514/24 от 28.12.2024 действует до 27.12.2029</t>
        </is>
      </c>
      <c r="AG1431" s="680" t="inlineStr">
        <is>
          <t xml:space="preserve">Glow
</t>
        </is>
      </c>
      <c r="AH1431" s="437" t="inlineStr">
        <is>
          <t xml:space="preserve">
"Aiwa Co., LTD"</t>
        </is>
      </c>
    </row>
    <row r="1432" hidden="1" ht="20.1" customFormat="1" customHeight="1" s="437" thickBot="1">
      <c r="A1432" s="822" t="n"/>
      <c r="B1432" s="822" t="n"/>
      <c r="C1432" s="1077" t="n"/>
      <c r="D1432" s="1077" t="n"/>
      <c r="E1432" s="1110" t="inlineStr">
        <is>
          <t>DIAMANTE TESTER</t>
        </is>
      </c>
      <c r="F1432" s="829" t="n"/>
      <c r="G1432" s="823" t="n"/>
      <c r="H1432" s="1113" t="inlineStr">
        <is>
          <t>《SOWARE INTERNATIONAL》PERFECT Thalasso Serum Thalasso Mask (1sheet) FOR TESTER (N.C.V.)</t>
        </is>
      </c>
      <c r="I1432" s="1108">
        <f>I917</f>
        <v/>
      </c>
      <c r="J1432" s="1108">
        <f>J917</f>
        <v/>
      </c>
      <c r="K1432" s="1078" t="inlineStr">
        <is>
          <t>Face mask</t>
        </is>
      </c>
      <c r="L1432" s="1078" t="n"/>
      <c r="M1432" s="822" t="n"/>
      <c r="N1432" s="823" t="n"/>
      <c r="O1432" s="553" t="n"/>
      <c r="P1432" s="1789">
        <f>P917</f>
        <v/>
      </c>
      <c r="Q1432" s="1672" t="n"/>
      <c r="R1432" s="831" t="n">
        <v>0</v>
      </c>
      <c r="S1432" s="1673" t="n"/>
      <c r="T1432" s="1673" t="n"/>
      <c r="U1432" s="825" t="n"/>
      <c r="V1432" s="826" t="n"/>
      <c r="W1432" s="826" t="n"/>
      <c r="X1432" s="826" t="n"/>
      <c r="Y1432" s="826" t="n"/>
      <c r="Z1432" s="826" t="n"/>
      <c r="AA1432" s="826" t="n"/>
      <c r="AB1432" s="1762" t="n"/>
      <c r="AC1432" s="1778" t="n"/>
      <c r="AD1432" s="786">
        <f>AD917</f>
        <v/>
      </c>
      <c r="AE1432" s="680">
        <f>AE917</f>
        <v/>
      </c>
      <c r="AF1432" s="680">
        <f>AF917</f>
        <v/>
      </c>
      <c r="AG1432" s="680">
        <f>AG917</f>
        <v/>
      </c>
    </row>
    <row r="1433" hidden="1" ht="20.1" customFormat="1" customHeight="1" s="437" thickBot="1">
      <c r="A1433" s="822" t="n"/>
      <c r="B1433" s="822" t="n"/>
      <c r="C1433" s="1077" t="n"/>
      <c r="D1433" s="1077" t="n"/>
      <c r="E1433" s="1110" t="inlineStr">
        <is>
          <t>DIAMANTE TESTER</t>
        </is>
      </c>
      <c r="F1433" s="829" t="n"/>
      <c r="G1433" s="823" t="n"/>
      <c r="H1433" s="1113" t="inlineStr">
        <is>
          <t>《SOWARE INTERNATIONAL》PERFECT Thalasso Serum Thalasso Mask (10sheets) FOR TESTER (N.C.V.)</t>
        </is>
      </c>
      <c r="I1433" s="1108">
        <f>I918</f>
        <v/>
      </c>
      <c r="J1433" s="1108">
        <f>J918</f>
        <v/>
      </c>
      <c r="K1433" s="1078" t="inlineStr">
        <is>
          <t>face mask</t>
        </is>
      </c>
      <c r="L1433" s="1078" t="n"/>
      <c r="M1433" s="822" t="n"/>
      <c r="N1433" s="823" t="n"/>
      <c r="O1433" s="553" t="n"/>
      <c r="P1433" s="1789">
        <f>P918</f>
        <v/>
      </c>
      <c r="Q1433" s="1628">
        <f>O1433*P1433</f>
        <v/>
      </c>
      <c r="R1433" s="831" t="n">
        <v>0</v>
      </c>
      <c r="S1433" s="1713">
        <f>O1433*R1433</f>
        <v/>
      </c>
      <c r="T1433" s="1713">
        <f>Q1433-S1433</f>
        <v/>
      </c>
      <c r="U1433" s="990">
        <f>T1433/Q1433</f>
        <v/>
      </c>
      <c r="V1433" s="826" t="n"/>
      <c r="W1433" s="826" t="n"/>
      <c r="X1433" s="826" t="n"/>
      <c r="Y1433" s="826" t="n"/>
      <c r="Z1433" s="826" t="n"/>
      <c r="AA1433" s="826" t="n"/>
      <c r="AB1433" s="1762" t="n">
        <v>0.317</v>
      </c>
      <c r="AC1433" s="1627">
        <f>ROUND(O1433*AB1433,3)</f>
        <v/>
      </c>
      <c r="AD1433" s="786">
        <f>AD918</f>
        <v/>
      </c>
      <c r="AE1433" s="680">
        <f>AE918</f>
        <v/>
      </c>
      <c r="AF1433" s="680">
        <f>AF918</f>
        <v/>
      </c>
      <c r="AG1433" s="680">
        <f>AG918</f>
        <v/>
      </c>
    </row>
    <row r="1434" hidden="1" ht="20.1" customFormat="1" customHeight="1" s="437" thickBot="1">
      <c r="A1434" s="822" t="n"/>
      <c r="B1434" s="822" t="n"/>
      <c r="C1434" s="1077" t="n"/>
      <c r="D1434" s="1077" t="n"/>
      <c r="E1434" s="1110" t="inlineStr">
        <is>
          <t>DIAMANTE TESTER</t>
        </is>
      </c>
      <c r="F1434" s="829" t="n"/>
      <c r="G1434" s="823" t="n"/>
      <c r="H1434" s="1113" t="inlineStr">
        <is>
          <t>《DR AQUA》DR SAIBO HAIR REBORN FOR TESTER (N.C.V.)</t>
        </is>
      </c>
      <c r="I1434" s="1108">
        <f>I919</f>
        <v/>
      </c>
      <c r="J1434" s="1108">
        <f>J919</f>
        <v/>
      </c>
      <c r="K1434" s="1078" t="inlineStr">
        <is>
          <t>hair essence</t>
        </is>
      </c>
      <c r="L1434" s="1078" t="n"/>
      <c r="M1434" s="822" t="n"/>
      <c r="N1434" s="823" t="n"/>
      <c r="O1434" s="553" t="n"/>
      <c r="P1434" s="1789">
        <f>P919</f>
        <v/>
      </c>
      <c r="Q1434" s="1672" t="n"/>
      <c r="R1434" s="831" t="n">
        <v>0</v>
      </c>
      <c r="S1434" s="1673" t="n"/>
      <c r="T1434" s="1673" t="n"/>
      <c r="U1434" s="825" t="n"/>
      <c r="V1434" s="826" t="n"/>
      <c r="W1434" s="826" t="n"/>
      <c r="X1434" s="826" t="n"/>
      <c r="Y1434" s="826" t="n"/>
      <c r="Z1434" s="826" t="n"/>
      <c r="AA1434" s="826" t="n"/>
      <c r="AB1434" s="1762" t="n"/>
      <c r="AC1434" s="1778" t="n"/>
      <c r="AD1434" s="786">
        <f>AD919</f>
        <v/>
      </c>
      <c r="AE1434" s="680">
        <f>AE919</f>
        <v/>
      </c>
      <c r="AF1434" s="680">
        <f>AF919</f>
        <v/>
      </c>
      <c r="AG1434" s="680">
        <f>AG919</f>
        <v/>
      </c>
    </row>
    <row r="1435" hidden="1" ht="20.1" customFormat="1" customHeight="1" s="437" thickBot="1">
      <c r="A1435" s="822" t="n"/>
      <c r="B1435" s="822" t="n"/>
      <c r="C1435" s="1077" t="n"/>
      <c r="D1435" s="1077" t="n"/>
      <c r="E1435" s="1110" t="inlineStr">
        <is>
          <t>DIAMANTE TESTER</t>
        </is>
      </c>
      <c r="F1435" s="829" t="n"/>
      <c r="G1435" s="823" t="n"/>
      <c r="H1435" s="1113" t="inlineStr">
        <is>
          <t>《DR AQUA》DR SAIBO HAIR REBORN PRO FOR TESTER (N.C.V.)</t>
        </is>
      </c>
      <c r="I1435" s="1108">
        <f>I920</f>
        <v/>
      </c>
      <c r="J1435" s="1108">
        <f>J920</f>
        <v/>
      </c>
      <c r="K1435" s="1078" t="inlineStr">
        <is>
          <t>hair essence</t>
        </is>
      </c>
      <c r="L1435" s="1078" t="n"/>
      <c r="M1435" s="822" t="n"/>
      <c r="N1435" s="823" t="n"/>
      <c r="O1435" s="553" t="n"/>
      <c r="P1435" s="1789">
        <f>P920</f>
        <v/>
      </c>
      <c r="Q1435" s="1672" t="n"/>
      <c r="R1435" s="831" t="n">
        <v>0</v>
      </c>
      <c r="S1435" s="1673" t="n"/>
      <c r="T1435" s="1673" t="n"/>
      <c r="U1435" s="825" t="n"/>
      <c r="V1435" s="826" t="n"/>
      <c r="W1435" s="826" t="n"/>
      <c r="X1435" s="826" t="n"/>
      <c r="Y1435" s="826" t="n"/>
      <c r="Z1435" s="826" t="n"/>
      <c r="AA1435" s="826" t="n"/>
      <c r="AB1435" s="1762" t="n"/>
      <c r="AC1435" s="1778" t="n"/>
      <c r="AD1435" s="786">
        <f>AD920</f>
        <v/>
      </c>
      <c r="AE1435" s="680">
        <f>AE920</f>
        <v/>
      </c>
      <c r="AF1435" s="680">
        <f>AF920</f>
        <v/>
      </c>
      <c r="AG1435" s="680">
        <f>AG920</f>
        <v/>
      </c>
    </row>
    <row r="1436" hidden="1" ht="20.1" customFormat="1" customHeight="1" s="437" thickBot="1">
      <c r="A1436" s="822" t="n"/>
      <c r="B1436" s="822" t="n"/>
      <c r="C1436" s="1077" t="n"/>
      <c r="D1436" s="1077" t="n"/>
      <c r="E1436" s="1110" t="inlineStr">
        <is>
          <t>DIAMANTE TESTER</t>
        </is>
      </c>
      <c r="F1436" s="829" t="n"/>
      <c r="G1436" s="823" t="n"/>
      <c r="H1436" s="1113" t="inlineStr">
        <is>
          <t>《DR AQUA》PROTEOGLYCAN SHAMPOO FOR TESTER (N.C.V.)</t>
        </is>
      </c>
      <c r="I1436" s="1108">
        <f>I921</f>
        <v/>
      </c>
      <c r="J1436" s="1108">
        <f>J921</f>
        <v/>
      </c>
      <c r="K1436" s="1078" t="inlineStr">
        <is>
          <t>hair shampoo</t>
        </is>
      </c>
      <c r="L1436" s="1078" t="n"/>
      <c r="M1436" s="822" t="n"/>
      <c r="N1436" s="823" t="n"/>
      <c r="O1436" s="553" t="n"/>
      <c r="P1436" s="1789">
        <f>P921</f>
        <v/>
      </c>
      <c r="Q1436" s="1672" t="n"/>
      <c r="R1436" s="831" t="n">
        <v>0</v>
      </c>
      <c r="S1436" s="1673" t="n"/>
      <c r="T1436" s="1673" t="n"/>
      <c r="U1436" s="825" t="n"/>
      <c r="V1436" s="826" t="n"/>
      <c r="W1436" s="826" t="n"/>
      <c r="X1436" s="826" t="n"/>
      <c r="Y1436" s="826" t="n"/>
      <c r="Z1436" s="826" t="n"/>
      <c r="AA1436" s="826" t="n"/>
      <c r="AB1436" s="1762" t="n"/>
      <c r="AC1436" s="1778" t="n"/>
      <c r="AD1436" s="786">
        <f>AD921</f>
        <v/>
      </c>
      <c r="AE1436" s="680">
        <f>AE921</f>
        <v/>
      </c>
      <c r="AF1436" s="680">
        <f>AF921</f>
        <v/>
      </c>
      <c r="AG1436" s="680">
        <f>AG921</f>
        <v/>
      </c>
    </row>
    <row r="1437" hidden="1" ht="20.1" customFormat="1" customHeight="1" s="437" thickBot="1">
      <c r="A1437" s="822" t="n"/>
      <c r="B1437" s="822" t="n"/>
      <c r="C1437" s="1077" t="n"/>
      <c r="D1437" s="1077" t="n"/>
      <c r="E1437" s="1110" t="inlineStr">
        <is>
          <t>DIAMANTE TESTER</t>
        </is>
      </c>
      <c r="F1437" s="829" t="n"/>
      <c r="G1437" s="823" t="n"/>
      <c r="H1437" s="1113" t="inlineStr">
        <is>
          <t>《DR AQUA》PROTEOGLYCAN TREATMENT FOR TESTER (N.C.V.)</t>
        </is>
      </c>
      <c r="I1437" s="1108">
        <f>I922</f>
        <v/>
      </c>
      <c r="J1437" s="1108">
        <f>J922</f>
        <v/>
      </c>
      <c r="K1437" s="1078" t="inlineStr">
        <is>
          <t>hair treatment</t>
        </is>
      </c>
      <c r="L1437" s="1078" t="n"/>
      <c r="M1437" s="822" t="n"/>
      <c r="N1437" s="823" t="n"/>
      <c r="O1437" s="553" t="n"/>
      <c r="P1437" s="1789">
        <f>P922</f>
        <v/>
      </c>
      <c r="Q1437" s="1672" t="n"/>
      <c r="R1437" s="831" t="n">
        <v>0</v>
      </c>
      <c r="S1437" s="1673" t="n"/>
      <c r="T1437" s="1673" t="n"/>
      <c r="U1437" s="825" t="n"/>
      <c r="V1437" s="826" t="n"/>
      <c r="W1437" s="826" t="n"/>
      <c r="X1437" s="826" t="n"/>
      <c r="Y1437" s="826" t="n"/>
      <c r="Z1437" s="826" t="n"/>
      <c r="AA1437" s="826" t="n"/>
      <c r="AB1437" s="1762" t="n"/>
      <c r="AC1437" s="1778" t="n"/>
      <c r="AD1437" s="786">
        <f>AD922</f>
        <v/>
      </c>
      <c r="AE1437" s="680">
        <f>AE922</f>
        <v/>
      </c>
      <c r="AF1437" s="680">
        <f>AF922</f>
        <v/>
      </c>
      <c r="AG1437" s="680">
        <f>AG922</f>
        <v/>
      </c>
    </row>
    <row r="1438" hidden="1" ht="20.1" customFormat="1" customHeight="1" s="437" thickBot="1">
      <c r="A1438" s="822" t="n"/>
      <c r="B1438" s="822" t="n"/>
      <c r="C1438" s="1077" t="n"/>
      <c r="D1438" s="1077" t="n"/>
      <c r="E1438" s="1110" t="inlineStr">
        <is>
          <t>DIAMANTE TESTER</t>
        </is>
      </c>
      <c r="F1438" s="829" t="n"/>
      <c r="G1438" s="823" t="n"/>
      <c r="H1438" s="1113" t="inlineStr">
        <is>
          <t>《DR AQUA》PROTEOGLYCAN CLEANSING CREAM FOR TESTER (N.C.V.)</t>
        </is>
      </c>
      <c r="I1438" s="1108">
        <f>I923</f>
        <v/>
      </c>
      <c r="J1438" s="1108">
        <f>J923</f>
        <v/>
      </c>
      <c r="K1438" s="1078" t="inlineStr">
        <is>
          <t>cleansing cream</t>
        </is>
      </c>
      <c r="L1438" s="1078" t="n"/>
      <c r="M1438" s="822" t="n"/>
      <c r="N1438" s="823" t="n"/>
      <c r="O1438" s="553" t="n"/>
      <c r="P1438" s="1789">
        <f>P923</f>
        <v/>
      </c>
      <c r="Q1438" s="1672" t="n"/>
      <c r="R1438" s="831" t="n">
        <v>0</v>
      </c>
      <c r="S1438" s="1673" t="n"/>
      <c r="T1438" s="1673" t="n"/>
      <c r="U1438" s="825" t="n"/>
      <c r="V1438" s="826" t="n"/>
      <c r="W1438" s="826" t="n"/>
      <c r="X1438" s="826" t="n"/>
      <c r="Y1438" s="826" t="n"/>
      <c r="Z1438" s="826" t="n"/>
      <c r="AA1438" s="826" t="n"/>
      <c r="AB1438" s="1762" t="n"/>
      <c r="AC1438" s="1778" t="n"/>
      <c r="AD1438" s="786">
        <f>AD923</f>
        <v/>
      </c>
      <c r="AE1438" s="680">
        <f>AE923</f>
        <v/>
      </c>
      <c r="AF1438" s="680">
        <f>AF923</f>
        <v/>
      </c>
      <c r="AG1438" s="680">
        <f>AG923</f>
        <v/>
      </c>
    </row>
    <row r="1439" hidden="1" ht="20.1" customFormat="1" customHeight="1" s="437" thickBot="1">
      <c r="A1439" s="822" t="n"/>
      <c r="B1439" s="822" t="n"/>
      <c r="C1439" s="1077" t="n"/>
      <c r="D1439" s="1077" t="n"/>
      <c r="E1439" s="1110" t="inlineStr">
        <is>
          <t>DIAMANTE TESTER</t>
        </is>
      </c>
      <c r="F1439" s="829" t="n"/>
      <c r="G1439" s="823" t="n"/>
      <c r="H1439" s="1113" t="inlineStr">
        <is>
          <t>《DR AQUA》PROTEOGLYCAN BOTTLE FOR TESTER (N.C.V.)</t>
        </is>
      </c>
      <c r="I1439" s="1108">
        <f>I924</f>
        <v/>
      </c>
      <c r="J1439" s="1108">
        <f>J924</f>
        <v/>
      </c>
      <c r="K1439" s="1078" t="inlineStr">
        <is>
          <t>Empty bottle</t>
        </is>
      </c>
      <c r="L1439" s="1078" t="n"/>
      <c r="M1439" s="822" t="n"/>
      <c r="N1439" s="823" t="n"/>
      <c r="O1439" s="553" t="n"/>
      <c r="P1439" s="1789">
        <f>P924</f>
        <v/>
      </c>
      <c r="Q1439" s="1672" t="n"/>
      <c r="R1439" s="831" t="n">
        <v>0</v>
      </c>
      <c r="S1439" s="1673" t="n"/>
      <c r="T1439" s="1673" t="n"/>
      <c r="U1439" s="825" t="n"/>
      <c r="V1439" s="826" t="n"/>
      <c r="W1439" s="826" t="n"/>
      <c r="X1439" s="826" t="n"/>
      <c r="Y1439" s="826" t="n"/>
      <c r="Z1439" s="826" t="n"/>
      <c r="AA1439" s="826" t="n"/>
      <c r="AB1439" s="1762" t="n"/>
      <c r="AC1439" s="1778" t="n"/>
      <c r="AD1439" s="786">
        <f>AD924</f>
        <v/>
      </c>
      <c r="AE1439" s="680">
        <f>AE924</f>
        <v/>
      </c>
      <c r="AF1439" s="680">
        <f>AF924</f>
        <v/>
      </c>
      <c r="AG1439" s="680">
        <f>AG924</f>
        <v/>
      </c>
    </row>
    <row r="1440" hidden="1" ht="20.1" customFormat="1" customHeight="1" s="437" thickBot="1">
      <c r="A1440" s="822" t="n"/>
      <c r="B1440" s="822" t="n"/>
      <c r="C1440" s="1077" t="n"/>
      <c r="D1440" s="1077" t="n"/>
      <c r="E1440" s="1110" t="inlineStr">
        <is>
          <t>DIAMANTE TESTER</t>
        </is>
      </c>
      <c r="F1440" s="829" t="n"/>
      <c r="G1440" s="823" t="n"/>
      <c r="H1440" s="1113" t="inlineStr">
        <is>
          <t>《Oran Mule》DERMA PEN DEVICE (STAMP TIPS – 5 pcs) FOR TESTER (N.C.V.)</t>
        </is>
      </c>
      <c r="I1440" s="1108">
        <f>I925</f>
        <v/>
      </c>
      <c r="J1440" s="1108">
        <f>J925</f>
        <v/>
      </c>
      <c r="K1440" s="1078" t="inlineStr">
        <is>
          <t>Device</t>
        </is>
      </c>
      <c r="L1440" s="1078" t="n"/>
      <c r="M1440" s="822" t="n"/>
      <c r="N1440" s="823" t="n"/>
      <c r="O1440" s="553" t="n"/>
      <c r="P1440" s="1789">
        <f>P925</f>
        <v/>
      </c>
      <c r="Q1440" s="1672" t="n"/>
      <c r="R1440" s="831" t="n">
        <v>0</v>
      </c>
      <c r="S1440" s="1673" t="n"/>
      <c r="T1440" s="1673" t="n"/>
      <c r="U1440" s="825" t="n"/>
      <c r="V1440" s="826" t="n"/>
      <c r="W1440" s="826" t="n"/>
      <c r="X1440" s="826" t="n"/>
      <c r="Y1440" s="826" t="n"/>
      <c r="Z1440" s="826" t="n"/>
      <c r="AA1440" s="826" t="n"/>
      <c r="AB1440" s="1762" t="n"/>
      <c r="AC1440" s="1778" t="n"/>
      <c r="AD1440" s="786">
        <f>AD925</f>
        <v/>
      </c>
      <c r="AE1440" s="680">
        <f>AE925</f>
        <v/>
      </c>
      <c r="AF1440" s="680">
        <f>AF925</f>
        <v/>
      </c>
      <c r="AG1440" s="680">
        <f>AG925</f>
        <v/>
      </c>
    </row>
    <row r="1441" hidden="1" ht="20.1" customFormat="1" customHeight="1" s="437" thickBot="1">
      <c r="A1441" s="822" t="n"/>
      <c r="B1441" s="822" t="n"/>
      <c r="C1441" s="1077" t="n"/>
      <c r="D1441" s="1077" t="n"/>
      <c r="E1441" s="1110" t="inlineStr">
        <is>
          <t>DIAMANTE TESTER</t>
        </is>
      </c>
      <c r="F1441" s="829" t="n"/>
      <c r="G1441" s="823" t="n"/>
      <c r="H1441" s="1113" t="inlineStr">
        <is>
          <t>《Oran Mule》STAMP TIPS for DERMAPEN  – 10 pcs  FOR TESTER (N.C.V.)</t>
        </is>
      </c>
      <c r="I1441" s="1108">
        <f>I926</f>
        <v/>
      </c>
      <c r="J1441" s="1108">
        <f>J926</f>
        <v/>
      </c>
      <c r="K1441" s="1078" t="inlineStr">
        <is>
          <t>STAMP TIPS</t>
        </is>
      </c>
      <c r="L1441" s="1078" t="n"/>
      <c r="M1441" s="822" t="n"/>
      <c r="N1441" s="823" t="n"/>
      <c r="O1441" s="553" t="n"/>
      <c r="P1441" s="1789">
        <f>P926</f>
        <v/>
      </c>
      <c r="Q1441" s="1672" t="n"/>
      <c r="R1441" s="831" t="n">
        <v>0</v>
      </c>
      <c r="S1441" s="1673" t="n"/>
      <c r="T1441" s="1673" t="n"/>
      <c r="U1441" s="825" t="n"/>
      <c r="V1441" s="826" t="n"/>
      <c r="W1441" s="826" t="n"/>
      <c r="X1441" s="826" t="n"/>
      <c r="Y1441" s="826" t="n"/>
      <c r="Z1441" s="826" t="n"/>
      <c r="AA1441" s="826" t="n"/>
      <c r="AB1441" s="1762" t="n"/>
      <c r="AC1441" s="1778" t="n"/>
      <c r="AD1441" s="786">
        <f>AD926</f>
        <v/>
      </c>
      <c r="AE1441" s="680">
        <f>AE926</f>
        <v/>
      </c>
      <c r="AF1441" s="680">
        <f>AF926</f>
        <v/>
      </c>
      <c r="AG1441" s="680">
        <f>AG926</f>
        <v/>
      </c>
    </row>
    <row r="1442" hidden="1" ht="20.1" customFormat="1" customHeight="1" s="437" thickBot="1">
      <c r="A1442" s="822" t="n"/>
      <c r="B1442" s="822" t="n"/>
      <c r="C1442" s="1077" t="n"/>
      <c r="D1442" s="1077" t="n"/>
      <c r="E1442" s="1110" t="inlineStr">
        <is>
          <t>DIAMANTE TESTER</t>
        </is>
      </c>
      <c r="F1442" s="829" t="n"/>
      <c r="G1442" s="823" t="n"/>
      <c r="H1442" s="1113" t="inlineStr">
        <is>
          <t>《Oran Mule》NEEDLE TIPS (36 pins) for DERMA PEN DEVICE – 10 pcs FOR TESTER (N.C.V.)</t>
        </is>
      </c>
      <c r="I1442" s="1108">
        <f>I927</f>
        <v/>
      </c>
      <c r="J1442" s="1108">
        <f>J927</f>
        <v/>
      </c>
      <c r="K1442" s="1078" t="inlineStr">
        <is>
          <t>NEEDLE TIPS</t>
        </is>
      </c>
      <c r="L1442" s="1078" t="n"/>
      <c r="M1442" s="822" t="n"/>
      <c r="N1442" s="823" t="n"/>
      <c r="O1442" s="553" t="n"/>
      <c r="P1442" s="1789">
        <f>P927</f>
        <v/>
      </c>
      <c r="Q1442" s="1672" t="n"/>
      <c r="R1442" s="831" t="n">
        <v>0</v>
      </c>
      <c r="S1442" s="1673" t="n"/>
      <c r="T1442" s="1673" t="n"/>
      <c r="U1442" s="825" t="n"/>
      <c r="V1442" s="826" t="n"/>
      <c r="W1442" s="826" t="n"/>
      <c r="X1442" s="826" t="n"/>
      <c r="Y1442" s="826" t="n"/>
      <c r="Z1442" s="826" t="n"/>
      <c r="AA1442" s="826" t="n"/>
      <c r="AB1442" s="1762" t="n"/>
      <c r="AC1442" s="1778" t="n"/>
      <c r="AD1442" s="786">
        <f>AD927</f>
        <v/>
      </c>
      <c r="AE1442" s="680">
        <f>AE927</f>
        <v/>
      </c>
      <c r="AF1442" s="680">
        <f>AF927</f>
        <v/>
      </c>
      <c r="AG1442" s="680">
        <f>AG927</f>
        <v/>
      </c>
    </row>
    <row r="1443" hidden="1" ht="20.1" customFormat="1" customHeight="1" s="437" thickBot="1">
      <c r="A1443" s="822" t="n"/>
      <c r="B1443" s="822" t="n"/>
      <c r="C1443" s="1077" t="n"/>
      <c r="D1443" s="1077" t="n"/>
      <c r="E1443" s="1110" t="inlineStr">
        <is>
          <t>DIAMANTE TESTER</t>
        </is>
      </c>
      <c r="F1443" s="829" t="n"/>
      <c r="G1443" s="823" t="n"/>
      <c r="H1443" s="1108" t="inlineStr">
        <is>
          <t>SGF-OK 1ml FOR TESTER (N.C.V.)</t>
        </is>
      </c>
      <c r="I1443" s="1108">
        <f>I928</f>
        <v/>
      </c>
      <c r="J1443" s="1108">
        <f>J928</f>
        <v/>
      </c>
      <c r="K1443" s="1078" t="inlineStr">
        <is>
          <t>face serum</t>
        </is>
      </c>
      <c r="L1443" s="1078" t="n"/>
      <c r="M1443" s="822" t="n"/>
      <c r="N1443" s="823" t="n"/>
      <c r="O1443" s="553" t="n"/>
      <c r="P1443" s="1789">
        <f>P928</f>
        <v/>
      </c>
      <c r="Q1443" s="1672" t="n"/>
      <c r="R1443" s="831" t="n">
        <v>0</v>
      </c>
      <c r="S1443" s="1673" t="n"/>
      <c r="T1443" s="1673" t="n"/>
      <c r="U1443" s="825" t="n"/>
      <c r="V1443" s="826" t="n"/>
      <c r="W1443" s="826" t="n"/>
      <c r="X1443" s="826" t="n"/>
      <c r="Y1443" s="826" t="n"/>
      <c r="Z1443" s="826" t="n"/>
      <c r="AA1443" s="826" t="n"/>
      <c r="AB1443" s="1762" t="n"/>
      <c r="AC1443" s="1778" t="n"/>
      <c r="AD1443" s="786">
        <f>AD928</f>
        <v/>
      </c>
      <c r="AE1443" s="680">
        <f>AE928</f>
        <v/>
      </c>
      <c r="AF1443" s="680">
        <f>AF928</f>
        <v/>
      </c>
      <c r="AG1443" s="680">
        <f>AG928</f>
        <v/>
      </c>
    </row>
    <row r="1444" hidden="1" ht="20.1" customFormat="1" customHeight="1" s="437" thickBot="1">
      <c r="A1444" s="822" t="n"/>
      <c r="B1444" s="822" t="n"/>
      <c r="C1444" s="1077" t="n"/>
      <c r="D1444" s="1077" t="n"/>
      <c r="E1444" s="1110" t="inlineStr">
        <is>
          <t>DIAMANTE TESTER</t>
        </is>
      </c>
      <c r="F1444" s="829" t="n"/>
      <c r="G1444" s="823" t="n"/>
      <c r="H1444" s="1108" t="inlineStr">
        <is>
          <t>SGF-OK 2ml FOR TESTER (N.C.V.)</t>
        </is>
      </c>
      <c r="I1444" s="1108">
        <f>I929</f>
        <v/>
      </c>
      <c r="J1444" s="1108">
        <f>J929</f>
        <v/>
      </c>
      <c r="K1444" s="1078" t="inlineStr">
        <is>
          <t>face serum</t>
        </is>
      </c>
      <c r="L1444" s="1078" t="n"/>
      <c r="M1444" s="822" t="n"/>
      <c r="N1444" s="823" t="n"/>
      <c r="O1444" s="553" t="n"/>
      <c r="P1444" s="1789">
        <f>P929</f>
        <v/>
      </c>
      <c r="Q1444" s="1672" t="n"/>
      <c r="R1444" s="831" t="n">
        <v>0</v>
      </c>
      <c r="S1444" s="1673" t="n"/>
      <c r="T1444" s="1673" t="n"/>
      <c r="U1444" s="825" t="n"/>
      <c r="V1444" s="826" t="n"/>
      <c r="W1444" s="826" t="n"/>
      <c r="X1444" s="826" t="n"/>
      <c r="Y1444" s="826" t="n"/>
      <c r="Z1444" s="826" t="n"/>
      <c r="AA1444" s="826" t="n"/>
      <c r="AB1444" s="1762" t="n"/>
      <c r="AC1444" s="1778" t="n"/>
      <c r="AD1444" s="786">
        <f>AD929</f>
        <v/>
      </c>
      <c r="AE1444" s="680">
        <f>AE929</f>
        <v/>
      </c>
      <c r="AF1444" s="680">
        <f>AF929</f>
        <v/>
      </c>
      <c r="AG1444" s="680">
        <f>AG929</f>
        <v/>
      </c>
    </row>
    <row r="1445" hidden="1" ht="20.1" customFormat="1" customHeight="1" s="437" thickBot="1">
      <c r="A1445" s="822" t="n"/>
      <c r="B1445" s="822" t="n"/>
      <c r="C1445" s="1077" t="n"/>
      <c r="D1445" s="1077" t="n"/>
      <c r="E1445" s="1110" t="inlineStr">
        <is>
          <t>DIAMANTE TESTER</t>
        </is>
      </c>
      <c r="F1445" s="829" t="n"/>
      <c r="G1445" s="823" t="n"/>
      <c r="H1445" s="1108" t="inlineStr">
        <is>
          <t>NAD+250mg  FOR TESTER (N.C.V.)</t>
        </is>
      </c>
      <c r="I1445" s="1108">
        <f>I930</f>
        <v/>
      </c>
      <c r="J1445" s="1108">
        <f>J930</f>
        <v/>
      </c>
      <c r="K1445" s="1078" t="inlineStr">
        <is>
          <t>supplement</t>
        </is>
      </c>
      <c r="L1445" s="1078" t="n"/>
      <c r="M1445" s="822" t="n"/>
      <c r="N1445" s="823" t="n"/>
      <c r="O1445" s="553" t="n"/>
      <c r="P1445" s="1789">
        <f>P930</f>
        <v/>
      </c>
      <c r="Q1445" s="1672" t="n"/>
      <c r="R1445" s="831" t="n">
        <v>0</v>
      </c>
      <c r="S1445" s="1673" t="n"/>
      <c r="T1445" s="1673" t="n"/>
      <c r="U1445" s="825" t="n"/>
      <c r="V1445" s="826" t="n"/>
      <c r="W1445" s="826" t="n"/>
      <c r="X1445" s="826" t="n"/>
      <c r="Y1445" s="826" t="n"/>
      <c r="Z1445" s="826" t="n"/>
      <c r="AA1445" s="826" t="n"/>
      <c r="AB1445" s="1762" t="n"/>
      <c r="AC1445" s="1778" t="n"/>
      <c r="AD1445" s="786">
        <f>AD930</f>
        <v/>
      </c>
      <c r="AE1445" s="680">
        <f>AE930</f>
        <v/>
      </c>
      <c r="AF1445" s="680">
        <f>AF930</f>
        <v/>
      </c>
      <c r="AG1445" s="680">
        <f>AG930</f>
        <v/>
      </c>
    </row>
    <row r="1446" hidden="1" ht="19.5" customFormat="1" customHeight="1" s="437" thickBot="1">
      <c r="A1446" s="822" t="n"/>
      <c r="B1446" s="822" t="n"/>
      <c r="C1446" s="1077" t="n"/>
      <c r="D1446" s="1077" t="n"/>
      <c r="E1446" s="1110" t="inlineStr">
        <is>
          <t>DIAMANTE TESTER</t>
        </is>
      </c>
      <c r="F1446" s="829" t="n"/>
      <c r="G1446" s="823" t="n"/>
      <c r="H1446" s="1108" t="inlineStr">
        <is>
          <t>NMN 500mg  FOR TESTER (N.C.V.)</t>
        </is>
      </c>
      <c r="I1446" s="1108">
        <f>I931</f>
        <v/>
      </c>
      <c r="J1446" s="1108">
        <f>J931</f>
        <v/>
      </c>
      <c r="K1446" s="1078" t="inlineStr">
        <is>
          <t>supplement</t>
        </is>
      </c>
      <c r="L1446" s="1078" t="n"/>
      <c r="M1446" s="822" t="n"/>
      <c r="N1446" s="823" t="n"/>
      <c r="O1446" s="553" t="n"/>
      <c r="P1446" s="1789">
        <f>P931</f>
        <v/>
      </c>
      <c r="Q1446" s="1672" t="n"/>
      <c r="R1446" s="831" t="n">
        <v>0</v>
      </c>
      <c r="S1446" s="1673" t="n"/>
      <c r="T1446" s="1673" t="n"/>
      <c r="U1446" s="825" t="n"/>
      <c r="V1446" s="826" t="n"/>
      <c r="W1446" s="826" t="n"/>
      <c r="X1446" s="826" t="n"/>
      <c r="Y1446" s="826" t="n"/>
      <c r="Z1446" s="826" t="n"/>
      <c r="AA1446" s="826" t="n"/>
      <c r="AB1446" s="1762" t="n"/>
      <c r="AC1446" s="1778" t="n"/>
      <c r="AD1446" s="786">
        <f>AD931</f>
        <v/>
      </c>
      <c r="AE1446" s="680">
        <f>AE931</f>
        <v/>
      </c>
      <c r="AF1446" s="680">
        <f>AF931</f>
        <v/>
      </c>
      <c r="AG1446" s="680">
        <f>AG931</f>
        <v/>
      </c>
    </row>
    <row r="1447" hidden="1" ht="20.1" customFormat="1" customHeight="1" s="437" thickBot="1">
      <c r="A1447" s="822" t="n"/>
      <c r="B1447" s="822" t="n"/>
      <c r="C1447" s="1077" t="n"/>
      <c r="D1447" s="1077" t="n"/>
      <c r="E1447" s="1110" t="inlineStr">
        <is>
          <t>DIAMANTE TESTER</t>
        </is>
      </c>
      <c r="F1447" s="829" t="n"/>
      <c r="G1447" s="823" t="n"/>
      <c r="H1447" s="1108" t="inlineStr">
        <is>
          <t>DIVINE JENESIS (45pcs) FOR TESTER (N.C.V.)</t>
        </is>
      </c>
      <c r="I1447" s="1108">
        <f>I932</f>
        <v/>
      </c>
      <c r="J1447" s="1108">
        <f>J932</f>
        <v/>
      </c>
      <c r="K1447" s="1078" t="inlineStr">
        <is>
          <t>skin serum</t>
        </is>
      </c>
      <c r="L1447" s="1078" t="n"/>
      <c r="M1447" s="822" t="n"/>
      <c r="N1447" s="823" t="n"/>
      <c r="O1447" s="553" t="n"/>
      <c r="P1447" s="1789">
        <f>P932</f>
        <v/>
      </c>
      <c r="Q1447" s="1672" t="n"/>
      <c r="R1447" s="831" t="n">
        <v>0</v>
      </c>
      <c r="S1447" s="1673" t="n"/>
      <c r="T1447" s="1673" t="n"/>
      <c r="U1447" s="825" t="n"/>
      <c r="V1447" s="826" t="n"/>
      <c r="W1447" s="826" t="n"/>
      <c r="X1447" s="826" t="n"/>
      <c r="Y1447" s="826" t="n"/>
      <c r="Z1447" s="826" t="n"/>
      <c r="AA1447" s="826" t="n"/>
      <c r="AB1447" s="1762" t="n"/>
      <c r="AC1447" s="1778" t="n"/>
      <c r="AD1447" s="786">
        <f>AD932</f>
        <v/>
      </c>
      <c r="AE1447" s="680">
        <f>AE932</f>
        <v/>
      </c>
      <c r="AF1447" s="680">
        <f>AF932</f>
        <v/>
      </c>
      <c r="AG1447" s="680">
        <f>AG932</f>
        <v/>
      </c>
    </row>
    <row r="1448" hidden="1" ht="20.1" customFormat="1" customHeight="1" s="437" thickBot="1">
      <c r="A1448" s="822" t="n"/>
      <c r="B1448" s="822" t="n"/>
      <c r="C1448" s="1077" t="n"/>
      <c r="D1448" s="1077" t="n"/>
      <c r="E1448" s="1110" t="inlineStr">
        <is>
          <t>DIAMANTE TESTER</t>
        </is>
      </c>
      <c r="F1448" s="829" t="n"/>
      <c r="G1448" s="823" t="n"/>
      <c r="H1448" s="1108" t="inlineStr">
        <is>
          <t>DIVINE JENESIS PRO (100pcs) FOR TESTER (N.C.V.)</t>
        </is>
      </c>
      <c r="I1448" s="1108">
        <f>I933</f>
        <v/>
      </c>
      <c r="J1448" s="1108">
        <f>J933</f>
        <v/>
      </c>
      <c r="K1448" s="1078" t="inlineStr">
        <is>
          <t>skin serum</t>
        </is>
      </c>
      <c r="L1448" s="1078" t="n"/>
      <c r="M1448" s="822" t="n"/>
      <c r="N1448" s="823" t="n"/>
      <c r="O1448" s="553" t="n"/>
      <c r="P1448" s="1789">
        <f>P933</f>
        <v/>
      </c>
      <c r="Q1448" s="1672" t="n"/>
      <c r="R1448" s="831" t="n">
        <v>0</v>
      </c>
      <c r="S1448" s="1673" t="n"/>
      <c r="T1448" s="1673" t="n"/>
      <c r="U1448" s="825" t="n"/>
      <c r="V1448" s="826" t="n"/>
      <c r="W1448" s="826" t="n"/>
      <c r="X1448" s="826" t="n"/>
      <c r="Y1448" s="826" t="n"/>
      <c r="Z1448" s="826" t="n"/>
      <c r="AA1448" s="826" t="n"/>
      <c r="AB1448" s="1762" t="n"/>
      <c r="AC1448" s="1778" t="n"/>
      <c r="AD1448" s="786">
        <f>AD933</f>
        <v/>
      </c>
      <c r="AE1448" s="680">
        <f>AE933</f>
        <v/>
      </c>
      <c r="AF1448" s="680">
        <f>AF933</f>
        <v/>
      </c>
      <c r="AG1448" s="680">
        <f>AG933</f>
        <v/>
      </c>
    </row>
    <row r="1449" hidden="1" ht="20.1" customFormat="1" customHeight="1" s="437" thickBot="1">
      <c r="A1449" s="822" t="n"/>
      <c r="B1449" s="822" t="n"/>
      <c r="C1449" s="1077" t="n"/>
      <c r="D1449" s="1077" t="n"/>
      <c r="E1449" s="1110" t="inlineStr">
        <is>
          <t>DIAMANTE TESTER</t>
        </is>
      </c>
      <c r="F1449" s="829" t="n"/>
      <c r="G1449" s="823" t="n"/>
      <c r="H1449" s="1108" t="inlineStr">
        <is>
          <t>DIVINE　Fine Water 1000ml FOR TESTER (N.C.V.)</t>
        </is>
      </c>
      <c r="I1449" s="1108">
        <f>I934</f>
        <v/>
      </c>
      <c r="J1449" s="1108">
        <f>J934</f>
        <v/>
      </c>
      <c r="K1449" s="1078" t="inlineStr">
        <is>
          <t>water</t>
        </is>
      </c>
      <c r="L1449" s="1078" t="n"/>
      <c r="M1449" s="822" t="n"/>
      <c r="N1449" s="823" t="n"/>
      <c r="O1449" s="553" t="n"/>
      <c r="P1449" s="1789">
        <f>P934</f>
        <v/>
      </c>
      <c r="Q1449" s="1672" t="n"/>
      <c r="R1449" s="831" t="n">
        <v>0</v>
      </c>
      <c r="S1449" s="1673" t="n"/>
      <c r="T1449" s="1673" t="n"/>
      <c r="U1449" s="825" t="n"/>
      <c r="V1449" s="826" t="n"/>
      <c r="W1449" s="826" t="n"/>
      <c r="X1449" s="826" t="n"/>
      <c r="Y1449" s="826" t="n"/>
      <c r="Z1449" s="826" t="n"/>
      <c r="AA1449" s="826" t="n"/>
      <c r="AB1449" s="1762" t="n"/>
      <c r="AC1449" s="1778" t="n"/>
      <c r="AD1449" s="786">
        <f>AD934</f>
        <v/>
      </c>
      <c r="AE1449" s="680">
        <f>AE934</f>
        <v/>
      </c>
      <c r="AF1449" s="680">
        <f>AF934</f>
        <v/>
      </c>
      <c r="AG1449" s="680">
        <f>AG934</f>
        <v/>
      </c>
    </row>
    <row r="1450" hidden="1" ht="20.1" customFormat="1" customHeight="1" s="437" thickBot="1">
      <c r="A1450" s="822" t="n"/>
      <c r="B1450" s="822" t="n"/>
      <c r="C1450" s="1077" t="n"/>
      <c r="D1450" s="1077" t="n"/>
      <c r="E1450" s="1110" t="inlineStr">
        <is>
          <t>DIAMANTE TESTER</t>
        </is>
      </c>
      <c r="F1450" s="829" t="n"/>
      <c r="G1450" s="823" t="n"/>
      <c r="H1450" s="1113" t="inlineStr">
        <is>
          <t>《DD Perfect》 Natural Leaf Cushion FOR TESTER (N.C.V.) СНЯТО С ПР-ВА</t>
        </is>
      </c>
      <c r="I1450" s="1108">
        <f>I935</f>
        <v/>
      </c>
      <c r="J1450" s="1108">
        <f>J935</f>
        <v/>
      </c>
      <c r="K1450" s="1078" t="inlineStr">
        <is>
          <t>foundation</t>
        </is>
      </c>
      <c r="L1450" s="1078" t="n"/>
      <c r="M1450" s="822" t="n"/>
      <c r="N1450" s="823" t="n"/>
      <c r="O1450" s="553" t="n"/>
      <c r="P1450" s="1789">
        <f>P935</f>
        <v/>
      </c>
      <c r="Q1450" s="1672" t="n"/>
      <c r="R1450" s="831" t="n">
        <v>0</v>
      </c>
      <c r="S1450" s="1673" t="n"/>
      <c r="T1450" s="1673" t="n"/>
      <c r="U1450" s="825" t="n"/>
      <c r="V1450" s="826" t="n"/>
      <c r="W1450" s="826" t="n"/>
      <c r="X1450" s="826" t="n"/>
      <c r="Y1450" s="826" t="n"/>
      <c r="Z1450" s="826" t="n"/>
      <c r="AA1450" s="826" t="n"/>
      <c r="AB1450" s="1762" t="n"/>
      <c r="AC1450" s="1778" t="n"/>
      <c r="AD1450" s="786">
        <f>AD935</f>
        <v/>
      </c>
      <c r="AE1450" s="680">
        <f>AE935</f>
        <v/>
      </c>
      <c r="AF1450" s="680">
        <f>AF935</f>
        <v/>
      </c>
      <c r="AG1450" s="680">
        <f>AG935</f>
        <v/>
      </c>
    </row>
    <row r="1451" hidden="1" ht="20.1" customFormat="1" customHeight="1" s="437" thickBot="1">
      <c r="A1451" s="435" t="n"/>
      <c r="B1451" s="829" t="n"/>
      <c r="C1451" s="448" t="n"/>
      <c r="D1451" s="448" t="n"/>
      <c r="E1451" s="1110" t="inlineStr">
        <is>
          <t>DIAMANTE TESTER</t>
        </is>
      </c>
      <c r="F1451" s="435" t="n"/>
      <c r="G1451" s="450" t="n"/>
      <c r="H1451" s="891" t="inlineStr">
        <is>
          <t>Bag(N.C.V)</t>
        </is>
      </c>
      <c r="I1451" s="1108">
        <f>I936</f>
        <v/>
      </c>
      <c r="J1451" s="1108">
        <f>J936</f>
        <v/>
      </c>
      <c r="K1451" s="736" t="inlineStr">
        <is>
          <t>Bag</t>
        </is>
      </c>
      <c r="L1451" s="451" t="n"/>
      <c r="M1451" s="1442" t="n"/>
      <c r="N1451" s="450" t="n"/>
      <c r="O1451" s="553" t="n"/>
      <c r="P1451" s="1745" t="n">
        <v>100</v>
      </c>
      <c r="Q1451" s="1622">
        <f>O1451*P1451</f>
        <v/>
      </c>
      <c r="R1451" s="554" t="n">
        <v>0</v>
      </c>
      <c r="S1451" s="1634">
        <f>O1451*R1451</f>
        <v/>
      </c>
      <c r="T1451" s="1634">
        <f>Q1451-S1451</f>
        <v/>
      </c>
      <c r="U1451" s="556" t="n"/>
      <c r="V1451" s="444" t="n"/>
      <c r="W1451" s="444" t="n"/>
      <c r="X1451" s="444" t="n"/>
      <c r="Y1451" s="444" t="n"/>
      <c r="Z1451" s="444" t="n"/>
      <c r="AA1451" s="444" t="n"/>
      <c r="AB1451" s="1442" t="n"/>
      <c r="AC1451" s="1627">
        <f>ROUND(O1451*AB1451,3)</f>
        <v/>
      </c>
      <c r="AD1451" s="786">
        <f>AD936</f>
        <v/>
      </c>
      <c r="AE1451" s="680">
        <f>AE936</f>
        <v/>
      </c>
      <c r="AF1451" s="680">
        <f>AF936</f>
        <v/>
      </c>
      <c r="AG1451" s="680">
        <f>AG936</f>
        <v/>
      </c>
    </row>
    <row r="1452" ht="20.1" customFormat="1" customHeight="1" s="437" thickBot="1">
      <c r="A1452" s="450" t="n"/>
      <c r="B1452" s="823" t="n"/>
      <c r="C1452" s="452" t="n"/>
      <c r="D1452" s="452" t="n"/>
      <c r="E1452" s="452" t="n"/>
      <c r="F1452" s="452" t="inlineStr">
        <is>
          <t>TOTAL</t>
        </is>
      </c>
      <c r="G1452" s="452" t="n"/>
      <c r="H1452" s="452" t="n"/>
      <c r="I1452" s="452" t="n"/>
      <c r="J1452" s="452" t="n"/>
      <c r="K1452" s="452" t="n"/>
      <c r="L1452" s="452" t="n"/>
      <c r="M1452" s="452" t="n"/>
      <c r="N1452" s="452" t="n"/>
      <c r="O1452" s="737">
        <f>SUM(O4:O1451)</f>
        <v/>
      </c>
      <c r="P1452" s="738" t="n"/>
      <c r="Q1452" s="1790">
        <f>SUM(Q4:Q1451)</f>
        <v/>
      </c>
      <c r="R1452" s="740" t="n"/>
      <c r="S1452" s="1791">
        <f>SUM(S4:S1451)</f>
        <v/>
      </c>
      <c r="T1452" s="1791">
        <f>SUM(T4:T936)</f>
        <v/>
      </c>
      <c r="U1452" s="742">
        <f>T1452/Q1452</f>
        <v/>
      </c>
      <c r="V1452" s="1442" t="n"/>
      <c r="W1452" s="1442" t="n"/>
      <c r="X1452" s="1442" t="n"/>
      <c r="Y1452" s="1442" t="n"/>
      <c r="Z1452" s="1442" t="n"/>
      <c r="AA1452" s="1442" t="n"/>
      <c r="AB1452" s="743" t="n"/>
      <c r="AC1452" s="1624">
        <f>SUBTOTAL(9,AC4:AC1451)</f>
        <v/>
      </c>
      <c r="AD1452" s="673" t="n"/>
      <c r="AE1452" s="681" t="n"/>
      <c r="AF1452" s="681" t="n"/>
      <c r="AG1452" s="681" t="n"/>
    </row>
    <row r="1453" ht="20.1" customFormat="1" customHeight="1" s="437" thickBot="1">
      <c r="C1453" s="453" t="n"/>
      <c r="D1453" s="453" t="n"/>
      <c r="E1453" s="453" t="n"/>
      <c r="F1453" s="453" t="n"/>
      <c r="G1453" s="453" t="n"/>
      <c r="H1453" s="453" t="n"/>
      <c r="I1453" s="453" t="n"/>
      <c r="J1453" s="453" t="n"/>
      <c r="K1453" s="453" t="n"/>
      <c r="L1453" s="453" t="n"/>
      <c r="M1453" s="453" t="n"/>
      <c r="N1453" s="453" t="n"/>
      <c r="O1453" s="847" t="n"/>
      <c r="P1453" s="844" t="n"/>
      <c r="Q1453" s="1792" t="n"/>
      <c r="R1453" s="847" t="n"/>
      <c r="S1453" s="1792" t="n"/>
      <c r="T1453" s="1792" t="n"/>
      <c r="U1453" s="848" t="n"/>
      <c r="V1453" s="453" t="n"/>
      <c r="W1453" s="453" t="n"/>
      <c r="X1453" s="453" t="n"/>
      <c r="Y1453" s="453" t="n"/>
      <c r="Z1453" s="453" t="n"/>
      <c r="AA1453" s="453" t="n"/>
      <c r="AB1453" s="453" t="n"/>
      <c r="AC1453" s="1793">
        <f>SUBTOTAL(9,AC16:AC936)</f>
        <v/>
      </c>
      <c r="AD1453" s="843" t="n"/>
      <c r="AE1453" s="677" t="n"/>
      <c r="AF1453" s="667" t="n"/>
      <c r="AG1453" s="667" t="n"/>
    </row>
    <row r="1454" ht="20.1" customFormat="1" customHeight="1" s="437" thickBot="1">
      <c r="A1454" s="453" t="n"/>
      <c r="B1454" s="453" t="n"/>
      <c r="C1454" s="453" t="n"/>
      <c r="D1454" s="453" t="n"/>
      <c r="E1454" s="844" t="n"/>
      <c r="F1454" s="844" t="n"/>
      <c r="G1454" s="844" t="n"/>
      <c r="H1454" s="844" t="n"/>
      <c r="I1454" s="844" t="n"/>
      <c r="J1454" s="453" t="n"/>
      <c r="K1454" s="844" t="n"/>
      <c r="L1454" s="453" t="n"/>
      <c r="M1454" s="453" t="n"/>
      <c r="N1454" s="453" t="n"/>
      <c r="O1454" s="847" t="n"/>
      <c r="P1454" s="844" t="n"/>
      <c r="Q1454" s="1792" t="n"/>
      <c r="R1454" s="847" t="n"/>
      <c r="S1454" s="1792" t="n"/>
      <c r="T1454" s="1792" t="n"/>
      <c r="U1454" s="848" t="n"/>
      <c r="V1454" s="453" t="n"/>
      <c r="W1454" s="453" t="n"/>
      <c r="X1454" s="453" t="n"/>
      <c r="Y1454" s="453" t="n"/>
      <c r="Z1454" s="453" t="n"/>
      <c r="AA1454" s="453" t="n"/>
      <c r="AB1454" s="464" t="n"/>
      <c r="AC1454" s="1793" t="n"/>
      <c r="AD1454" s="843" t="n"/>
      <c r="AE1454" s="665" t="n"/>
      <c r="AF1454" s="666" t="n"/>
      <c r="AG1454" s="662" t="n"/>
    </row>
    <row r="1455" ht="20.1" customFormat="1" customHeight="1" s="437" thickBot="1">
      <c r="A1455" s="845" t="inlineStr">
        <is>
          <t>PRODUCT</t>
        </is>
      </c>
      <c r="B1455" s="855" t="n"/>
      <c r="C1455" s="846" t="n"/>
      <c r="D1455" s="846" t="n"/>
      <c r="E1455" s="846" t="n"/>
      <c r="F1455" s="846" t="n"/>
      <c r="G1455" s="846" t="n"/>
      <c r="H1455" s="846" t="n"/>
      <c r="I1455" s="846" t="n"/>
      <c r="J1455" s="846" t="n"/>
      <c r="K1455" s="846" t="n"/>
      <c r="L1455" s="846" t="n"/>
      <c r="M1455" s="846" t="n"/>
      <c r="N1455" s="846" t="n"/>
      <c r="O1455" s="850">
        <f>SUM(O4:O936)</f>
        <v/>
      </c>
      <c r="P1455" s="850" t="n"/>
      <c r="Q1455" s="1794">
        <f>SUM(Q4:Q936)</f>
        <v/>
      </c>
      <c r="R1455" s="850" t="n"/>
      <c r="S1455" s="1795">
        <f>SUM(S4:S936)</f>
        <v/>
      </c>
      <c r="T1455" s="1792" t="n"/>
      <c r="U1455" s="848" t="n"/>
      <c r="V1455" s="453" t="n"/>
      <c r="W1455" s="453" t="n"/>
      <c r="X1455" s="453" t="n"/>
      <c r="Y1455" s="453" t="n"/>
      <c r="Z1455" s="453" t="n"/>
      <c r="AA1455" s="453" t="n"/>
      <c r="AB1455" s="1796" t="n"/>
      <c r="AC1455" s="1793" t="n"/>
      <c r="AD1455" s="843" t="n"/>
      <c r="AE1455" s="665" t="n"/>
      <c r="AF1455" s="666" t="n"/>
      <c r="AG1455" s="662" t="n"/>
    </row>
    <row r="1456" ht="20.1" customFormat="1" customHeight="1" s="437" thickBot="1">
      <c r="A1456" s="454" t="inlineStr">
        <is>
          <t>TESTER/SAMPLE</t>
        </is>
      </c>
      <c r="B1456" s="795" t="n"/>
      <c r="C1456" s="455" t="n"/>
      <c r="D1456" s="456" t="n"/>
      <c r="E1456" s="455" t="n"/>
      <c r="F1456" s="455" t="n"/>
      <c r="G1456" s="455" t="n"/>
      <c r="H1456" s="455" t="n"/>
      <c r="I1456" s="455" t="n"/>
      <c r="J1456" s="455" t="n"/>
      <c r="K1456" s="455" t="n"/>
      <c r="L1456" s="455" t="n"/>
      <c r="M1456" s="455" t="n"/>
      <c r="N1456" s="455" t="n"/>
      <c r="O1456" s="460">
        <f>SUBTOTAL(9,O937:O1451)</f>
        <v/>
      </c>
      <c r="P1456" s="460" t="n"/>
      <c r="Q1456" s="1797">
        <f>SUM(Q937:Q1451)</f>
        <v/>
      </c>
      <c r="R1456" s="460" t="n"/>
      <c r="S1456" s="1798">
        <f>SUM(S937:S1451)</f>
        <v/>
      </c>
      <c r="T1456" s="1799" t="n"/>
      <c r="U1456" s="1799" t="n"/>
      <c r="V1456" s="470" t="n"/>
      <c r="W1456" s="470" t="n"/>
      <c r="X1456" s="1799" t="n"/>
      <c r="Y1456" s="1799" t="n"/>
      <c r="Z1456" s="1799" t="n"/>
      <c r="AA1456" s="1799" t="n"/>
      <c r="AB1456" s="464" t="n"/>
      <c r="AD1456" s="843" t="n"/>
      <c r="AE1456" s="665" t="n"/>
      <c r="AF1456" s="666" t="n"/>
      <c r="AG1456" s="662" t="n"/>
    </row>
    <row r="1457" ht="26.25" customHeight="1" s="1611" thickBot="1">
      <c r="A1457" s="457" t="inlineStr">
        <is>
          <t>TOTAL</t>
        </is>
      </c>
      <c r="B1457" s="828" t="n"/>
      <c r="C1457" s="458" t="n"/>
      <c r="D1457" s="459" t="n"/>
      <c r="E1457" s="458" t="n"/>
      <c r="F1457" s="458" t="n"/>
      <c r="G1457" s="458" t="n"/>
      <c r="H1457" s="458" t="n"/>
      <c r="I1457" s="458" t="n"/>
      <c r="J1457" s="458" t="n"/>
      <c r="K1457" s="458" t="n"/>
      <c r="L1457" s="458" t="n"/>
      <c r="M1457" s="458" t="n"/>
      <c r="N1457" s="471" t="n"/>
      <c r="O1457" s="472">
        <f>SUBTOTAL(9,O4:O1451)</f>
        <v/>
      </c>
      <c r="P1457" s="472" t="n"/>
      <c r="Q1457" s="1800">
        <f>SUM(Q4:Q1451)</f>
        <v/>
      </c>
      <c r="R1457" s="472" t="n"/>
      <c r="S1457" s="1801">
        <f>SUM(S1455:S1456)</f>
        <v/>
      </c>
      <c r="T1457" s="1802" t="n"/>
      <c r="U1457" s="1610" t="n"/>
      <c r="V1457" s="477" t="n"/>
      <c r="W1457" s="477" t="n"/>
      <c r="X1457" s="1610" t="n"/>
      <c r="Y1457" s="1610" t="n"/>
      <c r="Z1457" s="1610" t="n"/>
      <c r="AA1457" s="1610" t="n"/>
      <c r="AB1457" s="1803" t="n"/>
      <c r="AE1457" s="665" t="n"/>
      <c r="AF1457" s="666" t="n"/>
      <c r="AG1457" s="662" t="n"/>
    </row>
    <row r="1458" ht="15.75" customHeight="1" s="1611" thickBot="1">
      <c r="A1458" s="1597" t="n"/>
      <c r="B1458" s="1597" t="n"/>
      <c r="H1458" s="853" t="inlineStr">
        <is>
          <t>RELENT TESTER+SAMPLE</t>
        </is>
      </c>
      <c r="O1458" s="464">
        <f>SUBTOTAL(9,O949:O1025)</f>
        <v/>
      </c>
      <c r="P1458" s="1610" t="n"/>
      <c r="AE1458" s="665" t="n"/>
      <c r="AF1458" s="666" t="n"/>
      <c r="AG1458" s="662" t="n"/>
    </row>
    <row r="1459" ht="15.75" customHeight="1" s="1611" thickBot="1">
      <c r="H1459" s="853" t="inlineStr">
        <is>
          <t>C'BON TESTER+SAMPLE</t>
        </is>
      </c>
      <c r="O1459" s="464">
        <f>SUM(O1027:O1062)</f>
        <v/>
      </c>
      <c r="P1459" s="1610" t="n"/>
      <c r="AE1459" s="665" t="n"/>
      <c r="AF1459" s="666" t="n"/>
      <c r="AG1459" s="662" t="n"/>
    </row>
    <row r="1460" ht="15.75" customHeight="1" s="1611" thickBot="1">
      <c r="H1460" s="853" t="inlineStr">
        <is>
          <t>LAPIDEM TESTER+SAMPLE</t>
        </is>
      </c>
      <c r="O1460" s="464">
        <f>SUM(O1130:O1136)</f>
        <v/>
      </c>
      <c r="P1460" s="1610" t="n"/>
      <c r="AE1460" s="665" t="n"/>
      <c r="AF1460" s="666" t="n"/>
      <c r="AG1460" s="662" t="n"/>
    </row>
    <row r="1461" ht="15.75" customHeight="1" s="1611" thickBot="1">
      <c r="H1461" s="853" t="inlineStr">
        <is>
          <t>ROSY DROP TESTER+SAMPLE</t>
        </is>
      </c>
      <c r="O1461" s="464">
        <f>SUM(O1163:O1166)</f>
        <v/>
      </c>
      <c r="P1461" s="1610" t="n"/>
      <c r="AC1461" s="1804" t="n"/>
      <c r="AE1461" s="667" t="n"/>
      <c r="AF1461" s="662" t="n"/>
      <c r="AG1461" s="662" t="n"/>
    </row>
    <row r="1462" ht="15.75" customHeight="1" s="1611" thickBot="1">
      <c r="H1462" s="853" t="inlineStr">
        <is>
          <t>LAPIDEM TESTER+SAMPLE</t>
        </is>
      </c>
      <c r="O1462" s="464">
        <f>SUM(O1168:O1209)</f>
        <v/>
      </c>
      <c r="P1462" s="1610" t="n"/>
      <c r="AE1462" s="662" t="n"/>
      <c r="AF1462" s="662" t="n"/>
      <c r="AG1462" s="662" t="n"/>
    </row>
    <row r="1463" ht="15.75" customHeight="1" s="1611" thickBot="1">
      <c r="H1463" s="853" t="inlineStr">
        <is>
          <t>MEROS TESTER+SAMPLE</t>
        </is>
      </c>
      <c r="O1463" s="464">
        <f>SUM(O1215:O1215)</f>
        <v/>
      </c>
      <c r="P1463" s="1610" t="n"/>
      <c r="AE1463" s="662" t="n"/>
      <c r="AF1463" s="662" t="n"/>
      <c r="AG1463" s="662" t="n"/>
    </row>
    <row r="1464" ht="15.75" customHeight="1" s="1611" thickBot="1">
      <c r="O1464" s="464" t="n"/>
      <c r="AC1464" s="1804" t="n"/>
      <c r="AE1464" s="662" t="n"/>
      <c r="AF1464" s="662" t="n"/>
      <c r="AG1464" s="662" t="n"/>
    </row>
    <row r="1465" ht="15" customHeight="1" s="1611" thickBot="1">
      <c r="AE1465" s="662" t="n"/>
      <c r="AF1465" s="662" t="n"/>
      <c r="AG1465" s="662" t="n"/>
    </row>
    <row r="1466" ht="15" customHeight="1" s="1611" thickBot="1">
      <c r="AE1466" s="662" t="n"/>
      <c r="AF1466" s="662" t="n"/>
      <c r="AG1466" s="662" t="n"/>
    </row>
    <row r="1467" ht="15" customHeight="1" s="1611" thickBot="1">
      <c r="AE1467" s="662" t="n"/>
      <c r="AF1467" s="662" t="n"/>
      <c r="AG1467" s="662" t="n"/>
    </row>
    <row r="1468" ht="15" customHeight="1" s="1611" thickBot="1">
      <c r="AE1468" s="662" t="n"/>
      <c r="AF1468" s="662" t="n"/>
      <c r="AG1468" s="662" t="n"/>
    </row>
    <row r="1469" ht="15" customHeight="1" s="1611" thickBot="1">
      <c r="AE1469" s="662" t="n"/>
      <c r="AF1469" s="662" t="n"/>
      <c r="AG1469" s="662" t="n"/>
    </row>
    <row r="1470" ht="15" customHeight="1" s="1611" thickBot="1">
      <c r="AE1470" s="662" t="n"/>
      <c r="AF1470" s="662" t="n"/>
      <c r="AG1470" s="662" t="n"/>
    </row>
    <row r="1471" ht="15" customHeight="1" s="1611" thickBot="1">
      <c r="AE1471" s="662" t="n"/>
      <c r="AF1471" s="662" t="n"/>
      <c r="AG1471" s="662" t="n"/>
    </row>
    <row r="1472" ht="15" customHeight="1" s="1611" thickBot="1">
      <c r="AE1472" s="662" t="n"/>
      <c r="AF1472" s="662" t="n"/>
      <c r="AG1472" s="662" t="n"/>
    </row>
    <row r="1473" ht="15" customHeight="1" s="1611" thickBot="1">
      <c r="AE1473" s="662" t="n"/>
      <c r="AF1473" s="662" t="n"/>
      <c r="AG1473" s="662" t="n"/>
    </row>
    <row r="1474" ht="15" customHeight="1" s="1611" thickBot="1">
      <c r="AE1474" s="662" t="n"/>
      <c r="AF1474" s="662" t="n"/>
      <c r="AG1474" s="662" t="n"/>
    </row>
    <row r="1475" ht="15" customHeight="1" s="1611" thickBot="1">
      <c r="H1475" s="427" t="n"/>
      <c r="I1475" s="427" t="n"/>
      <c r="J1475" s="427" t="n"/>
      <c r="K1475" s="427" t="n"/>
      <c r="AE1475" s="662" t="n"/>
      <c r="AF1475" s="662" t="n"/>
      <c r="AG1475" s="662" t="n"/>
    </row>
    <row r="1476" ht="15" customHeight="1" s="1611" thickBot="1">
      <c r="AE1476" s="662" t="n"/>
      <c r="AF1476" s="662" t="n"/>
      <c r="AG1476" s="662" t="n"/>
    </row>
    <row r="1477" ht="15" customHeight="1" s="1611" thickBot="1">
      <c r="AE1477" s="662" t="n"/>
      <c r="AF1477" s="662" t="n"/>
      <c r="AG1477" s="662" t="n"/>
    </row>
    <row r="1478" ht="15" customHeight="1" s="1611" thickBot="1">
      <c r="AE1478" s="662" t="n"/>
      <c r="AF1478" s="662" t="n"/>
      <c r="AG1478" s="662" t="n"/>
    </row>
    <row r="1479" ht="15" customHeight="1" s="1611" thickBot="1">
      <c r="AE1479" s="662" t="n"/>
      <c r="AF1479" s="662" t="n"/>
      <c r="AG1479" s="662" t="n"/>
    </row>
    <row r="1480" ht="15" customHeight="1" s="1611" thickBot="1">
      <c r="AE1480" s="662" t="n"/>
      <c r="AF1480" s="662" t="n"/>
      <c r="AG1480" s="662" t="n"/>
    </row>
    <row r="1481" ht="15" customHeight="1" s="1611" thickBot="1">
      <c r="AE1481" s="662" t="n"/>
      <c r="AF1481" s="662" t="n"/>
      <c r="AG1481" s="662" t="n"/>
    </row>
    <row r="1482" ht="15" customHeight="1" s="1611" thickBot="1">
      <c r="AE1482" s="662" t="n"/>
      <c r="AF1482" s="662" t="n"/>
      <c r="AG1482" s="662" t="n"/>
    </row>
    <row r="1483" ht="15" customHeight="1" s="1611" thickBot="1">
      <c r="AE1483" s="662" t="n"/>
      <c r="AF1483" s="662" t="n"/>
      <c r="AG1483" s="662" t="n"/>
    </row>
    <row r="1484" ht="15" customHeight="1" s="1611" thickBot="1">
      <c r="AE1484" s="662" t="n"/>
      <c r="AF1484" s="662" t="n"/>
      <c r="AG1484" s="662" t="n"/>
    </row>
    <row r="1485" ht="15" customHeight="1" s="1611" thickBot="1">
      <c r="AE1485" s="662" t="n"/>
      <c r="AF1485" s="662" t="n"/>
      <c r="AG1485" s="662" t="n"/>
    </row>
    <row r="1486" ht="15" customHeight="1" s="1611" thickBot="1">
      <c r="AE1486" s="662" t="n"/>
      <c r="AF1486" s="662" t="n"/>
      <c r="AG1486" s="662" t="n"/>
    </row>
    <row r="1487" ht="15" customHeight="1" s="1611" thickBot="1">
      <c r="AE1487" s="662" t="n"/>
      <c r="AF1487" s="662" t="n"/>
      <c r="AG1487" s="662" t="n"/>
    </row>
    <row r="1488" ht="15" customHeight="1" s="1611" thickBot="1">
      <c r="AE1488" s="662" t="n"/>
      <c r="AF1488" s="662" t="n"/>
      <c r="AG1488" s="662" t="n"/>
    </row>
    <row r="1489" ht="15" customHeight="1" s="1611" thickBot="1">
      <c r="AE1489" s="662" t="n"/>
      <c r="AF1489" s="662" t="n"/>
      <c r="AG1489" s="662" t="n"/>
    </row>
    <row r="1490" ht="15" customHeight="1" s="1611" thickBot="1">
      <c r="AE1490" s="662" t="n"/>
      <c r="AF1490" s="662" t="n"/>
      <c r="AG1490" s="662" t="n"/>
    </row>
    <row r="1491" ht="15" customHeight="1" s="1611" thickBot="1">
      <c r="AE1491" s="662" t="n"/>
      <c r="AF1491" s="662" t="n"/>
      <c r="AG1491" s="662" t="n"/>
    </row>
    <row r="1492" ht="15" customHeight="1" s="1611" thickBot="1">
      <c r="AE1492" s="662" t="n"/>
      <c r="AF1492" s="662" t="n"/>
      <c r="AG1492" s="662" t="n"/>
    </row>
    <row r="1493" ht="15" customHeight="1" s="1611" thickBot="1">
      <c r="AE1493" s="662" t="n"/>
      <c r="AF1493" s="662" t="n"/>
      <c r="AG1493" s="662" t="n"/>
    </row>
    <row r="1494" ht="15" customHeight="1" s="1611" thickBot="1">
      <c r="AE1494" s="662" t="n"/>
      <c r="AF1494" s="662" t="n"/>
      <c r="AG1494" s="662" t="n"/>
    </row>
    <row r="1495" ht="15" customHeight="1" s="1611" thickBot="1">
      <c r="AE1495" s="662" t="n"/>
      <c r="AF1495" s="662" t="n"/>
      <c r="AG1495" s="662" t="n"/>
    </row>
    <row r="1496" ht="15" customHeight="1" s="1611" thickBot="1">
      <c r="AE1496" s="662" t="n"/>
      <c r="AF1496" s="662" t="n"/>
      <c r="AG1496" s="662" t="n"/>
    </row>
    <row r="1497" ht="15" customHeight="1" s="1611" thickBot="1">
      <c r="AE1497" s="662" t="n"/>
      <c r="AF1497" s="662" t="n"/>
      <c r="AG1497" s="662" t="n"/>
    </row>
    <row r="1498" ht="15" customHeight="1" s="1611" thickBot="1">
      <c r="AE1498" s="662" t="n"/>
      <c r="AF1498" s="662" t="n"/>
      <c r="AG1498" s="662" t="n"/>
    </row>
    <row r="1499" ht="15" customHeight="1" s="1611" thickBot="1">
      <c r="AE1499" s="662" t="n"/>
      <c r="AF1499" s="662" t="n"/>
      <c r="AG1499" s="662" t="n"/>
    </row>
    <row r="1500" ht="15" customHeight="1" s="1611" thickBot="1">
      <c r="AE1500" s="662" t="n"/>
      <c r="AF1500" s="662" t="n"/>
      <c r="AG1500" s="662" t="n"/>
    </row>
    <row r="1501" ht="15" customHeight="1" s="1611" thickBot="1">
      <c r="AE1501" s="662" t="n"/>
      <c r="AF1501" s="662" t="n"/>
      <c r="AG1501" s="662" t="n"/>
    </row>
    <row r="1502" ht="15" customHeight="1" s="1611" thickBot="1">
      <c r="AE1502" s="662" t="n"/>
      <c r="AF1502" s="662" t="n"/>
      <c r="AG1502" s="662" t="n"/>
    </row>
    <row r="1503" ht="15" customHeight="1" s="1611" thickBot="1">
      <c r="AE1503" s="662" t="n"/>
      <c r="AF1503" s="662" t="n"/>
      <c r="AG1503" s="662" t="n"/>
    </row>
    <row r="1504" ht="15" customHeight="1" s="1611" thickBot="1">
      <c r="AE1504" s="662" t="n"/>
      <c r="AF1504" s="662" t="n"/>
      <c r="AG1504" s="662" t="n"/>
    </row>
    <row r="1505" ht="15" customHeight="1" s="1611" thickBot="1">
      <c r="AE1505" s="662" t="n"/>
      <c r="AF1505" s="662" t="n"/>
      <c r="AG1505" s="662" t="n"/>
    </row>
    <row r="1506" ht="15" customHeight="1" s="1611" thickBot="1">
      <c r="AE1506" s="662" t="n"/>
      <c r="AF1506" s="662" t="n"/>
      <c r="AG1506" s="662" t="n"/>
    </row>
    <row r="1507" ht="15" customHeight="1" s="1611" thickBot="1">
      <c r="AE1507" s="662" t="n"/>
      <c r="AF1507" s="662" t="n"/>
      <c r="AG1507" s="662" t="n"/>
    </row>
    <row r="1508" ht="15" customHeight="1" s="1611" thickBot="1">
      <c r="AE1508" s="662" t="n"/>
      <c r="AF1508" s="662" t="n"/>
      <c r="AG1508" s="662" t="n"/>
    </row>
    <row r="1509" ht="15" customHeight="1" s="1611" thickBot="1">
      <c r="AE1509" s="662" t="n"/>
      <c r="AF1509" s="662" t="n"/>
      <c r="AG1509" s="662" t="n"/>
    </row>
    <row r="1510" ht="15" customHeight="1" s="1611" thickBot="1">
      <c r="AE1510" s="662" t="n"/>
      <c r="AF1510" s="662" t="n"/>
      <c r="AG1510" s="662" t="n"/>
    </row>
    <row r="1511" ht="15" customHeight="1" s="1611" thickBot="1">
      <c r="AE1511" s="662" t="n"/>
      <c r="AF1511" s="662" t="n"/>
      <c r="AG1511" s="662" t="n"/>
    </row>
    <row r="1512" ht="15" customHeight="1" s="1611" thickBot="1">
      <c r="AE1512" s="662" t="n"/>
      <c r="AF1512" s="662" t="n"/>
      <c r="AG1512" s="662" t="n"/>
    </row>
    <row r="1513" ht="15" customHeight="1" s="1611" thickBot="1">
      <c r="AE1513" s="662" t="n"/>
      <c r="AF1513" s="662" t="n"/>
      <c r="AG1513" s="662" t="n"/>
    </row>
    <row r="1514" ht="15" customHeight="1" s="1611" thickBot="1">
      <c r="AE1514" s="662" t="n"/>
      <c r="AF1514" s="662" t="n"/>
      <c r="AG1514" s="662" t="n"/>
    </row>
    <row r="1515" ht="15" customHeight="1" s="1611" thickBot="1">
      <c r="AE1515" s="662" t="n"/>
      <c r="AF1515" s="662" t="n"/>
      <c r="AG1515" s="662" t="n"/>
    </row>
    <row r="1516" ht="15" customHeight="1" s="1611" thickBot="1">
      <c r="AE1516" s="662" t="n"/>
      <c r="AF1516" s="662" t="n"/>
      <c r="AG1516" s="662" t="n"/>
    </row>
    <row r="1517" ht="15" customHeight="1" s="1611" thickBot="1">
      <c r="AE1517" s="662" t="n"/>
      <c r="AF1517" s="662" t="n"/>
      <c r="AG1517" s="662" t="n"/>
    </row>
    <row r="1518" ht="15" customHeight="1" s="1611" thickBot="1">
      <c r="AE1518" s="662" t="n"/>
      <c r="AF1518" s="662" t="n"/>
      <c r="AG1518" s="662" t="n"/>
    </row>
    <row r="1519" ht="15" customHeight="1" s="1611" thickBot="1">
      <c r="AE1519" s="662" t="n"/>
      <c r="AF1519" s="662" t="n"/>
      <c r="AG1519" s="662" t="n"/>
    </row>
    <row r="1520" ht="15" customHeight="1" s="1611" thickBot="1">
      <c r="AE1520" s="662" t="n"/>
      <c r="AF1520" s="662" t="n"/>
      <c r="AG1520" s="662" t="n"/>
    </row>
    <row r="1521" ht="15" customHeight="1" s="1611" thickBot="1">
      <c r="AE1521" s="662" t="n"/>
      <c r="AF1521" s="662" t="n"/>
      <c r="AG1521" s="662" t="n"/>
    </row>
    <row r="1522" ht="15" customHeight="1" s="1611" thickBot="1">
      <c r="AE1522" s="662" t="n"/>
      <c r="AF1522" s="662" t="n"/>
      <c r="AG1522" s="662" t="n"/>
    </row>
    <row r="1523" ht="15" customHeight="1" s="1611" thickBot="1">
      <c r="AE1523" s="662" t="n"/>
      <c r="AF1523" s="662" t="n"/>
      <c r="AG1523" s="662" t="n"/>
    </row>
    <row r="1524" ht="15" customHeight="1" s="1611" thickBot="1">
      <c r="AE1524" s="662" t="n"/>
      <c r="AF1524" s="662" t="n"/>
      <c r="AG1524" s="662" t="n"/>
    </row>
    <row r="1525" ht="15" customHeight="1" s="1611" thickBot="1">
      <c r="AE1525" s="662" t="n"/>
      <c r="AF1525" s="662" t="n"/>
      <c r="AG1525" s="662" t="n"/>
    </row>
    <row r="1526" ht="15" customHeight="1" s="1611" thickBot="1">
      <c r="AE1526" s="662" t="n"/>
      <c r="AF1526" s="662" t="n"/>
      <c r="AG1526" s="662" t="n"/>
    </row>
    <row r="1527" ht="15" customHeight="1" s="1611" thickBot="1">
      <c r="AE1527" s="662" t="n"/>
      <c r="AF1527" s="662" t="n"/>
      <c r="AG1527" s="662" t="n"/>
    </row>
    <row r="1528" ht="15" customHeight="1" s="1611" thickBot="1">
      <c r="AE1528" s="662" t="n"/>
      <c r="AF1528" s="662" t="n"/>
      <c r="AG1528" s="662" t="n"/>
    </row>
    <row r="1529" ht="15" customHeight="1" s="1611" thickBot="1">
      <c r="AE1529" s="662" t="n"/>
      <c r="AF1529" s="662" t="n"/>
      <c r="AG1529" s="662" t="n"/>
    </row>
    <row r="1530" ht="15" customHeight="1" s="1611" thickBot="1">
      <c r="AE1530" s="662" t="n"/>
      <c r="AF1530" s="662" t="n"/>
      <c r="AG1530" s="662" t="n"/>
    </row>
    <row r="1531" ht="15" customHeight="1" s="1611" thickBot="1">
      <c r="AE1531" s="662" t="n"/>
      <c r="AF1531" s="662" t="n"/>
      <c r="AG1531" s="662" t="n"/>
    </row>
    <row r="1532" ht="15" customHeight="1" s="1611" thickBot="1">
      <c r="AE1532" s="662" t="n"/>
      <c r="AF1532" s="662" t="n"/>
      <c r="AG1532" s="662" t="n"/>
    </row>
    <row r="1533" ht="15" customHeight="1" s="1611" thickBot="1">
      <c r="AE1533" s="662" t="n"/>
      <c r="AF1533" s="662" t="n"/>
      <c r="AG1533" s="662" t="n"/>
    </row>
    <row r="1534" ht="15" customHeight="1" s="1611" thickBot="1">
      <c r="AE1534" s="662" t="n"/>
      <c r="AF1534" s="662" t="n"/>
      <c r="AG1534" s="662" t="n"/>
    </row>
    <row r="1535" ht="15" customHeight="1" s="1611" thickBot="1">
      <c r="AE1535" s="662" t="n"/>
      <c r="AF1535" s="662" t="n"/>
      <c r="AG1535" s="662" t="n"/>
    </row>
    <row r="1536" ht="15" customHeight="1" s="1611" thickBot="1">
      <c r="AE1536" s="662" t="n"/>
      <c r="AF1536" s="662" t="n"/>
      <c r="AG1536" s="662" t="n"/>
    </row>
    <row r="1537" ht="15" customHeight="1" s="1611" thickBot="1">
      <c r="AE1537" s="662" t="n"/>
      <c r="AF1537" s="662" t="n"/>
      <c r="AG1537" s="662" t="n"/>
    </row>
  </sheetData>
  <autoFilter ref="A3:AI1451">
    <filterColumn colId="2" hiddenButton="0" showButton="1">
      <filters blank="1"/>
    </filterColumn>
    <filterColumn colId="4" hiddenButton="0" showButton="1">
      <filters>
        <filter val="Relent"/>
        <filter val="RELENT PRO"/>
        <filter val="Relent Sample"/>
        <filter val="Relent TESTER"/>
      </filters>
    </filterColumn>
  </autoFilter>
  <mergeCells count="10">
    <mergeCell ref="AD238:AD239"/>
    <mergeCell ref="AE2:AG2"/>
    <mergeCell ref="M413:M415"/>
    <mergeCell ref="AD413:AD415"/>
    <mergeCell ref="AD904:AD906"/>
    <mergeCell ref="AD516:AD517"/>
    <mergeCell ref="AD335:AD336"/>
    <mergeCell ref="AD236:AD237"/>
    <mergeCell ref="N384:N387"/>
    <mergeCell ref="N430:N463"/>
  </mergeCells>
  <pageMargins left="0.7" right="0.7" top="0.75" bottom="0.75" header="0.3" footer="0.3"/>
  <pageSetup orientation="portrait" paperSize="9" scale="27"/>
  <legacyDrawing r:id="anysvml"/>
</worksheet>
</file>

<file path=xl/worksheets/sheet10.xml><?xml version="1.0" encoding="utf-8"?>
<worksheet xmlns="http://schemas.openxmlformats.org/spreadsheetml/2006/main">
  <sheetPr>
    <outlinePr summaryBelow="1" summaryRight="1"/>
    <pageSetUpPr/>
  </sheetPr>
  <dimension ref="A1:S36"/>
  <sheetViews>
    <sheetView view="pageBreakPreview" zoomScale="75" zoomScaleNormal="100" zoomScaleSheetLayoutView="75" workbookViewId="0">
      <selection activeCell="B6" sqref="B6"/>
    </sheetView>
  </sheetViews>
  <sheetFormatPr baseColWidth="8" defaultColWidth="3.875" defaultRowHeight="11.25"/>
  <cols>
    <col width="4.375" customWidth="1" style="2" min="1" max="1"/>
    <col width="18.125" customWidth="1" style="1506" min="2" max="2"/>
    <col width="16.375" customWidth="1" style="2" min="3" max="3"/>
    <col width="82.375" customWidth="1" style="2" min="4" max="4"/>
    <col hidden="1" width="8.375" customWidth="1" style="2" min="5" max="6"/>
    <col width="7.875" customWidth="1" style="5" min="7" max="8"/>
    <col width="13.125" customWidth="1" style="1851" min="9" max="10"/>
    <col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3.875" customWidth="1" style="2" min="19" max="16384"/>
  </cols>
  <sheetData>
    <row r="1" ht="21" customHeight="1" s="1611">
      <c r="A1" s="1465" t="inlineStr">
        <is>
          <t>ROYAL COSMETICS 09.2025輸出 発注書</t>
        </is>
      </c>
      <c r="E1" s="3" t="n"/>
      <c r="F1" s="3" t="n"/>
      <c r="G1" s="4" t="n"/>
    </row>
    <row r="2" ht="12" customHeight="1" s="1611">
      <c r="A2" s="1456" t="inlineStr">
        <is>
          <t>納品日</t>
        </is>
      </c>
      <c r="C2" s="1512" t="n">
        <v>45905</v>
      </c>
      <c r="K2" s="1851" t="n"/>
      <c r="L2" s="1851" t="n"/>
    </row>
    <row r="3" ht="62.25" customHeight="1" s="1611">
      <c r="A3" s="1456" t="inlineStr">
        <is>
          <t>納品先</t>
        </is>
      </c>
      <c r="C3" s="1460" t="inlineStr">
        <is>
          <t>飯野港運株式会社
京都府舞鶴市松陰１８－７
営業課　谷口様
TEL: 0773-75-5371
FAX: 0773-75-5681</t>
        </is>
      </c>
      <c r="G3" s="1852" t="n"/>
      <c r="K3" s="1851" t="n"/>
      <c r="L3" s="1851" t="n"/>
    </row>
    <row r="4" ht="12" customHeight="1" s="1611">
      <c r="A4" s="1456" t="inlineStr">
        <is>
          <t>梱包情報提出期限</t>
        </is>
      </c>
      <c r="C4" s="1514" t="inlineStr">
        <is>
          <t>2025/9/3（午前中）</t>
        </is>
      </c>
      <c r="E4" s="1510" t="n"/>
      <c r="K4" s="1851" t="n"/>
    </row>
    <row r="5" ht="12" customHeight="1" s="1611">
      <c r="A5" s="1456" t="n"/>
      <c r="B5" s="1456" t="n"/>
      <c r="C5" s="1514" t="n"/>
      <c r="D5" s="1513" t="n"/>
      <c r="E5" s="1510" t="n"/>
      <c r="F5" s="1510" t="n"/>
      <c r="K5" s="1851" t="n"/>
    </row>
    <row r="6" customFormat="1" s="1506"/>
    <row r="7" customFormat="1" s="1506"/>
    <row r="8" ht="20.1" customFormat="1" customHeight="1" s="15"/>
    <row r="9" ht="20.1" customFormat="1" customHeight="1" s="15"/>
    <row r="10" ht="28.5" customHeight="1" s="1611"/>
    <row r="11"/>
    <row r="12"/>
    <row r="13" ht="20.1" customFormat="1" customHeight="1" s="15"/>
    <row r="14"/>
    <row r="15" ht="26.1" customHeight="1" s="1611"/>
    <row r="16" ht="26.1" customHeight="1" s="1611"/>
    <row r="17"/>
    <row r="18"/>
    <row r="19"/>
    <row r="20"/>
    <row r="21"/>
    <row r="22"/>
    <row r="23"/>
    <row r="24"/>
    <row r="25"/>
    <row r="26">
      <c r="A26" s="752" t="inlineStr">
        <is>
          <t>INV No.</t>
        </is>
      </c>
      <c r="B26" s="567" t="inlineStr">
        <is>
          <t>Jan code</t>
        </is>
      </c>
      <c r="C26" s="568" t="inlineStr">
        <is>
          <t>Brand name</t>
        </is>
      </c>
      <c r="D26" s="567" t="inlineStr">
        <is>
          <t>Description of goods</t>
        </is>
      </c>
      <c r="E26" s="567" t="inlineStr">
        <is>
          <t>Case Q'ty</t>
        </is>
      </c>
      <c r="F26" s="567" t="inlineStr">
        <is>
          <t>LOT</t>
        </is>
      </c>
      <c r="G26" s="569" t="inlineStr">
        <is>
          <t>Q'ty</t>
        </is>
      </c>
      <c r="H26" s="570" t="inlineStr">
        <is>
          <t>仕入値</t>
        </is>
      </c>
      <c r="I26" s="1897" t="inlineStr">
        <is>
          <t>仕入値合計</t>
        </is>
      </c>
      <c r="J26" s="1898" t="n"/>
      <c r="K26" s="314" t="inlineStr">
        <is>
          <t>ケース容積</t>
        </is>
      </c>
      <c r="L26" s="314" t="inlineStr">
        <is>
          <t>ケース重量</t>
        </is>
      </c>
      <c r="M26" s="1899" t="inlineStr">
        <is>
          <t>ケース数量</t>
        </is>
      </c>
      <c r="N26" s="1899" t="inlineStr">
        <is>
          <t>合計容積</t>
        </is>
      </c>
      <c r="O26" s="1899" t="inlineStr">
        <is>
          <t>合計重量</t>
        </is>
      </c>
      <c r="P26" s="312" t="inlineStr">
        <is>
          <t>Unit N/W(kg)</t>
        </is>
      </c>
      <c r="Q26" s="312" t="inlineStr">
        <is>
          <t>Total N/W(kg)</t>
        </is>
      </c>
      <c r="R26" s="312" t="inlineStr">
        <is>
          <t>成分</t>
        </is>
      </c>
    </row>
    <row r="27">
      <c r="A27" s="1364" t="n"/>
      <c r="B27" s="1364" t="n"/>
      <c r="C27" s="1417" t="n"/>
      <c r="D27" s="1364" t="n"/>
      <c r="E27" s="1364" t="n"/>
      <c r="F27" s="1364" t="n"/>
      <c r="G27" s="1409" t="n"/>
      <c r="H27" s="1366" t="n"/>
      <c r="I27" s="1855" t="n"/>
      <c r="J27" s="1861" t="n"/>
      <c r="K27" s="1376" t="n"/>
      <c r="L27" s="1376" t="n"/>
      <c r="M27" s="1862" t="n"/>
      <c r="N27" s="1862" t="n"/>
      <c r="O27" s="1862" t="n"/>
      <c r="P27" s="1371" t="n"/>
      <c r="Q27" s="1371" t="n"/>
      <c r="R27" s="1371" t="n"/>
    </row>
    <row r="28">
      <c r="A28" s="1316" t="inlineStr">
        <is>
          <t>TOTAL</t>
        </is>
      </c>
      <c r="B28" s="1834" t="n"/>
      <c r="C28" s="1834" t="n"/>
      <c r="D28" s="1834" t="n"/>
      <c r="E28" s="1834" t="n"/>
      <c r="F28" s="1835" t="n"/>
      <c r="G28" s="572">
        <f>SUM(#REF!)</f>
        <v/>
      </c>
      <c r="H28" s="572" t="n"/>
      <c r="I28" s="1900">
        <f>SUM(#REF!)</f>
        <v/>
      </c>
      <c r="J28" s="1901" t="n"/>
      <c r="K28" s="1464" t="n"/>
      <c r="L28" s="1464" t="n"/>
      <c r="M28" s="1464" t="n"/>
      <c r="N28" s="1464" t="n"/>
      <c r="O28" s="1464" t="n"/>
      <c r="P28" s="1464" t="n"/>
      <c r="Q28" s="1865" t="n"/>
      <c r="R28" s="288" t="n"/>
    </row>
    <row r="29">
      <c r="B29" s="14" t="n"/>
      <c r="G29" s="17" t="n"/>
      <c r="H29" s="17" t="n"/>
      <c r="I29" s="1857" t="n"/>
      <c r="J29" s="1857" t="n"/>
      <c r="K29" s="19" t="n"/>
      <c r="L29" s="19" t="n"/>
      <c r="M29" s="1857" t="n"/>
      <c r="N29" s="1857" t="n"/>
      <c r="O29" s="1857" t="n"/>
      <c r="P29" s="14" t="n"/>
      <c r="Q29" s="14" t="n"/>
    </row>
    <row r="30">
      <c r="A30" s="38" t="inlineStr">
        <is>
          <t>SAMPLE/TESTER ORDER</t>
        </is>
      </c>
    </row>
    <row r="31">
      <c r="A31" s="567" t="inlineStr">
        <is>
          <t>INV No.</t>
        </is>
      </c>
      <c r="B31" s="567" t="inlineStr">
        <is>
          <t>Jan code</t>
        </is>
      </c>
      <c r="C31" s="568" t="inlineStr">
        <is>
          <t>Brand name</t>
        </is>
      </c>
      <c r="D31" s="567" t="inlineStr">
        <is>
          <t>Description of goods</t>
        </is>
      </c>
      <c r="E31" s="567" t="inlineStr">
        <is>
          <t>Case Q'ty</t>
        </is>
      </c>
      <c r="F31" s="567" t="inlineStr">
        <is>
          <t>LOT</t>
        </is>
      </c>
      <c r="G31" s="569" t="inlineStr">
        <is>
          <t>Q'ty</t>
        </is>
      </c>
      <c r="H31" s="570" t="inlineStr">
        <is>
          <t>仕入値</t>
        </is>
      </c>
      <c r="I31" s="1897" t="inlineStr">
        <is>
          <t>仕入値合計</t>
        </is>
      </c>
      <c r="J31" s="1902" t="n"/>
    </row>
    <row r="32">
      <c r="A32" s="1364" t="n"/>
      <c r="B32" s="1364" t="n"/>
      <c r="C32" s="1417" t="n"/>
      <c r="D32" s="1364" t="n"/>
      <c r="E32" s="1364" t="n"/>
      <c r="F32" s="1364" t="n"/>
      <c r="G32" s="1409" t="n"/>
      <c r="H32" s="1366" t="n"/>
      <c r="I32" s="1855" t="n"/>
      <c r="J32" s="1902" t="n"/>
    </row>
    <row r="33">
      <c r="A33" s="1316" t="inlineStr">
        <is>
          <t>TOTAL</t>
        </is>
      </c>
      <c r="B33" s="1834" t="n"/>
      <c r="C33" s="1834" t="n"/>
      <c r="D33" s="1834" t="n"/>
      <c r="E33" s="1834" t="n"/>
      <c r="F33" s="1835" t="n"/>
      <c r="G33" s="572">
        <f>SUM(#REF!)</f>
        <v/>
      </c>
      <c r="H33" s="572" t="n"/>
      <c r="I33" s="1900">
        <f>SUM(#REF!)</f>
        <v/>
      </c>
      <c r="J33" s="1901" t="n"/>
      <c r="K33" s="1464" t="n"/>
      <c r="L33" s="1464" t="n"/>
      <c r="M33" s="1464" t="n"/>
      <c r="N33" s="1464" t="n"/>
      <c r="O33" s="1464" t="n"/>
      <c r="P33" s="1464" t="n"/>
      <c r="Q33" s="1865" t="n"/>
      <c r="R33" s="288" t="n"/>
    </row>
    <row r="34"/>
    <row r="35">
      <c r="G35" s="309" t="inlineStr">
        <is>
          <t>合計個数</t>
        </is>
      </c>
    </row>
    <row r="36">
      <c r="G36" s="284">
        <f>G8+G13</f>
        <v/>
      </c>
    </row>
  </sheetData>
  <autoFilter ref="A6:R8"/>
  <mergeCells count="10">
    <mergeCell ref="A1:D1"/>
    <mergeCell ref="A3:B3"/>
    <mergeCell ref="A2:B2"/>
    <mergeCell ref="A28:F28"/>
    <mergeCell ref="C2:D2"/>
    <mergeCell ref="A33:F33"/>
    <mergeCell ref="E4:F4"/>
    <mergeCell ref="A4:B4"/>
    <mergeCell ref="C4:D4"/>
    <mergeCell ref="C3:D3"/>
  </mergeCells>
  <pageMargins left="0.7" right="0.7" top="0.75" bottom="0.75" header="0.3" footer="0.3"/>
  <pageSetup orientation="portrait" paperSize="9" scale="45"/>
</worksheet>
</file>

<file path=xl/worksheets/sheet11.xml><?xml version="1.0" encoding="utf-8"?>
<worksheet xmlns="http://schemas.openxmlformats.org/spreadsheetml/2006/main">
  <sheetPr>
    <outlinePr summaryBelow="1" summaryRight="1"/>
    <pageSetUpPr/>
  </sheetPr>
  <dimension ref="A2:K19"/>
  <sheetViews>
    <sheetView topLeftCell="A3" workbookViewId="0">
      <selection activeCell="E28" sqref="E28"/>
    </sheetView>
  </sheetViews>
  <sheetFormatPr baseColWidth="8" defaultColWidth="9" defaultRowHeight="18.75"/>
  <cols>
    <col width="10.125" customWidth="1" style="29" min="1" max="1"/>
    <col width="9" customWidth="1" style="29" min="2" max="3"/>
    <col width="15.875" customWidth="1" style="29" min="4" max="4"/>
    <col width="9" customWidth="1" style="29" min="5" max="5"/>
    <col width="7.125" customWidth="1" style="29" min="6" max="6"/>
    <col width="9" customWidth="1" style="29" min="7" max="8"/>
    <col width="18.875" customWidth="1" style="29" min="9" max="9"/>
    <col width="4.125" customWidth="1" style="29" min="10" max="10"/>
    <col width="9" customWidth="1" style="29" min="11" max="16384"/>
  </cols>
  <sheetData>
    <row r="2" ht="22.5" customHeight="1" s="1611">
      <c r="A2" s="1515" t="inlineStr">
        <is>
          <t>KSユーラシア様　納品情報シート</t>
        </is>
      </c>
    </row>
    <row r="3" ht="19.5" customHeight="1" s="1611">
      <c r="A3" s="1515" t="n"/>
      <c r="B3" s="1515" t="n"/>
      <c r="C3" s="1515" t="n"/>
      <c r="D3" s="1515" t="n"/>
      <c r="E3" s="1515" t="n"/>
      <c r="F3" s="1515" t="n"/>
      <c r="G3" s="1515" t="n"/>
      <c r="H3" s="1515" t="n"/>
      <c r="I3" s="1515" t="n"/>
    </row>
    <row r="4">
      <c r="A4" s="1903" t="inlineStr">
        <is>
          <t>梱包情報締切：</t>
        </is>
      </c>
      <c r="F4" s="1876" t="n"/>
      <c r="G4" s="1904" t="inlineStr">
        <is>
          <t>ご発注日：</t>
        </is>
      </c>
      <c r="H4" s="1864" t="n"/>
      <c r="I4" s="228" t="n">
        <v>45782</v>
      </c>
      <c r="J4" s="30" t="inlineStr">
        <is>
          <t>◀</t>
        </is>
      </c>
      <c r="K4" s="30" t="n"/>
    </row>
    <row r="5">
      <c r="A5" s="1872" t="n"/>
      <c r="B5" s="1872" t="n"/>
      <c r="C5" s="1872" t="n"/>
      <c r="D5" s="1872" t="n"/>
      <c r="E5" s="1872" t="n"/>
      <c r="F5" s="1848" t="n"/>
      <c r="G5" s="1905" t="inlineStr">
        <is>
          <t>納品必着日：</t>
        </is>
      </c>
      <c r="H5" s="1906" t="n"/>
      <c r="I5" s="263" t="n">
        <v>45793</v>
      </c>
      <c r="J5" s="30" t="inlineStr">
        <is>
          <t>◀</t>
        </is>
      </c>
    </row>
    <row r="6">
      <c r="A6" s="1907" t="inlineStr">
        <is>
          <t>納品先ご住所</t>
        </is>
      </c>
      <c r="B6" s="1906" t="n"/>
      <c r="C6" s="1908" t="inlineStr">
        <is>
          <t>飯野港運株式会社
京都府舞鶴市松陰１８－７
営業課　谷口様
TEL: 0773-75-5371
FAX: 0773-75-5681</t>
        </is>
      </c>
      <c r="D6" s="1909" t="n"/>
      <c r="E6" s="1909" t="n"/>
      <c r="F6" s="1909" t="n"/>
      <c r="G6" s="1909" t="n"/>
      <c r="H6" s="1909" t="n"/>
      <c r="I6" s="1906" t="n"/>
      <c r="J6" s="1527" t="inlineStr">
        <is>
          <t>◀</t>
        </is>
      </c>
    </row>
    <row r="7">
      <c r="A7" s="1910" t="n"/>
      <c r="B7" s="1876" t="n"/>
      <c r="C7" s="1910" t="n"/>
      <c r="I7" s="1876" t="n"/>
      <c r="J7" s="1707" t="n"/>
    </row>
    <row r="8">
      <c r="A8" s="1910" t="n"/>
      <c r="B8" s="1876" t="n"/>
      <c r="C8" s="1910" t="n"/>
      <c r="I8" s="1876" t="n"/>
      <c r="J8" s="1707" t="n"/>
    </row>
    <row r="9">
      <c r="A9" s="1910" t="n"/>
      <c r="B9" s="1876" t="n"/>
      <c r="C9" s="1910" t="n"/>
      <c r="I9" s="1876" t="n"/>
      <c r="J9" s="1707" t="n"/>
    </row>
    <row r="10">
      <c r="A10" s="1910" t="n"/>
      <c r="B10" s="1876" t="n"/>
      <c r="C10" s="1910" t="n"/>
      <c r="I10" s="1876" t="n"/>
      <c r="J10" s="1707" t="n"/>
    </row>
    <row r="11" hidden="1" s="1611">
      <c r="A11" s="1911" t="n"/>
      <c r="B11" s="1848" t="n"/>
      <c r="C11" s="1911" t="n"/>
      <c r="D11" s="1872" t="n"/>
      <c r="E11" s="1872" t="n"/>
      <c r="F11" s="1872" t="n"/>
      <c r="G11" s="1872" t="n"/>
      <c r="H11" s="1872" t="n"/>
      <c r="I11" s="1848" t="n"/>
      <c r="J11" s="1707" t="n"/>
    </row>
    <row r="12" ht="18.75" customHeight="1" s="1611">
      <c r="A12" s="1912" t="inlineStr">
        <is>
          <t>対応内容</t>
        </is>
      </c>
      <c r="B12" s="1913" t="inlineStr">
        <is>
          <t>必要なご対応に
チェックをお願いいたします。⇒</t>
        </is>
      </c>
      <c r="C12" s="1909" t="n"/>
      <c r="D12" s="1909" t="n"/>
      <c r="E12" s="1906" t="n"/>
      <c r="F12" s="264" t="inlineStr">
        <is>
          <t>☑</t>
        </is>
      </c>
      <c r="G12" s="1914" t="inlineStr">
        <is>
          <t>商品へのロシア語ラベルシール貼付</t>
        </is>
      </c>
      <c r="H12" s="1909" t="n"/>
      <c r="I12" s="1906" t="n"/>
      <c r="J12" s="30" t="inlineStr">
        <is>
          <t>◀</t>
        </is>
      </c>
    </row>
    <row r="13">
      <c r="A13" s="1703" t="n"/>
      <c r="B13" s="1910" t="n"/>
      <c r="E13" s="1876" t="n"/>
      <c r="F13" s="264" t="inlineStr">
        <is>
          <t>☑</t>
        </is>
      </c>
      <c r="G13" s="1914" t="inlineStr">
        <is>
          <t>段ボールへのケースマーク貼付</t>
        </is>
      </c>
      <c r="H13" s="1909" t="n"/>
      <c r="I13" s="1906" t="n"/>
      <c r="J13" s="30" t="inlineStr">
        <is>
          <t>◀</t>
        </is>
      </c>
    </row>
    <row r="14">
      <c r="A14" s="1703" t="n"/>
      <c r="B14" s="1910" t="n"/>
      <c r="E14" s="1876" t="n"/>
      <c r="F14" s="264" t="inlineStr">
        <is>
          <t>☑</t>
        </is>
      </c>
      <c r="G14" s="1914" t="inlineStr">
        <is>
          <t>梱包リスト作成</t>
        </is>
      </c>
      <c r="H14" s="1909" t="n"/>
      <c r="I14" s="1906" t="n"/>
      <c r="J14" s="30" t="inlineStr">
        <is>
          <t>◀</t>
        </is>
      </c>
    </row>
    <row r="15">
      <c r="A15" s="1704" t="n"/>
      <c r="B15" s="1911" t="n"/>
      <c r="C15" s="1872" t="n"/>
      <c r="D15" s="1872" t="n"/>
      <c r="E15" s="1848" t="n"/>
      <c r="F15" s="264" t="inlineStr">
        <is>
          <t>☑</t>
        </is>
      </c>
      <c r="G15" s="1915" t="inlineStr">
        <is>
          <t>伝票追跡番号のご共有</t>
        </is>
      </c>
      <c r="H15" s="1863" t="n"/>
      <c r="I15" s="1916" t="n"/>
      <c r="J15" s="30" t="inlineStr">
        <is>
          <t>◀</t>
        </is>
      </c>
    </row>
    <row r="16">
      <c r="A16" s="1907" t="inlineStr">
        <is>
          <t>備考</t>
        </is>
      </c>
      <c r="B16" s="1917" t="n"/>
      <c r="C16" s="1909" t="n"/>
      <c r="D16" s="1909" t="n"/>
      <c r="E16" s="1909" t="n"/>
      <c r="F16" s="1909" t="n"/>
      <c r="G16" s="1909" t="n"/>
      <c r="H16" s="1909" t="n"/>
      <c r="I16" s="1906" t="n"/>
      <c r="J16" s="31" t="n"/>
    </row>
    <row r="17">
      <c r="A17" s="1703" t="n"/>
      <c r="B17" s="1910" t="n"/>
      <c r="I17" s="1876" t="n"/>
    </row>
    <row r="18">
      <c r="A18" s="1703" t="n"/>
      <c r="B18" s="1910" t="n"/>
      <c r="I18" s="1876" t="n"/>
    </row>
    <row r="19">
      <c r="A19" s="1704" t="n"/>
      <c r="B19" s="1911" t="n"/>
      <c r="C19" s="1872" t="n"/>
      <c r="D19" s="1872" t="n"/>
      <c r="E19" s="1872" t="n"/>
      <c r="F19" s="1872" t="n"/>
      <c r="G19" s="1872" t="n"/>
      <c r="H19" s="1872" t="n"/>
      <c r="I19" s="1848" t="n"/>
    </row>
  </sheetData>
  <mergeCells count="15">
    <mergeCell ref="G4:H4"/>
    <mergeCell ref="A2:I2"/>
    <mergeCell ref="G14:I14"/>
    <mergeCell ref="G13:I13"/>
    <mergeCell ref="A6:B11"/>
    <mergeCell ref="A12:A15"/>
    <mergeCell ref="J6:J11"/>
    <mergeCell ref="G5:H5"/>
    <mergeCell ref="B12:E15"/>
    <mergeCell ref="C6:I11"/>
    <mergeCell ref="B16:I19"/>
    <mergeCell ref="G12:I12"/>
    <mergeCell ref="A4:F5"/>
    <mergeCell ref="A16:A19"/>
    <mergeCell ref="G15:I15"/>
  </mergeCells>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S133"/>
  <sheetViews>
    <sheetView view="pageBreakPreview" zoomScale="73" zoomScaleNormal="100" zoomScaleSheetLayoutView="73" workbookViewId="0">
      <pane ySplit="2" topLeftCell="A3" activePane="bottomLeft" state="frozen"/>
      <selection activeCell="I23" sqref="I23"/>
      <selection pane="bottomLeft" activeCell="H87" sqref="H87"/>
    </sheetView>
  </sheetViews>
  <sheetFormatPr baseColWidth="8" defaultColWidth="8.875" defaultRowHeight="18.75"/>
  <cols>
    <col width="10.875" customWidth="1" style="43" min="1" max="1"/>
    <col width="43.125" customWidth="1" style="42" min="2" max="2"/>
    <col width="8" customWidth="1" style="40" min="3" max="3"/>
    <col width="13.125" customWidth="1" style="40" min="4" max="5"/>
    <col width="12" customWidth="1" style="41" min="6" max="6"/>
    <col width="10.875" customWidth="1" style="66" min="7" max="7"/>
    <col width="16.375" customWidth="1" style="66" min="8" max="9"/>
    <col width="17.125" customWidth="1" style="40" min="10" max="10"/>
    <col width="19.375" customWidth="1" style="40" min="11" max="11"/>
    <col width="23.125" customWidth="1" style="40" min="12" max="12"/>
    <col width="15.875" customWidth="1" style="40" min="13" max="13"/>
    <col width="9.125" customWidth="1" style="40" min="14" max="248"/>
    <col width="24.125" customWidth="1" style="40" min="249" max="249"/>
    <col hidden="1" style="40" min="250" max="253"/>
    <col width="9.125" customWidth="1" style="40" min="254" max="255"/>
    <col width="9.875" customWidth="1" style="40" min="256" max="256"/>
    <col width="9.125" customWidth="1" style="40" min="257" max="504"/>
    <col width="24.125" customWidth="1" style="40" min="505" max="505"/>
    <col hidden="1" style="40" min="506" max="509"/>
    <col width="9.125" customWidth="1" style="40" min="510" max="511"/>
    <col width="9.875" customWidth="1" style="40" min="512" max="512"/>
    <col width="9.125" customWidth="1" style="40" min="513" max="760"/>
    <col width="24.125" customWidth="1" style="40" min="761" max="761"/>
    <col hidden="1" style="40" min="762" max="765"/>
    <col width="9.125" customWidth="1" style="40" min="766" max="767"/>
    <col width="9.875" customWidth="1" style="40" min="768" max="768"/>
    <col width="9.125" customWidth="1" style="40" min="769" max="1016"/>
    <col width="24.125" customWidth="1" style="40" min="1017" max="1017"/>
    <col hidden="1" style="40" min="1018" max="1021"/>
    <col width="9.125" customWidth="1" style="40" min="1022" max="1023"/>
    <col width="9.875" customWidth="1" style="40" min="1024" max="1024"/>
    <col width="9.125" customWidth="1" style="40" min="1025" max="1272"/>
    <col width="24.125" customWidth="1" style="40" min="1273" max="1273"/>
    <col hidden="1" style="40" min="1274" max="1277"/>
    <col width="9.125" customWidth="1" style="40" min="1278" max="1279"/>
    <col width="9.875" customWidth="1" style="40" min="1280" max="1280"/>
    <col width="9.125" customWidth="1" style="40" min="1281" max="1528"/>
    <col width="24.125" customWidth="1" style="40" min="1529" max="1529"/>
    <col hidden="1" style="40" min="1530" max="1533"/>
    <col width="9.125" customWidth="1" style="40" min="1534" max="1535"/>
    <col width="9.875" customWidth="1" style="40" min="1536" max="1536"/>
    <col width="9.125" customWidth="1" style="40" min="1537" max="1784"/>
    <col width="24.125" customWidth="1" style="40" min="1785" max="1785"/>
    <col hidden="1" style="40" min="1786" max="1789"/>
    <col width="9.125" customWidth="1" style="40" min="1790" max="1791"/>
    <col width="9.875" customWidth="1" style="40" min="1792" max="1792"/>
    <col width="9.125" customWidth="1" style="40" min="1793" max="2040"/>
    <col width="24.125" customWidth="1" style="40" min="2041" max="2041"/>
    <col hidden="1" style="40" min="2042" max="2045"/>
    <col width="9.125" customWidth="1" style="40" min="2046" max="2047"/>
    <col width="9.875" customWidth="1" style="40" min="2048" max="2048"/>
    <col width="9.125" customWidth="1" style="40" min="2049" max="2296"/>
    <col width="24.125" customWidth="1" style="40" min="2297" max="2297"/>
    <col hidden="1" style="40" min="2298" max="2301"/>
    <col width="9.125" customWidth="1" style="40" min="2302" max="2303"/>
    <col width="9.875" customWidth="1" style="40" min="2304" max="2304"/>
    <col width="9.125" customWidth="1" style="40" min="2305" max="2552"/>
    <col width="24.125" customWidth="1" style="40" min="2553" max="2553"/>
    <col hidden="1" style="40" min="2554" max="2557"/>
    <col width="9.125" customWidth="1" style="40" min="2558" max="2559"/>
    <col width="9.875" customWidth="1" style="40" min="2560" max="2560"/>
    <col width="9.125" customWidth="1" style="40" min="2561" max="2808"/>
    <col width="24.125" customWidth="1" style="40" min="2809" max="2809"/>
    <col hidden="1" style="40" min="2810" max="2813"/>
    <col width="9.125" customWidth="1" style="40" min="2814" max="2815"/>
    <col width="9.875" customWidth="1" style="40" min="2816" max="2816"/>
    <col width="9.125" customWidth="1" style="40" min="2817" max="3064"/>
    <col width="24.125" customWidth="1" style="40" min="3065" max="3065"/>
    <col hidden="1" style="40" min="3066" max="3069"/>
    <col width="9.125" customWidth="1" style="40" min="3070" max="3071"/>
    <col width="9.875" customWidth="1" style="40" min="3072" max="3072"/>
    <col width="9.125" customWidth="1" style="40" min="3073" max="3320"/>
    <col width="24.125" customWidth="1" style="40" min="3321" max="3321"/>
    <col hidden="1" style="40" min="3322" max="3325"/>
    <col width="9.125" customWidth="1" style="40" min="3326" max="3327"/>
    <col width="9.875" customWidth="1" style="40" min="3328" max="3328"/>
    <col width="9.125" customWidth="1" style="40" min="3329" max="3576"/>
    <col width="24.125" customWidth="1" style="40" min="3577" max="3577"/>
    <col hidden="1" style="40" min="3578" max="3581"/>
    <col width="9.125" customWidth="1" style="40" min="3582" max="3583"/>
    <col width="9.875" customWidth="1" style="40" min="3584" max="3584"/>
    <col width="9.125" customWidth="1" style="40" min="3585" max="3832"/>
    <col width="24.125" customWidth="1" style="40" min="3833" max="3833"/>
    <col hidden="1" style="40" min="3834" max="3837"/>
    <col width="9.125" customWidth="1" style="40" min="3838" max="3839"/>
    <col width="9.875" customWidth="1" style="40" min="3840" max="3840"/>
    <col width="9.125" customWidth="1" style="40" min="3841" max="4088"/>
    <col width="24.125" customWidth="1" style="40" min="4089" max="4089"/>
    <col hidden="1" style="40" min="4090" max="4093"/>
    <col width="9.125" customWidth="1" style="40" min="4094" max="4095"/>
    <col width="9.875" customWidth="1" style="40" min="4096" max="4096"/>
    <col width="9.125" customWidth="1" style="40" min="4097" max="4344"/>
    <col width="24.125" customWidth="1" style="40" min="4345" max="4345"/>
    <col hidden="1" style="40" min="4346" max="4349"/>
    <col width="9.125" customWidth="1" style="40" min="4350" max="4351"/>
    <col width="9.875" customWidth="1" style="40" min="4352" max="4352"/>
    <col width="9.125" customWidth="1" style="40" min="4353" max="4600"/>
    <col width="24.125" customWidth="1" style="40" min="4601" max="4601"/>
    <col hidden="1" style="40" min="4602" max="4605"/>
    <col width="9.125" customWidth="1" style="40" min="4606" max="4607"/>
    <col width="9.875" customWidth="1" style="40" min="4608" max="4608"/>
    <col width="9.125" customWidth="1" style="40" min="4609" max="4856"/>
    <col width="24.125" customWidth="1" style="40" min="4857" max="4857"/>
    <col hidden="1" style="40" min="4858" max="4861"/>
    <col width="9.125" customWidth="1" style="40" min="4862" max="4863"/>
    <col width="9.875" customWidth="1" style="40" min="4864" max="4864"/>
    <col width="9.125" customWidth="1" style="40" min="4865" max="5112"/>
    <col width="24.125" customWidth="1" style="40" min="5113" max="5113"/>
    <col hidden="1" style="40" min="5114" max="5117"/>
    <col width="9.125" customWidth="1" style="40" min="5118" max="5119"/>
    <col width="9.875" customWidth="1" style="40" min="5120" max="5120"/>
    <col width="9.125" customWidth="1" style="40" min="5121" max="5368"/>
    <col width="24.125" customWidth="1" style="40" min="5369" max="5369"/>
    <col hidden="1" style="40" min="5370" max="5373"/>
    <col width="9.125" customWidth="1" style="40" min="5374" max="5375"/>
    <col width="9.875" customWidth="1" style="40" min="5376" max="5376"/>
    <col width="9.125" customWidth="1" style="40" min="5377" max="5624"/>
    <col width="24.125" customWidth="1" style="40" min="5625" max="5625"/>
    <col hidden="1" style="40" min="5626" max="5629"/>
    <col width="9.125" customWidth="1" style="40" min="5630" max="5631"/>
    <col width="9.875" customWidth="1" style="40" min="5632" max="5632"/>
    <col width="9.125" customWidth="1" style="40" min="5633" max="5880"/>
    <col width="24.125" customWidth="1" style="40" min="5881" max="5881"/>
    <col hidden="1" style="40" min="5882" max="5885"/>
    <col width="9.125" customWidth="1" style="40" min="5886" max="5887"/>
    <col width="9.875" customWidth="1" style="40" min="5888" max="5888"/>
    <col width="9.125" customWidth="1" style="40" min="5889" max="6136"/>
    <col width="24.125" customWidth="1" style="40" min="6137" max="6137"/>
    <col hidden="1" style="40" min="6138" max="6141"/>
    <col width="9.125" customWidth="1" style="40" min="6142" max="6143"/>
    <col width="9.875" customWidth="1" style="40" min="6144" max="6144"/>
    <col width="9.125" customWidth="1" style="40" min="6145" max="6392"/>
    <col width="24.125" customWidth="1" style="40" min="6393" max="6393"/>
    <col hidden="1" style="40" min="6394" max="6397"/>
    <col width="9.125" customWidth="1" style="40" min="6398" max="6399"/>
    <col width="9.875" customWidth="1" style="40" min="6400" max="6400"/>
    <col width="9.125" customWidth="1" style="40" min="6401" max="6648"/>
    <col width="24.125" customWidth="1" style="40" min="6649" max="6649"/>
    <col hidden="1" style="40" min="6650" max="6653"/>
    <col width="9.125" customWidth="1" style="40" min="6654" max="6655"/>
    <col width="9.875" customWidth="1" style="40" min="6656" max="6656"/>
    <col width="9.125" customWidth="1" style="40" min="6657" max="6904"/>
    <col width="24.125" customWidth="1" style="40" min="6905" max="6905"/>
    <col hidden="1" style="40" min="6906" max="6909"/>
    <col width="9.125" customWidth="1" style="40" min="6910" max="6911"/>
    <col width="9.875" customWidth="1" style="40" min="6912" max="6912"/>
    <col width="9.125" customWidth="1" style="40" min="6913" max="7160"/>
    <col width="24.125" customWidth="1" style="40" min="7161" max="7161"/>
    <col hidden="1" style="40" min="7162" max="7165"/>
    <col width="9.125" customWidth="1" style="40" min="7166" max="7167"/>
    <col width="9.875" customWidth="1" style="40" min="7168" max="7168"/>
    <col width="9.125" customWidth="1" style="40" min="7169" max="7416"/>
    <col width="24.125" customWidth="1" style="40" min="7417" max="7417"/>
    <col hidden="1" style="40" min="7418" max="7421"/>
    <col width="9.125" customWidth="1" style="40" min="7422" max="7423"/>
    <col width="9.875" customWidth="1" style="40" min="7424" max="7424"/>
    <col width="9.125" customWidth="1" style="40" min="7425" max="7672"/>
    <col width="24.125" customWidth="1" style="40" min="7673" max="7673"/>
    <col hidden="1" style="40" min="7674" max="7677"/>
    <col width="9.125" customWidth="1" style="40" min="7678" max="7679"/>
    <col width="9.875" customWidth="1" style="40" min="7680" max="7680"/>
    <col width="9.125" customWidth="1" style="40" min="7681" max="7928"/>
    <col width="24.125" customWidth="1" style="40" min="7929" max="7929"/>
    <col hidden="1" style="40" min="7930" max="7933"/>
    <col width="9.125" customWidth="1" style="40" min="7934" max="7935"/>
    <col width="9.875" customWidth="1" style="40" min="7936" max="7936"/>
    <col width="9.125" customWidth="1" style="40" min="7937" max="8184"/>
    <col width="24.125" customWidth="1" style="40" min="8185" max="8185"/>
    <col hidden="1" style="40" min="8186" max="8189"/>
    <col width="9.125" customWidth="1" style="40" min="8190" max="8191"/>
    <col width="9.875" customWidth="1" style="40" min="8192" max="8192"/>
    <col width="9.125" customWidth="1" style="40" min="8193" max="8440"/>
    <col width="24.125" customWidth="1" style="40" min="8441" max="8441"/>
    <col hidden="1" style="40" min="8442" max="8445"/>
    <col width="9.125" customWidth="1" style="40" min="8446" max="8447"/>
    <col width="9.875" customWidth="1" style="40" min="8448" max="8448"/>
    <col width="9.125" customWidth="1" style="40" min="8449" max="8696"/>
    <col width="24.125" customWidth="1" style="40" min="8697" max="8697"/>
    <col hidden="1" style="40" min="8698" max="8701"/>
    <col width="9.125" customWidth="1" style="40" min="8702" max="8703"/>
    <col width="9.875" customWidth="1" style="40" min="8704" max="8704"/>
    <col width="9.125" customWidth="1" style="40" min="8705" max="8952"/>
    <col width="24.125" customWidth="1" style="40" min="8953" max="8953"/>
    <col hidden="1" style="40" min="8954" max="8957"/>
    <col width="9.125" customWidth="1" style="40" min="8958" max="8959"/>
    <col width="9.875" customWidth="1" style="40" min="8960" max="8960"/>
    <col width="9.125" customWidth="1" style="40" min="8961" max="9208"/>
    <col width="24.125" customWidth="1" style="40" min="9209" max="9209"/>
    <col hidden="1" style="40" min="9210" max="9213"/>
    <col width="9.125" customWidth="1" style="40" min="9214" max="9215"/>
    <col width="9.875" customWidth="1" style="40" min="9216" max="9216"/>
    <col width="9.125" customWidth="1" style="40" min="9217" max="9464"/>
    <col width="24.125" customWidth="1" style="40" min="9465" max="9465"/>
    <col hidden="1" style="40" min="9466" max="9469"/>
    <col width="9.125" customWidth="1" style="40" min="9470" max="9471"/>
    <col width="9.875" customWidth="1" style="40" min="9472" max="9472"/>
    <col width="9.125" customWidth="1" style="40" min="9473" max="9720"/>
    <col width="24.125" customWidth="1" style="40" min="9721" max="9721"/>
    <col hidden="1" style="40" min="9722" max="9725"/>
    <col width="9.125" customWidth="1" style="40" min="9726" max="9727"/>
    <col width="9.875" customWidth="1" style="40" min="9728" max="9728"/>
    <col width="9.125" customWidth="1" style="40" min="9729" max="9976"/>
    <col width="24.125" customWidth="1" style="40" min="9977" max="9977"/>
    <col hidden="1" style="40" min="9978" max="9981"/>
    <col width="9.125" customWidth="1" style="40" min="9982" max="9983"/>
    <col width="9.875" customWidth="1" style="40" min="9984" max="9984"/>
    <col width="9.125" customWidth="1" style="40" min="9985" max="10232"/>
    <col width="24.125" customWidth="1" style="40" min="10233" max="10233"/>
    <col hidden="1" style="40" min="10234" max="10237"/>
    <col width="9.125" customWidth="1" style="40" min="10238" max="10239"/>
    <col width="9.875" customWidth="1" style="40" min="10240" max="10240"/>
    <col width="9.125" customWidth="1" style="40" min="10241" max="10488"/>
    <col width="24.125" customWidth="1" style="40" min="10489" max="10489"/>
    <col hidden="1" style="40" min="10490" max="10493"/>
    <col width="9.125" customWidth="1" style="40" min="10494" max="10495"/>
    <col width="9.875" customWidth="1" style="40" min="10496" max="10496"/>
    <col width="9.125" customWidth="1" style="40" min="10497" max="10744"/>
    <col width="24.125" customWidth="1" style="40" min="10745" max="10745"/>
    <col hidden="1" style="40" min="10746" max="10749"/>
    <col width="9.125" customWidth="1" style="40" min="10750" max="10751"/>
    <col width="9.875" customWidth="1" style="40" min="10752" max="10752"/>
    <col width="9.125" customWidth="1" style="40" min="10753" max="11000"/>
    <col width="24.125" customWidth="1" style="40" min="11001" max="11001"/>
    <col hidden="1" style="40" min="11002" max="11005"/>
    <col width="9.125" customWidth="1" style="40" min="11006" max="11007"/>
    <col width="9.875" customWidth="1" style="40" min="11008" max="11008"/>
    <col width="9.125" customWidth="1" style="40" min="11009" max="11256"/>
    <col width="24.125" customWidth="1" style="40" min="11257" max="11257"/>
    <col hidden="1" style="40" min="11258" max="11261"/>
    <col width="9.125" customWidth="1" style="40" min="11262" max="11263"/>
    <col width="9.875" customWidth="1" style="40" min="11264" max="11264"/>
    <col width="9.125" customWidth="1" style="40" min="11265" max="11512"/>
    <col width="24.125" customWidth="1" style="40" min="11513" max="11513"/>
    <col hidden="1" style="40" min="11514" max="11517"/>
    <col width="9.125" customWidth="1" style="40" min="11518" max="11519"/>
    <col width="9.875" customWidth="1" style="40" min="11520" max="11520"/>
    <col width="9.125" customWidth="1" style="40" min="11521" max="11768"/>
    <col width="24.125" customWidth="1" style="40" min="11769" max="11769"/>
    <col hidden="1" style="40" min="11770" max="11773"/>
    <col width="9.125" customWidth="1" style="40" min="11774" max="11775"/>
    <col width="9.875" customWidth="1" style="40" min="11776" max="11776"/>
    <col width="9.125" customWidth="1" style="40" min="11777" max="12024"/>
    <col width="24.125" customWidth="1" style="40" min="12025" max="12025"/>
    <col hidden="1" style="40" min="12026" max="12029"/>
    <col width="9.125" customWidth="1" style="40" min="12030" max="12031"/>
    <col width="9.875" customWidth="1" style="40" min="12032" max="12032"/>
    <col width="9.125" customWidth="1" style="40" min="12033" max="12280"/>
    <col width="24.125" customWidth="1" style="40" min="12281" max="12281"/>
    <col hidden="1" style="40" min="12282" max="12285"/>
    <col width="9.125" customWidth="1" style="40" min="12286" max="12287"/>
    <col width="9.875" customWidth="1" style="40" min="12288" max="12288"/>
    <col width="9.125" customWidth="1" style="40" min="12289" max="12536"/>
    <col width="24.125" customWidth="1" style="40" min="12537" max="12537"/>
    <col hidden="1" style="40" min="12538" max="12541"/>
    <col width="9.125" customWidth="1" style="40" min="12542" max="12543"/>
    <col width="9.875" customWidth="1" style="40" min="12544" max="12544"/>
    <col width="9.125" customWidth="1" style="40" min="12545" max="12792"/>
    <col width="24.125" customWidth="1" style="40" min="12793" max="12793"/>
    <col hidden="1" style="40" min="12794" max="12797"/>
    <col width="9.125" customWidth="1" style="40" min="12798" max="12799"/>
    <col width="9.875" customWidth="1" style="40" min="12800" max="12800"/>
    <col width="9.125" customWidth="1" style="40" min="12801" max="13048"/>
    <col width="24.125" customWidth="1" style="40" min="13049" max="13049"/>
    <col hidden="1" style="40" min="13050" max="13053"/>
    <col width="9.125" customWidth="1" style="40" min="13054" max="13055"/>
    <col width="9.875" customWidth="1" style="40" min="13056" max="13056"/>
    <col width="9.125" customWidth="1" style="40" min="13057" max="13304"/>
    <col width="24.125" customWidth="1" style="40" min="13305" max="13305"/>
    <col hidden="1" style="40" min="13306" max="13309"/>
    <col width="9.125" customWidth="1" style="40" min="13310" max="13311"/>
    <col width="9.875" customWidth="1" style="40" min="13312" max="13312"/>
    <col width="9.125" customWidth="1" style="40" min="13313" max="13560"/>
    <col width="24.125" customWidth="1" style="40" min="13561" max="13561"/>
    <col hidden="1" style="40" min="13562" max="13565"/>
    <col width="9.125" customWidth="1" style="40" min="13566" max="13567"/>
    <col width="9.875" customWidth="1" style="40" min="13568" max="13568"/>
    <col width="9.125" customWidth="1" style="40" min="13569" max="13816"/>
    <col width="24.125" customWidth="1" style="40" min="13817" max="13817"/>
    <col hidden="1" style="40" min="13818" max="13821"/>
    <col width="9.125" customWidth="1" style="40" min="13822" max="13823"/>
    <col width="9.875" customWidth="1" style="40" min="13824" max="13824"/>
    <col width="9.125" customWidth="1" style="40" min="13825" max="14072"/>
    <col width="24.125" customWidth="1" style="40" min="14073" max="14073"/>
    <col hidden="1" style="40" min="14074" max="14077"/>
    <col width="9.125" customWidth="1" style="40" min="14078" max="14079"/>
    <col width="9.875" customWidth="1" style="40" min="14080" max="14080"/>
    <col width="9.125" customWidth="1" style="40" min="14081" max="14328"/>
    <col width="24.125" customWidth="1" style="40" min="14329" max="14329"/>
    <col hidden="1" style="40" min="14330" max="14333"/>
    <col width="9.125" customWidth="1" style="40" min="14334" max="14335"/>
    <col width="9.875" customWidth="1" style="40" min="14336" max="14336"/>
    <col width="9.125" customWidth="1" style="40" min="14337" max="14584"/>
    <col width="24.125" customWidth="1" style="40" min="14585" max="14585"/>
    <col hidden="1" style="40" min="14586" max="14589"/>
    <col width="9.125" customWidth="1" style="40" min="14590" max="14591"/>
    <col width="9.875" customWidth="1" style="40" min="14592" max="14592"/>
    <col width="9.125" customWidth="1" style="40" min="14593" max="14840"/>
    <col width="24.125" customWidth="1" style="40" min="14841" max="14841"/>
    <col hidden="1" style="40" min="14842" max="14845"/>
    <col width="9.125" customWidth="1" style="40" min="14846" max="14847"/>
    <col width="9.875" customWidth="1" style="40" min="14848" max="14848"/>
    <col width="9.125" customWidth="1" style="40" min="14849" max="15096"/>
    <col width="24.125" customWidth="1" style="40" min="15097" max="15097"/>
    <col hidden="1" style="40" min="15098" max="15101"/>
    <col width="9.125" customWidth="1" style="40" min="15102" max="15103"/>
    <col width="9.875" customWidth="1" style="40" min="15104" max="15104"/>
    <col width="9.125" customWidth="1" style="40" min="15105" max="15352"/>
    <col width="24.125" customWidth="1" style="40" min="15353" max="15353"/>
    <col hidden="1" style="40" min="15354" max="15357"/>
    <col width="9.125" customWidth="1" style="40" min="15358" max="15359"/>
    <col width="9.875" customWidth="1" style="40" min="15360" max="15360"/>
    <col width="9.125" customWidth="1" style="40" min="15361" max="15608"/>
    <col width="24.125" customWidth="1" style="40" min="15609" max="15609"/>
    <col hidden="1" style="40" min="15610" max="15613"/>
    <col width="9.125" customWidth="1" style="40" min="15614" max="15615"/>
    <col width="9.875" customWidth="1" style="40" min="15616" max="15616"/>
    <col width="9.125" customWidth="1" style="40" min="15617" max="15864"/>
    <col width="24.125" customWidth="1" style="40" min="15865" max="15865"/>
    <col hidden="1" style="40" min="15866" max="15869"/>
    <col width="9.125" customWidth="1" style="40" min="15870" max="15871"/>
    <col width="9.875" customWidth="1" style="40" min="15872" max="15872"/>
    <col width="9.125" customWidth="1" style="40" min="15873" max="16120"/>
    <col width="24.125" customWidth="1" style="40" min="16121" max="16121"/>
    <col hidden="1" style="40" min="16122" max="16125"/>
    <col width="9.125" customWidth="1" style="40" min="16126" max="16127"/>
    <col width="9.875" customWidth="1" style="40" min="16128" max="16128"/>
    <col width="9.125" customWidth="1" style="40" min="16129" max="16384"/>
  </cols>
  <sheetData>
    <row r="1" ht="39" customFormat="1" customHeight="1" s="58" thickBot="1">
      <c r="A1" s="1536" t="inlineStr">
        <is>
          <t>通常注文</t>
        </is>
      </c>
      <c r="I1" s="1536" t="n"/>
      <c r="J1" s="60" t="n"/>
      <c r="K1" s="60" t="n"/>
      <c r="L1" s="1918" t="n"/>
      <c r="M1" s="1918" t="n"/>
      <c r="S1" s="1919" t="n"/>
    </row>
    <row r="2" ht="44.25" customFormat="1" customHeight="1" s="53" thickBot="1">
      <c r="A2" s="147" t="inlineStr">
        <is>
          <t>商品コード</t>
        </is>
      </c>
      <c r="B2" s="148" t="inlineStr">
        <is>
          <t>商品名（日本語）</t>
        </is>
      </c>
      <c r="C2" s="149" t="inlineStr">
        <is>
          <t>サイズ</t>
        </is>
      </c>
      <c r="D2" s="149" t="inlineStr">
        <is>
          <t>ネット重量
中身+容器　（ｇ）</t>
        </is>
      </c>
      <c r="E2" s="149" t="inlineStr">
        <is>
          <t>定価</t>
        </is>
      </c>
      <c r="F2" s="150" t="inlineStr">
        <is>
          <t>仕入値</t>
        </is>
      </c>
      <c r="G2" s="151" t="inlineStr">
        <is>
          <t>オーダー</t>
        </is>
      </c>
      <c r="H2" s="152" t="inlineStr">
        <is>
          <t>仕入合計</t>
        </is>
      </c>
      <c r="I2" s="540" t="n"/>
      <c r="J2" s="54" t="inlineStr">
        <is>
          <t>pro在庫</t>
        </is>
      </c>
      <c r="K2" s="94" t="inlineStr">
        <is>
          <t>入庫見込み（7/12更新）</t>
        </is>
      </c>
    </row>
    <row r="3" ht="21" customHeight="1" s="1611">
      <c r="A3" s="142" t="n">
        <v>5802180</v>
      </c>
      <c r="B3" s="143" t="inlineStr">
        <is>
          <t>KS ﾖｳｷﾋﾞ ｴｯｾﾝｽｸﾚﾝｼﾞﾝｸﾞ</t>
        </is>
      </c>
      <c r="C3" s="361" t="inlineStr">
        <is>
          <t>200ml</t>
        </is>
      </c>
      <c r="D3" s="361" t="n">
        <v>229.11</v>
      </c>
      <c r="E3" s="144" t="n"/>
      <c r="F3" s="145" t="n">
        <v>4000</v>
      </c>
      <c r="G3" s="146">
        <f>'ORDER SHEET'!O89</f>
        <v/>
      </c>
      <c r="H3" s="139">
        <f>G3*F3</f>
        <v/>
      </c>
      <c r="I3" s="541" t="n"/>
      <c r="J3" s="47" t="inlineStr">
        <is>
          <t>在庫なし</t>
        </is>
      </c>
      <c r="L3" s="40" t="n">
        <v>0</v>
      </c>
    </row>
    <row r="4" ht="21" customHeight="1" s="1611">
      <c r="A4" s="140" t="n">
        <v>5802181</v>
      </c>
      <c r="B4" s="141" t="inlineStr">
        <is>
          <t xml:space="preserve">KS ﾖｳｷﾋﾞ ｴｯｾﾝｽｺｰﾙﾄﾞ       </t>
        </is>
      </c>
      <c r="C4" s="344" t="inlineStr">
        <is>
          <t>200ml</t>
        </is>
      </c>
      <c r="D4" s="344" t="n">
        <v>230.95</v>
      </c>
      <c r="E4" s="72" t="n"/>
      <c r="F4" s="98" t="n">
        <v>4000</v>
      </c>
      <c r="G4" s="99">
        <f>'ORDER SHEET'!O91</f>
        <v/>
      </c>
      <c r="H4" s="139">
        <f>G4*F4</f>
        <v/>
      </c>
      <c r="I4" s="541" t="n"/>
      <c r="J4" s="47" t="n"/>
      <c r="L4" s="40" t="n">
        <v>0</v>
      </c>
    </row>
    <row r="5" ht="21" customHeight="1" s="1611">
      <c r="A5" s="140" t="n">
        <v>5802565</v>
      </c>
      <c r="B5" s="141" t="inlineStr">
        <is>
          <t>KS ﾖｳｷﾋﾞ ｴｯｾﾝｽﾌﾚｯｼｭ</t>
        </is>
      </c>
      <c r="C5" s="344" t="inlineStr">
        <is>
          <t>250ml</t>
        </is>
      </c>
      <c r="D5" s="344" t="n">
        <v>295.78</v>
      </c>
      <c r="E5" s="72" t="n"/>
      <c r="F5" s="384" t="n">
        <v>4800</v>
      </c>
      <c r="G5" s="385">
        <f>'ORDER SHEET'!O92</f>
        <v/>
      </c>
      <c r="H5" s="139">
        <f>G5*F5</f>
        <v/>
      </c>
      <c r="I5" s="541" t="n"/>
      <c r="J5" s="47" t="n"/>
      <c r="L5" s="40" t="n">
        <v>0</v>
      </c>
    </row>
    <row r="6" ht="21" customHeight="1" s="1611">
      <c r="A6" s="140" t="n">
        <v>5802183</v>
      </c>
      <c r="B6" s="141" t="inlineStr">
        <is>
          <t xml:space="preserve">KS ﾖｳｷﾋﾞ ｴｯｾﾝｽﾛｰｼｮﾝ       </t>
        </is>
      </c>
      <c r="C6" s="344" t="inlineStr">
        <is>
          <t>250ml</t>
        </is>
      </c>
      <c r="D6" s="344" t="n">
        <v>300.78</v>
      </c>
      <c r="E6" s="72" t="n"/>
      <c r="F6" s="98" t="n">
        <v>3000</v>
      </c>
      <c r="G6" s="99">
        <f>'ORDER SHEET'!O94</f>
        <v/>
      </c>
      <c r="H6" s="139">
        <f>G6*F6</f>
        <v/>
      </c>
      <c r="I6" s="541" t="n"/>
      <c r="J6" s="95" t="n"/>
      <c r="L6" s="40" t="n">
        <v>0</v>
      </c>
    </row>
    <row r="7" ht="21" customHeight="1" s="1611">
      <c r="A7" s="140" t="n">
        <v>5802184</v>
      </c>
      <c r="B7" s="141" t="inlineStr">
        <is>
          <t>KS ﾖｳｷﾋﾞ ｴｯｾﾝｽｼﾞｪﾙ</t>
        </is>
      </c>
      <c r="C7" s="344" t="inlineStr">
        <is>
          <t>200ml</t>
        </is>
      </c>
      <c r="D7" s="344" t="n">
        <v>237.5</v>
      </c>
      <c r="E7" s="72" t="n"/>
      <c r="F7" s="98" t="n">
        <v>4000</v>
      </c>
      <c r="G7" s="99">
        <f>'ORDER SHEET'!O95</f>
        <v/>
      </c>
      <c r="H7" s="139">
        <f>G7*F7</f>
        <v/>
      </c>
      <c r="I7" s="541" t="n"/>
      <c r="J7" s="96" t="n"/>
      <c r="L7" s="40" t="n">
        <v>0</v>
      </c>
    </row>
    <row r="8" ht="21" customHeight="1" s="1611">
      <c r="A8" s="140" t="n">
        <v>5802187</v>
      </c>
      <c r="B8" s="141" t="inlineStr">
        <is>
          <t>KS ﾖｳｷﾋﾞ ｴｯｾﾝｽｱｲﾄﾘｰﾄﾒﾝﾄ</t>
        </is>
      </c>
      <c r="C8" s="344" t="inlineStr">
        <is>
          <t>100ml</t>
        </is>
      </c>
      <c r="D8" s="344" t="n">
        <v>130.91</v>
      </c>
      <c r="E8" s="72" t="n"/>
      <c r="F8" s="98" t="n">
        <v>4800</v>
      </c>
      <c r="G8" s="99">
        <f>'ORDER SHEET'!O96</f>
        <v/>
      </c>
      <c r="H8" s="139">
        <f>G8*F8</f>
        <v/>
      </c>
      <c r="I8" s="541" t="n"/>
      <c r="J8" s="95" t="n"/>
      <c r="L8" s="40" t="n">
        <v>24</v>
      </c>
    </row>
    <row r="9" ht="21" customHeight="1" s="1611">
      <c r="A9" s="140" t="n">
        <v>5802186</v>
      </c>
      <c r="B9" s="141" t="inlineStr">
        <is>
          <t>KS ﾖｳｷﾋﾞ ｴｯｾﾝｽｴﾏﾙｼｮﾝﾘｯﾁ</t>
        </is>
      </c>
      <c r="C9" s="344" t="inlineStr">
        <is>
          <t>200ml</t>
        </is>
      </c>
      <c r="D9" s="344" t="n">
        <v>240</v>
      </c>
      <c r="E9" s="72" t="n"/>
      <c r="F9" s="98" t="n">
        <v>4800</v>
      </c>
      <c r="G9" s="99">
        <f>'ORDER SHEET'!O97</f>
        <v/>
      </c>
      <c r="H9" s="139">
        <f>G9*F9</f>
        <v/>
      </c>
      <c r="I9" s="541" t="n"/>
      <c r="J9" s="47" t="inlineStr">
        <is>
          <t>在庫なし</t>
        </is>
      </c>
      <c r="L9" s="40" t="n">
        <v>0</v>
      </c>
    </row>
    <row r="10" ht="21" customHeight="1" s="1611">
      <c r="A10" s="140" t="n">
        <v>5802188</v>
      </c>
      <c r="B10" s="141" t="inlineStr">
        <is>
          <t>KS ﾖｳｷﾋﾞ ｴｯｾﾝｽｸﾘｰﾑ</t>
        </is>
      </c>
      <c r="C10" s="344" t="inlineStr">
        <is>
          <t>50g</t>
        </is>
      </c>
      <c r="D10" s="344" t="n">
        <v>87.81</v>
      </c>
      <c r="E10" s="72" t="n"/>
      <c r="F10" s="98" t="n">
        <v>6800</v>
      </c>
      <c r="G10" s="99">
        <f>'ORDER SHEET'!O98</f>
        <v/>
      </c>
      <c r="H10" s="139">
        <f>G10*F10</f>
        <v/>
      </c>
      <c r="I10" s="541" t="n"/>
      <c r="J10" s="95" t="n"/>
      <c r="L10" s="40" t="n">
        <v>0</v>
      </c>
    </row>
    <row r="11" ht="21" customHeight="1" s="1611">
      <c r="A11" s="140" t="n">
        <v>5802538</v>
      </c>
      <c r="B11" s="141" t="inlineStr">
        <is>
          <t>KS ﾖｳｷﾋﾞ ｴｯｾﾝｽｼﾙｷｰﾑｰｽ</t>
        </is>
      </c>
      <c r="C11" s="362" t="inlineStr">
        <is>
          <t>250ml</t>
        </is>
      </c>
      <c r="D11" s="362" t="inlineStr">
        <is>
          <t>287.12g</t>
        </is>
      </c>
      <c r="E11" s="72" t="n"/>
      <c r="F11" s="98" t="n">
        <v>6400</v>
      </c>
      <c r="G11" s="99">
        <f>'ORDER SHEET'!O99</f>
        <v/>
      </c>
      <c r="H11" s="139">
        <f>G11*F11</f>
        <v/>
      </c>
      <c r="I11" s="541" t="n"/>
      <c r="J11" s="95" t="n"/>
      <c r="L11" s="40" t="n">
        <v>0</v>
      </c>
    </row>
    <row r="12" ht="21" customHeight="1" s="1611">
      <c r="A12" s="140" t="n">
        <v>5802550</v>
      </c>
      <c r="B12" s="141" t="inlineStr">
        <is>
          <t>KS ﾖｳｷﾋﾞ ｴｯｾﾝｽﾊﾟｯｸ</t>
        </is>
      </c>
      <c r="C12" s="362" t="inlineStr">
        <is>
          <t>200ml</t>
        </is>
      </c>
      <c r="D12" s="362" t="inlineStr">
        <is>
          <t>241.20g</t>
        </is>
      </c>
      <c r="E12" s="72" t="n"/>
      <c r="F12" s="98" t="n">
        <v>6800</v>
      </c>
      <c r="G12" s="99">
        <f>'ORDER SHEET'!O100</f>
        <v/>
      </c>
      <c r="H12" s="139">
        <f>G12*F12</f>
        <v/>
      </c>
      <c r="I12" s="541" t="n"/>
      <c r="J12" s="95" t="n"/>
      <c r="L12" s="40" t="n">
        <v>18</v>
      </c>
    </row>
    <row r="13" ht="21" customHeight="1" s="1611">
      <c r="A13" s="354" t="n">
        <v>5802551</v>
      </c>
      <c r="B13" s="355" t="inlineStr">
        <is>
          <t>KS ﾖｳｷﾋﾞ ｴｯｾﾝｽｸﾚﾝｼﾞﾝｸﾞ(270g)</t>
        </is>
      </c>
      <c r="C13" s="344" t="inlineStr">
        <is>
          <t>270g</t>
        </is>
      </c>
      <c r="D13" s="362" t="inlineStr">
        <is>
          <t>306.18g</t>
        </is>
      </c>
      <c r="E13" s="342" t="n"/>
      <c r="F13" s="343" t="n">
        <v>5800</v>
      </c>
      <c r="G13" s="99">
        <f>'ORDER SHEET'!O90</f>
        <v/>
      </c>
      <c r="H13" s="139">
        <f>G13*F13</f>
        <v/>
      </c>
      <c r="I13" s="541" t="n"/>
      <c r="J13" s="95" t="n"/>
      <c r="L13" s="40" t="n">
        <v>0</v>
      </c>
    </row>
    <row r="14" ht="21" customHeight="1" s="1611">
      <c r="A14" s="356" t="n">
        <v>5802552</v>
      </c>
      <c r="B14" s="357" t="inlineStr">
        <is>
          <t>KS ﾖｳｷﾋﾞ ｴｯｾﾝｽｺｰﾙﾄﾞ(270g)</t>
        </is>
      </c>
      <c r="C14" s="344" t="inlineStr">
        <is>
          <t>270g</t>
        </is>
      </c>
      <c r="D14" s="362" t="inlineStr">
        <is>
          <t>306.45g</t>
        </is>
      </c>
      <c r="E14" s="344" t="n"/>
      <c r="F14" s="345" t="n">
        <v>6400</v>
      </c>
      <c r="G14" s="346">
        <f>'ORDER SHEET'!O93</f>
        <v/>
      </c>
      <c r="H14" s="139">
        <f>G14*F14</f>
        <v/>
      </c>
      <c r="I14" s="541" t="n"/>
      <c r="J14" s="47" t="n"/>
      <c r="L14" s="40" t="n">
        <v>0</v>
      </c>
    </row>
    <row r="15" ht="21" customHeight="1" s="1611">
      <c r="A15" s="349" t="n">
        <v>5802189</v>
      </c>
      <c r="B15" s="348" t="inlineStr">
        <is>
          <t>KS ﾗ･ｾﾗｰﾙ ﾄﾞﾛｩﾜｰｸﾚﾝｼﾞﾝｸﾞ</t>
        </is>
      </c>
      <c r="C15" s="344" t="inlineStr">
        <is>
          <t>200ml</t>
        </is>
      </c>
      <c r="D15" s="344" t="n">
        <v>242.7</v>
      </c>
      <c r="E15" s="344" t="n"/>
      <c r="F15" s="345" t="n">
        <v>3000</v>
      </c>
      <c r="G15" s="346">
        <f>'ORDER SHEET'!O101</f>
        <v/>
      </c>
      <c r="H15" s="139">
        <f>G15*F15</f>
        <v/>
      </c>
      <c r="I15" s="541" t="n"/>
      <c r="J15" s="95" t="n"/>
      <c r="L15" s="40" t="n">
        <v>0</v>
      </c>
    </row>
    <row r="16" ht="21" customHeight="1" s="1611">
      <c r="A16" s="347" t="n">
        <v>5802553</v>
      </c>
      <c r="B16" s="348" t="inlineStr">
        <is>
          <t>KS ﾗ･ｾﾗｰﾙ ﾄﾞﾛｩﾜｰｸﾚﾝｼﾞﾝｸﾞ(270g)</t>
        </is>
      </c>
      <c r="C16" s="344" t="inlineStr">
        <is>
          <t>270g</t>
        </is>
      </c>
      <c r="D16" s="362" t="n"/>
      <c r="E16" s="344" t="n"/>
      <c r="F16" s="345" t="n">
        <v>4800</v>
      </c>
      <c r="G16" s="346">
        <f>'ORDER SHEET'!O102</f>
        <v/>
      </c>
      <c r="H16" s="139">
        <f>G16*F16</f>
        <v/>
      </c>
      <c r="I16" s="541" t="n"/>
      <c r="J16" s="96" t="n"/>
      <c r="L16" s="40" t="n">
        <v>0</v>
      </c>
    </row>
    <row r="17" ht="21" customHeight="1" s="1611">
      <c r="A17" s="349" t="n">
        <v>5802190</v>
      </c>
      <c r="B17" s="530" t="inlineStr">
        <is>
          <t xml:space="preserve">KS ﾗ･ｾﾗｰﾙ ﾄﾞﾛｩﾜｰｳｫｯｼｭ　</t>
        </is>
      </c>
      <c r="C17" s="344" t="inlineStr">
        <is>
          <t>200ml</t>
        </is>
      </c>
      <c r="D17" s="344" t="n">
        <v>260.62</v>
      </c>
      <c r="E17" s="344" t="n"/>
      <c r="F17" s="345" t="n">
        <v>3000</v>
      </c>
      <c r="G17" s="346">
        <f>'ORDER SHEET'!O103</f>
        <v/>
      </c>
      <c r="H17" s="139">
        <f>G17*F17</f>
        <v/>
      </c>
      <c r="I17" s="541" t="n"/>
      <c r="J17" s="95" t="n"/>
      <c r="L17" s="40" t="n">
        <v>0</v>
      </c>
    </row>
    <row r="18" ht="21" customHeight="1" s="1611">
      <c r="A18" s="350" t="n">
        <v>5802191</v>
      </c>
      <c r="B18" s="351" t="inlineStr">
        <is>
          <t>KS ﾗ･ｾﾗｰﾙ ﾄﾞﾛｩﾜｰｺｰﾙﾄﾞ</t>
        </is>
      </c>
      <c r="C18" s="344" t="inlineStr">
        <is>
          <t>200ml</t>
        </is>
      </c>
      <c r="D18" s="344" t="n">
        <v>233.99</v>
      </c>
      <c r="E18" s="144" t="n"/>
      <c r="F18" s="145" t="n">
        <v>4000</v>
      </c>
      <c r="G18" s="346">
        <f>'ORDER SHEET'!O105</f>
        <v/>
      </c>
      <c r="H18" s="139">
        <f>G18*F18</f>
        <v/>
      </c>
      <c r="I18" s="541" t="n"/>
      <c r="J18" s="96" t="n"/>
      <c r="L18" s="40" t="n">
        <v>0</v>
      </c>
    </row>
    <row r="19" ht="21" customHeight="1" s="1611">
      <c r="A19" s="352" t="n">
        <v>5802192</v>
      </c>
      <c r="B19" s="340" t="inlineStr">
        <is>
          <t xml:space="preserve">KS ﾗ･ｾﾗｰﾙ ﾄﾞﾛｩﾜｰﾌﾚｯｼｭﾅｰ   </t>
        </is>
      </c>
      <c r="C19" s="344" t="inlineStr">
        <is>
          <t>250ml</t>
        </is>
      </c>
      <c r="D19" s="344" t="n">
        <v>295.76</v>
      </c>
      <c r="E19" s="72" t="n"/>
      <c r="F19" s="98" t="n">
        <v>2000</v>
      </c>
      <c r="G19" s="346">
        <f>'ORDER SHEET'!O107</f>
        <v/>
      </c>
      <c r="H19" s="139">
        <f>G19*F19</f>
        <v/>
      </c>
      <c r="I19" s="541" t="n"/>
      <c r="J19" s="95" t="n"/>
      <c r="L19" s="40" t="n">
        <v>0</v>
      </c>
    </row>
    <row r="20" ht="21" customHeight="1" s="1611">
      <c r="A20" s="352" t="n">
        <v>5802193</v>
      </c>
      <c r="B20" s="340" t="inlineStr">
        <is>
          <t xml:space="preserve">KS ﾗ･ｾﾗｰﾙ VCﾗﾆｰ           </t>
        </is>
      </c>
      <c r="C20" s="344" t="inlineStr">
        <is>
          <t>250ml</t>
        </is>
      </c>
      <c r="D20" s="344" t="n">
        <v>288.59</v>
      </c>
      <c r="E20" s="72" t="n"/>
      <c r="F20" s="98" t="n">
        <v>2000</v>
      </c>
      <c r="G20" s="346">
        <f>'ORDER SHEET'!O108</f>
        <v/>
      </c>
      <c r="H20" s="139">
        <f>G20*F20</f>
        <v/>
      </c>
      <c r="I20" s="541" t="n"/>
      <c r="J20" s="95" t="n"/>
      <c r="L20" s="40" t="n">
        <v>0</v>
      </c>
      <c r="M20" s="48" t="n"/>
      <c r="O20" s="49" t="inlineStr"/>
    </row>
    <row r="21" ht="21" customHeight="1" s="1611">
      <c r="A21" s="352" t="n">
        <v>5802194</v>
      </c>
      <c r="B21" s="340" t="inlineStr">
        <is>
          <t xml:space="preserve">KS ﾗ･ｾﾗｰﾙ ﾄﾞﾛｩﾜｰﾄﾞｰﾙ      </t>
        </is>
      </c>
      <c r="C21" s="344" t="inlineStr">
        <is>
          <t>250ml</t>
        </is>
      </c>
      <c r="D21" s="344" t="n">
        <v>297.11</v>
      </c>
      <c r="E21" s="72" t="n"/>
      <c r="F21" s="98" t="n">
        <v>3000</v>
      </c>
      <c r="G21" s="346">
        <f>'ORDER SHEET'!O109</f>
        <v/>
      </c>
      <c r="H21" s="139">
        <f>G21*F21</f>
        <v/>
      </c>
      <c r="I21" s="541" t="n"/>
      <c r="J21" s="95" t="n"/>
      <c r="L21" s="40" t="n">
        <v>0</v>
      </c>
    </row>
    <row r="22" ht="21" customHeight="1" s="1611">
      <c r="A22" s="352" t="n">
        <v>5802195</v>
      </c>
      <c r="B22" s="340" t="inlineStr">
        <is>
          <t>KS ﾗ･ｾﾗｰﾙ ﾄﾞﾛｩﾜｰﾗﾆｰ</t>
        </is>
      </c>
      <c r="C22" s="344" t="inlineStr">
        <is>
          <t>100ml</t>
        </is>
      </c>
      <c r="D22" s="344" t="n">
        <v>135.82</v>
      </c>
      <c r="E22" s="72" t="n"/>
      <c r="F22" s="98" t="n">
        <v>2400</v>
      </c>
      <c r="G22" s="346">
        <f>'ORDER SHEET'!O110</f>
        <v/>
      </c>
      <c r="H22" s="139">
        <f>G22*F22</f>
        <v/>
      </c>
      <c r="I22" s="541" t="n"/>
      <c r="J22" s="95" t="n"/>
      <c r="L22" s="40" t="n">
        <v>0</v>
      </c>
      <c r="M22" s="48" t="n"/>
    </row>
    <row r="23" ht="21" customHeight="1" s="1611">
      <c r="A23" s="352" t="n">
        <v>5802196</v>
      </c>
      <c r="B23" s="340" t="inlineStr">
        <is>
          <t>KS ﾗ･ｾﾗｰﾙ ﾄﾞﾛｩﾜｰｾﾗﾑ</t>
        </is>
      </c>
      <c r="C23" s="344" t="inlineStr">
        <is>
          <t>100ml</t>
        </is>
      </c>
      <c r="D23" s="344" t="n">
        <v>131.18</v>
      </c>
      <c r="E23" s="72" t="n"/>
      <c r="F23" s="98" t="n">
        <v>5000</v>
      </c>
      <c r="G23" s="346">
        <f>'ORDER SHEET'!O111</f>
        <v/>
      </c>
      <c r="H23" s="139">
        <f>G23*F23</f>
        <v/>
      </c>
      <c r="I23" s="541" t="n"/>
      <c r="J23" s="96" t="n"/>
      <c r="L23" s="40" t="n">
        <v>0</v>
      </c>
    </row>
    <row r="24" ht="21" customHeight="1" s="1611">
      <c r="A24" s="352" t="n">
        <v>5802198</v>
      </c>
      <c r="B24" s="340" t="inlineStr">
        <is>
          <t>KS ﾗ･ｾﾗｰﾙ ﾄﾞﾛｩﾜｰﾐﾙｸ</t>
        </is>
      </c>
      <c r="C24" s="344" t="inlineStr">
        <is>
          <t>200ml</t>
        </is>
      </c>
      <c r="D24" s="344" t="n">
        <v>225.95</v>
      </c>
      <c r="E24" s="72" t="n"/>
      <c r="F24" s="98" t="n">
        <v>3000</v>
      </c>
      <c r="G24" s="346">
        <f>'ORDER SHEET'!O113</f>
        <v/>
      </c>
      <c r="H24" s="139">
        <f>G24*F24</f>
        <v/>
      </c>
      <c r="I24" s="541" t="n"/>
      <c r="J24" s="95" t="n"/>
      <c r="L24" s="40" t="n">
        <v>0</v>
      </c>
    </row>
    <row r="25" ht="21" customHeight="1" s="1611">
      <c r="A25" s="352" t="n">
        <v>5802199</v>
      </c>
      <c r="B25" s="340" t="inlineStr">
        <is>
          <t>KS ﾗ･ｾﾗｰﾙ ﾄﾞﾛｩﾜｰｸﾘｰﾑ</t>
        </is>
      </c>
      <c r="C25" s="344" t="inlineStr">
        <is>
          <t>100g</t>
        </is>
      </c>
      <c r="D25" s="344" t="n">
        <v>156.32</v>
      </c>
      <c r="E25" s="72" t="n"/>
      <c r="F25" s="98" t="n">
        <v>7000</v>
      </c>
      <c r="G25" s="346">
        <f>'ORDER SHEET'!O114</f>
        <v/>
      </c>
      <c r="H25" s="139">
        <f>G25*F25</f>
        <v/>
      </c>
      <c r="I25" s="541" t="n"/>
      <c r="J25" s="95" t="n"/>
      <c r="L25" s="40" t="n">
        <v>24</v>
      </c>
    </row>
    <row r="26" ht="21" customHeight="1" s="1611">
      <c r="A26" s="352" t="n">
        <v>5802540</v>
      </c>
      <c r="B26" s="340" t="inlineStr">
        <is>
          <t>KS ﾗ･ｾﾗｰﾙ ﾄﾞﾛｩﾜｰｼﾞｭﾚSP</t>
        </is>
      </c>
      <c r="C26" s="344" t="inlineStr">
        <is>
          <t>100g</t>
        </is>
      </c>
      <c r="D26" s="344" t="n">
        <v>156.32</v>
      </c>
      <c r="E26" s="72" t="n"/>
      <c r="F26" s="98" t="n">
        <v>3200</v>
      </c>
      <c r="G26" s="346">
        <f>'ORDER SHEET'!O115</f>
        <v/>
      </c>
      <c r="H26" s="139">
        <f>G26*F26</f>
        <v/>
      </c>
      <c r="I26" s="541" t="n"/>
      <c r="J26" s="95" t="n"/>
      <c r="L26" s="40" t="n">
        <v>0</v>
      </c>
    </row>
    <row r="27" ht="21" customHeight="1" s="1611">
      <c r="A27" s="352" t="n">
        <v>5802554</v>
      </c>
      <c r="B27" s="340" t="inlineStr">
        <is>
          <t>KS ﾗ･ｾﾗｰﾙ ﾄﾞﾛｩﾜｰｳｫｯｼｭ(270g)</t>
        </is>
      </c>
      <c r="C27" s="344" t="inlineStr">
        <is>
          <t>270g</t>
        </is>
      </c>
      <c r="D27" s="362" t="inlineStr">
        <is>
          <t>305.35g</t>
        </is>
      </c>
      <c r="E27" s="72" t="n"/>
      <c r="F27" s="98" t="n">
        <v>4800</v>
      </c>
      <c r="G27" s="346">
        <f>'ORDER SHEET'!O104</f>
        <v/>
      </c>
      <c r="H27" s="139">
        <f>G27*F27</f>
        <v/>
      </c>
      <c r="I27" s="541" t="n"/>
      <c r="J27" s="95" t="n"/>
      <c r="L27" s="40" t="n">
        <v>0</v>
      </c>
    </row>
    <row r="28" ht="21" customHeight="1" s="1611">
      <c r="A28" s="341" t="n">
        <v>5802555</v>
      </c>
      <c r="B28" s="340" t="inlineStr">
        <is>
          <t>KS ﾗ･ｾﾗｰﾙ ﾄﾞﾛｩﾜｰｺｰﾙﾄﾞ(270g)</t>
        </is>
      </c>
      <c r="C28" s="344" t="inlineStr">
        <is>
          <t>270g</t>
        </is>
      </c>
      <c r="D28" s="362" t="inlineStr">
        <is>
          <t>304.15g</t>
        </is>
      </c>
      <c r="E28" s="72" t="n"/>
      <c r="F28" s="98" t="n">
        <v>6000</v>
      </c>
      <c r="G28" s="346">
        <f>'ORDER SHEET'!O106</f>
        <v/>
      </c>
      <c r="H28" s="139">
        <f>G28*F28</f>
        <v/>
      </c>
      <c r="I28" s="541" t="n"/>
      <c r="J28" s="96" t="n"/>
      <c r="L28" s="40" t="n">
        <v>0</v>
      </c>
    </row>
    <row r="29" ht="21" customHeight="1" s="1611">
      <c r="A29" s="352" t="n">
        <v>5802556</v>
      </c>
      <c r="B29" s="340" t="inlineStr">
        <is>
          <t>KS ﾗ･ｾﾗｰﾙ ﾄﾞﾛｩﾜｰﾊﾟｯｸ(270g)</t>
        </is>
      </c>
      <c r="C29" s="344" t="inlineStr">
        <is>
          <t>200g</t>
        </is>
      </c>
      <c r="D29" s="362" t="inlineStr">
        <is>
          <t>304.00g</t>
        </is>
      </c>
      <c r="E29" s="72" t="n"/>
      <c r="F29" s="98" t="n">
        <v>8000</v>
      </c>
      <c r="G29" s="346">
        <f>'ORDER SHEET'!O112</f>
        <v/>
      </c>
      <c r="H29" s="139">
        <f>G29*F29</f>
        <v/>
      </c>
      <c r="I29" s="541" t="n"/>
      <c r="J29" s="95" t="n"/>
      <c r="L29" s="40" t="n">
        <v>0</v>
      </c>
    </row>
    <row r="30" ht="21" customHeight="1" s="1611">
      <c r="A30" s="352" t="n">
        <v>5802539</v>
      </c>
      <c r="B30" s="340" t="inlineStr">
        <is>
          <t>KS ｱｽﾃﾛｰﾍﾟ ｺｰﾙﾄﾞｸﾘｰﾑ</t>
        </is>
      </c>
      <c r="C30" s="362" t="inlineStr">
        <is>
          <t>200g</t>
        </is>
      </c>
      <c r="D30" s="362" t="inlineStr">
        <is>
          <t>240.89g</t>
        </is>
      </c>
      <c r="E30" s="72" t="n"/>
      <c r="F30" s="98" t="n">
        <v>3100</v>
      </c>
      <c r="G30" s="346">
        <f>'ORDER SHEET'!O116</f>
        <v/>
      </c>
      <c r="H30" s="139">
        <f>G30*F30</f>
        <v/>
      </c>
      <c r="I30" s="541" t="n"/>
      <c r="J30" s="95" t="n"/>
      <c r="L30" s="40" t="n">
        <v>0</v>
      </c>
    </row>
    <row r="31" ht="21" customHeight="1" s="1611">
      <c r="A31" s="521" t="n"/>
      <c r="B31" s="531" t="n"/>
      <c r="C31" s="529" t="n"/>
      <c r="D31" s="529" t="n"/>
      <c r="E31" s="532" t="n"/>
      <c r="F31" s="522" t="n"/>
      <c r="G31" s="523" t="n"/>
      <c r="H31" s="139">
        <f>G31*F31</f>
        <v/>
      </c>
      <c r="I31" s="541" t="n"/>
      <c r="J31" s="95" t="n"/>
    </row>
    <row r="32" ht="21" customHeight="1" s="1611">
      <c r="A32" s="521" t="n"/>
      <c r="B32" s="531" t="n"/>
      <c r="C32" s="529" t="n"/>
      <c r="D32" s="529" t="n"/>
      <c r="E32" s="532" t="n"/>
      <c r="F32" s="522" t="n"/>
      <c r="G32" s="523" t="n"/>
      <c r="H32" s="139">
        <f>G32*F32</f>
        <v/>
      </c>
      <c r="I32" s="541" t="n"/>
      <c r="J32" s="95" t="n"/>
    </row>
    <row r="33" ht="21" customHeight="1" s="1611">
      <c r="A33" s="521" t="n"/>
      <c r="B33" s="531" t="n"/>
      <c r="C33" s="529" t="n"/>
      <c r="D33" s="529" t="n"/>
      <c r="E33" s="532" t="n"/>
      <c r="F33" s="522" t="n"/>
      <c r="G33" s="523" t="n"/>
      <c r="H33" s="139">
        <f>G33*F33</f>
        <v/>
      </c>
      <c r="I33" s="541" t="n"/>
      <c r="J33" s="95" t="n"/>
    </row>
    <row r="34" ht="21" customHeight="1" s="1611">
      <c r="A34" s="109" t="n">
        <v>5802045</v>
      </c>
      <c r="B34" s="105" t="inlineStr">
        <is>
          <t>リレント　ラ・セラール　ドロゥワークレンジング</t>
        </is>
      </c>
      <c r="C34" s="134" t="n"/>
      <c r="D34" s="135" t="n">
        <v>159.2</v>
      </c>
      <c r="E34" s="1920" t="n">
        <v>6000</v>
      </c>
      <c r="F34" s="1921" t="n">
        <v>1980</v>
      </c>
      <c r="G34" s="97">
        <f>'ORDER SHEET'!O28</f>
        <v/>
      </c>
      <c r="H34" s="139">
        <f>G34*F34</f>
        <v/>
      </c>
      <c r="I34" s="541" t="n"/>
      <c r="J34" s="70" t="inlineStr">
        <is>
          <t>追加</t>
        </is>
      </c>
      <c r="L34" s="40" t="n">
        <v>0</v>
      </c>
    </row>
    <row r="35" ht="21" customHeight="1" s="1611">
      <c r="A35" s="109" t="n">
        <v>5802046</v>
      </c>
      <c r="B35" s="105" t="inlineStr">
        <is>
          <t>リレント　ラ・セラール　ドロゥワーウォッシュ</t>
        </is>
      </c>
      <c r="C35" s="101" t="n"/>
      <c r="D35" s="102" t="n">
        <v>126</v>
      </c>
      <c r="E35" s="1920" t="n">
        <v>6000</v>
      </c>
      <c r="F35" s="1921" t="n">
        <v>1980</v>
      </c>
      <c r="G35" s="97">
        <f>'ORDER SHEET'!O29</f>
        <v/>
      </c>
      <c r="H35" s="139">
        <f>G35*F35</f>
        <v/>
      </c>
      <c r="I35" s="541" t="n"/>
      <c r="J35" s="70" t="n"/>
      <c r="L35" s="40" t="n">
        <v>0</v>
      </c>
    </row>
    <row r="36" ht="21" customHeight="1" s="1611">
      <c r="A36" s="109" t="n">
        <v>5802047</v>
      </c>
      <c r="B36" s="105" t="inlineStr">
        <is>
          <t>リレント　ラ・セラール　ドロゥワーコールド</t>
        </is>
      </c>
      <c r="C36" s="101" t="n"/>
      <c r="D36" s="102" t="n">
        <v>134.92</v>
      </c>
      <c r="E36" s="1920" t="n">
        <v>6000</v>
      </c>
      <c r="F36" s="1921" t="n">
        <v>1980</v>
      </c>
      <c r="G36" s="97">
        <f>'ORDER SHEET'!O30</f>
        <v/>
      </c>
      <c r="H36" s="139">
        <f>G36*F36</f>
        <v/>
      </c>
      <c r="I36" s="541" t="n"/>
      <c r="L36" s="40" t="n">
        <v>0</v>
      </c>
    </row>
    <row r="37" ht="21" customHeight="1" s="1611">
      <c r="A37" s="109" t="n">
        <v>5802049</v>
      </c>
      <c r="B37" s="105" t="inlineStr">
        <is>
          <t xml:space="preserve">リレント　ラ・セラール　ドロゥワーフレッシュナー　</t>
        </is>
      </c>
      <c r="C37" s="101" t="n"/>
      <c r="D37" s="102" t="n">
        <v>274.97</v>
      </c>
      <c r="E37" s="1920" t="n">
        <v>5000</v>
      </c>
      <c r="F37" s="1921" t="n">
        <v>1650</v>
      </c>
      <c r="G37" s="97">
        <f>'ORDER SHEET'!O31</f>
        <v/>
      </c>
      <c r="H37" s="139">
        <f>G37*F37</f>
        <v/>
      </c>
      <c r="I37" s="541" t="n"/>
      <c r="L37" s="40" t="n">
        <v>0</v>
      </c>
    </row>
    <row r="38" ht="21" customHeight="1" s="1611">
      <c r="A38" s="109" t="n">
        <v>5802048</v>
      </c>
      <c r="B38" s="105" t="inlineStr">
        <is>
          <t>リレント　ラ・セラール　ＶＣラニー</t>
        </is>
      </c>
      <c r="C38" s="101" t="n"/>
      <c r="D38" s="102" t="n">
        <v>275</v>
      </c>
      <c r="E38" s="1920" t="n">
        <v>8000</v>
      </c>
      <c r="F38" s="1921" t="n">
        <v>2640</v>
      </c>
      <c r="G38" s="97">
        <f>'ORDER SHEET'!O32</f>
        <v/>
      </c>
      <c r="H38" s="139">
        <f>G38*F38</f>
        <v/>
      </c>
      <c r="I38" s="541" t="n"/>
      <c r="J38" s="70" t="n"/>
      <c r="L38" s="40" t="n">
        <v>0</v>
      </c>
    </row>
    <row r="39" ht="21" customHeight="1" s="1611">
      <c r="A39" s="109" t="n">
        <v>5802050</v>
      </c>
      <c r="B39" s="105" t="inlineStr">
        <is>
          <t>リレント　ラ・セラール　ドロゥワードール</t>
        </is>
      </c>
      <c r="C39" s="101" t="n"/>
      <c r="D39" s="102" t="n">
        <v>230.54</v>
      </c>
      <c r="E39" s="1920" t="n">
        <v>8500</v>
      </c>
      <c r="F39" s="1921" t="n">
        <v>2805</v>
      </c>
      <c r="G39" s="97">
        <f>'ORDER SHEET'!O33</f>
        <v/>
      </c>
      <c r="H39" s="139">
        <f>G39*F39</f>
        <v/>
      </c>
      <c r="I39" s="541" t="n"/>
      <c r="L39" s="40" t="n">
        <v>0</v>
      </c>
    </row>
    <row r="40" ht="21" customHeight="1" s="1611">
      <c r="A40" s="110" t="n">
        <v>5802051</v>
      </c>
      <c r="B40" s="111" t="inlineStr">
        <is>
          <t>リレント　ラ・セラール　ドロゥワーラニー</t>
        </is>
      </c>
      <c r="C40" s="101" t="n"/>
      <c r="D40" s="102" t="n">
        <v>118</v>
      </c>
      <c r="E40" s="1920" t="n">
        <v>8500</v>
      </c>
      <c r="F40" s="1922" t="n">
        <v>2805</v>
      </c>
      <c r="G40" s="97">
        <f>'ORDER SHEET'!O34</f>
        <v/>
      </c>
      <c r="H40" s="139">
        <f>G40*F40</f>
        <v/>
      </c>
      <c r="I40" s="541" t="n"/>
      <c r="J40" s="70" t="n"/>
      <c r="L40" s="40" t="n">
        <v>0</v>
      </c>
    </row>
    <row r="41" ht="21" customHeight="1" s="1611">
      <c r="A41" s="109" t="n">
        <v>5802052</v>
      </c>
      <c r="B41" s="105" t="inlineStr">
        <is>
          <t>リレント　ラ・セラール　ドロゥワーセラム</t>
        </is>
      </c>
      <c r="C41" s="101" t="n"/>
      <c r="D41" s="102" t="n">
        <v>116.5</v>
      </c>
      <c r="E41" s="1920" t="n">
        <v>8000</v>
      </c>
      <c r="F41" s="1921" t="n">
        <v>2640</v>
      </c>
      <c r="G41" s="97">
        <f>'ORDER SHEET'!O35</f>
        <v/>
      </c>
      <c r="H41" s="139">
        <f>G41*F41</f>
        <v/>
      </c>
      <c r="I41" s="541" t="n"/>
      <c r="J41" s="70" t="n"/>
      <c r="L41" s="40" t="n">
        <v>0</v>
      </c>
    </row>
    <row r="42" ht="21" customHeight="1" s="1611">
      <c r="A42" s="109" t="n">
        <v>5802053</v>
      </c>
      <c r="B42" s="105" t="inlineStr">
        <is>
          <t>リレント　ラ・セラール　ドロゥワーパック</t>
        </is>
      </c>
      <c r="C42" s="101" t="n"/>
      <c r="D42" s="102" t="n">
        <v>127</v>
      </c>
      <c r="E42" s="1920" t="n">
        <v>10000</v>
      </c>
      <c r="F42" s="1921" t="n">
        <v>3300</v>
      </c>
      <c r="G42" s="97">
        <f>'ORDER SHEET'!O36</f>
        <v/>
      </c>
      <c r="H42" s="139">
        <f>G42*F42</f>
        <v/>
      </c>
      <c r="I42" s="541" t="n"/>
      <c r="J42" s="70" t="n"/>
      <c r="L42" s="40" t="n">
        <v>0</v>
      </c>
    </row>
    <row r="43" ht="21" customHeight="1" s="1611">
      <c r="A43" s="109" t="n">
        <v>5802054</v>
      </c>
      <c r="B43" s="105" t="inlineStr">
        <is>
          <t>リレント　ラ・セラール　ドロゥワーミルク</t>
        </is>
      </c>
      <c r="C43" s="101" t="n"/>
      <c r="D43" s="102" t="n">
        <v>233</v>
      </c>
      <c r="E43" s="1920" t="n">
        <v>9000</v>
      </c>
      <c r="F43" s="1921" t="n">
        <v>2970</v>
      </c>
      <c r="G43" s="97">
        <f>'ORDER SHEET'!O37</f>
        <v/>
      </c>
      <c r="H43" s="139">
        <f>G43*F43</f>
        <v/>
      </c>
      <c r="I43" s="541" t="n"/>
      <c r="J43" s="70" t="n"/>
      <c r="L43" s="40" t="n">
        <v>0</v>
      </c>
    </row>
    <row r="44" ht="21" customHeight="1" s="1611">
      <c r="A44" s="109" t="n">
        <v>5802055</v>
      </c>
      <c r="B44" s="105" t="inlineStr">
        <is>
          <t>リレント　ラ・セラール　ドロゥワークリーム</t>
        </is>
      </c>
      <c r="C44" s="101" t="n"/>
      <c r="D44" s="102" t="n">
        <v>131.5</v>
      </c>
      <c r="E44" s="1920" t="n">
        <v>15000</v>
      </c>
      <c r="F44" s="1921" t="n">
        <v>4950</v>
      </c>
      <c r="G44" s="97">
        <f>'ORDER SHEET'!O38</f>
        <v/>
      </c>
      <c r="H44" s="139">
        <f>G44*F44</f>
        <v/>
      </c>
      <c r="I44" s="541" t="n"/>
      <c r="J44" s="70" t="n"/>
      <c r="L44" s="40" t="n">
        <v>0</v>
      </c>
    </row>
    <row r="45" ht="21" customHeight="1" s="1611">
      <c r="A45" s="109" t="n">
        <v>5802044</v>
      </c>
      <c r="B45" s="105" t="inlineStr">
        <is>
          <t>リレント　ラ・セラール　ドロゥワーオイル</t>
        </is>
      </c>
      <c r="C45" s="101" t="n"/>
      <c r="D45" s="102" t="n"/>
      <c r="E45" s="1920" t="n">
        <v>6800</v>
      </c>
      <c r="F45" s="1923" t="n">
        <v>1300</v>
      </c>
      <c r="G45" s="97">
        <f>'ORDER SHEET'!O40</f>
        <v/>
      </c>
      <c r="H45" s="139">
        <f>G45*F45</f>
        <v/>
      </c>
      <c r="I45" s="541" t="inlineStr">
        <is>
          <t>2020/1</t>
        </is>
      </c>
      <c r="L45" s="40" t="n">
        <v>0</v>
      </c>
    </row>
    <row r="46" ht="21" customHeight="1" s="1611">
      <c r="A46" s="109" t="n">
        <v>5802490</v>
      </c>
      <c r="B46" s="105" t="inlineStr">
        <is>
          <t>リレント　ラ・セラール　ドロゥワージュレSP</t>
        </is>
      </c>
      <c r="C46" s="101" t="n"/>
      <c r="D46" s="102" t="n"/>
      <c r="E46" s="1920" t="n">
        <v>9000</v>
      </c>
      <c r="F46" s="1921" t="n">
        <v>2970</v>
      </c>
      <c r="G46" s="97">
        <f>'ORDER SHEET'!O41</f>
        <v/>
      </c>
      <c r="H46" s="139">
        <f>G46*F46</f>
        <v/>
      </c>
      <c r="I46" s="541" t="n"/>
      <c r="J46" s="70" t="n"/>
      <c r="L46" s="40" t="n">
        <v>0</v>
      </c>
    </row>
    <row r="47" ht="21" customHeight="1" s="1611">
      <c r="A47" s="109" t="n">
        <v>5802016</v>
      </c>
      <c r="B47" s="105" t="inlineStr">
        <is>
          <t>リレント YOKIBI　エッセンスクレンジング(100g)</t>
        </is>
      </c>
      <c r="C47" s="101" t="n"/>
      <c r="D47" s="102" t="n">
        <v>152.24</v>
      </c>
      <c r="E47" s="1920" t="n">
        <v>7000</v>
      </c>
      <c r="F47" s="1921" t="n">
        <v>2310</v>
      </c>
      <c r="G47" s="97">
        <f>'ORDER SHEET'!O45</f>
        <v/>
      </c>
      <c r="H47" s="139">
        <f>G47*F47</f>
        <v/>
      </c>
      <c r="I47" s="541" t="n"/>
      <c r="L47" s="40" t="n">
        <v>0</v>
      </c>
    </row>
    <row r="48" ht="21" customHeight="1" s="1611">
      <c r="A48" s="113" t="n">
        <v>5802018</v>
      </c>
      <c r="B48" s="114" t="inlineStr">
        <is>
          <t>リレント YOKIBI　エッセンスコールド (100g)</t>
        </is>
      </c>
      <c r="C48" s="101" t="n"/>
      <c r="D48" s="102" t="n">
        <v>152.93</v>
      </c>
      <c r="E48" s="1920" t="n">
        <v>8000</v>
      </c>
      <c r="F48" s="1921" t="n">
        <v>2640</v>
      </c>
      <c r="G48" s="97">
        <f>'ORDER SHEET'!O47</f>
        <v/>
      </c>
      <c r="H48" s="139">
        <f>G48*F48</f>
        <v/>
      </c>
      <c r="I48" s="541" t="n"/>
      <c r="L48" s="40" t="n">
        <v>0</v>
      </c>
    </row>
    <row r="49" ht="21" customHeight="1" s="1611">
      <c r="A49" s="109" t="n">
        <v>5802020</v>
      </c>
      <c r="B49" s="105" t="inlineStr">
        <is>
          <t>リレント YOKIBI　エッセンスローション</t>
        </is>
      </c>
      <c r="C49" s="101" t="n"/>
      <c r="D49" s="102" t="n">
        <v>247</v>
      </c>
      <c r="E49" s="1920" t="n">
        <v>10000</v>
      </c>
      <c r="F49" s="1921" t="n">
        <v>3300</v>
      </c>
      <c r="G49" s="97">
        <f>'ORDER SHEET'!O51</f>
        <v/>
      </c>
      <c r="H49" s="139">
        <f>G49*F49</f>
        <v/>
      </c>
      <c r="I49" s="541" t="n"/>
      <c r="L49" s="40" t="n">
        <v>0</v>
      </c>
    </row>
    <row r="50" ht="21" customHeight="1" s="1611">
      <c r="A50" s="109" t="n">
        <v>5802021</v>
      </c>
      <c r="B50" s="105" t="inlineStr">
        <is>
          <t>リレント YOKIBI　エッセンスジェル</t>
        </is>
      </c>
      <c r="C50" s="101" t="n"/>
      <c r="D50" s="102" t="n">
        <v>205.89</v>
      </c>
      <c r="E50" s="1920" t="n">
        <v>10000</v>
      </c>
      <c r="F50" s="1921" t="n">
        <v>3300</v>
      </c>
      <c r="G50" s="97">
        <f>'ORDER SHEET'!O52</f>
        <v/>
      </c>
      <c r="H50" s="139">
        <f>G50*F50</f>
        <v/>
      </c>
      <c r="I50" s="541" t="n"/>
      <c r="L50" s="40" t="n">
        <v>0</v>
      </c>
    </row>
    <row r="51" ht="21" customHeight="1" s="1611">
      <c r="A51" s="109" t="n">
        <v>5802022</v>
      </c>
      <c r="B51" s="105" t="inlineStr">
        <is>
          <t>リレント YOKIBI　エッセンスアイトリートメント</t>
        </is>
      </c>
      <c r="C51" s="101" t="n"/>
      <c r="D51" s="102" t="n">
        <v>81.5</v>
      </c>
      <c r="E51" s="1920" t="n">
        <v>15000</v>
      </c>
      <c r="F51" s="1921" t="n">
        <v>4950</v>
      </c>
      <c r="G51" s="97">
        <f>'ORDER SHEET'!O53</f>
        <v/>
      </c>
      <c r="H51" s="139">
        <f>G51*F51</f>
        <v/>
      </c>
      <c r="I51" s="541" t="n"/>
      <c r="L51" s="40" t="n">
        <v>36</v>
      </c>
    </row>
    <row r="52" ht="21" customHeight="1" s="1611">
      <c r="A52" s="326" t="n">
        <v>5802023</v>
      </c>
      <c r="B52" s="108" t="inlineStr">
        <is>
          <t>リレント YOKIBI　エッセンスエマルション リッチ</t>
        </is>
      </c>
      <c r="C52" s="101" t="n"/>
      <c r="D52" s="102" t="n">
        <v>169.45</v>
      </c>
      <c r="E52" s="1920" t="n">
        <v>10000</v>
      </c>
      <c r="F52" s="1921" t="n">
        <v>3300</v>
      </c>
      <c r="G52" s="97">
        <f>'ORDER SHEET'!O54</f>
        <v/>
      </c>
      <c r="H52" s="139">
        <f>G52*F52</f>
        <v/>
      </c>
      <c r="I52" s="541" t="n"/>
      <c r="L52" s="40" t="n">
        <v>36</v>
      </c>
    </row>
    <row r="53" ht="21" customHeight="1" s="1611">
      <c r="A53" s="364" t="n">
        <v>5802524</v>
      </c>
      <c r="B53" s="114" t="inlineStr">
        <is>
          <t>リレント YOKIBI　エッセンスクリーム(20g)</t>
        </is>
      </c>
      <c r="C53" s="101" t="n"/>
      <c r="D53" s="102" t="n">
        <v>138.8</v>
      </c>
      <c r="E53" s="1920" t="n">
        <v>23000</v>
      </c>
      <c r="F53" s="1924" t="n">
        <v>7590</v>
      </c>
      <c r="G53" s="97">
        <f>'ORDER SHEET'!O56</f>
        <v/>
      </c>
      <c r="H53" s="139">
        <f>G53*F53</f>
        <v/>
      </c>
      <c r="I53" s="541" t="n"/>
      <c r="L53" s="40" t="n">
        <v>18</v>
      </c>
    </row>
    <row r="54" ht="21" customHeight="1" s="1611">
      <c r="A54" s="109" t="n">
        <v>5802476</v>
      </c>
      <c r="B54" s="105" t="inlineStr">
        <is>
          <t>リレント YOKIBI　エッセンスパック</t>
        </is>
      </c>
      <c r="C54" s="101" t="n"/>
      <c r="D54" s="102" t="n"/>
      <c r="E54" s="1920" t="n">
        <v>6800</v>
      </c>
      <c r="F54" s="1923" t="n">
        <v>1200</v>
      </c>
      <c r="G54" s="97">
        <f>'ORDER SHEET'!O58</f>
        <v/>
      </c>
      <c r="H54" s="139">
        <f>G54*F54</f>
        <v/>
      </c>
      <c r="I54" s="541" t="inlineStr">
        <is>
          <t>2023/11</t>
        </is>
      </c>
      <c r="L54" s="40" t="n">
        <v>0</v>
      </c>
    </row>
    <row r="55" ht="21" customHeight="1" s="1611">
      <c r="A55" s="109" t="n">
        <v>5802495</v>
      </c>
      <c r="B55" s="105" t="inlineStr">
        <is>
          <t>リレント YOKIBI　エッセンスシルキームース (100g)</t>
        </is>
      </c>
      <c r="C55" s="101" t="n"/>
      <c r="D55" s="1925" t="n">
        <v>0.13734</v>
      </c>
      <c r="E55" s="1920" t="n">
        <v>8000</v>
      </c>
      <c r="F55" s="1923" t="n">
        <v>1700</v>
      </c>
      <c r="G55" s="97">
        <f>'ORDER SHEET'!O57</f>
        <v/>
      </c>
      <c r="H55" s="139">
        <f>G55*F55</f>
        <v/>
      </c>
      <c r="I55" s="541" t="inlineStr">
        <is>
          <t>2023/6</t>
        </is>
      </c>
      <c r="L55" s="40" t="n">
        <v>0</v>
      </c>
    </row>
    <row r="56" ht="21" customHeight="1" s="1611">
      <c r="A56" s="109" t="n">
        <v>5802033</v>
      </c>
      <c r="B56" s="105" t="inlineStr">
        <is>
          <t>リレント　アステローペ　クレンジングクリーム</t>
        </is>
      </c>
      <c r="C56" s="101" t="n"/>
      <c r="D56" s="102" t="n">
        <v>134.58</v>
      </c>
      <c r="E56" s="1920" t="n">
        <v>6050</v>
      </c>
      <c r="F56" s="1921" t="n">
        <v>1997</v>
      </c>
      <c r="G56" s="97">
        <f>'ORDER SHEET'!O60</f>
        <v/>
      </c>
      <c r="H56" s="139">
        <f>G56*F56</f>
        <v/>
      </c>
      <c r="I56" s="541" t="n"/>
      <c r="L56" s="40" t="n">
        <v>0</v>
      </c>
    </row>
    <row r="57" ht="21" customHeight="1" s="1611">
      <c r="A57" s="109" t="n">
        <v>5802034</v>
      </c>
      <c r="B57" s="105" t="inlineStr">
        <is>
          <t>リレント　アステローペ　ウォッシングクリーム</t>
        </is>
      </c>
      <c r="C57" s="101" t="n"/>
      <c r="D57" s="102" t="n">
        <v>137.71</v>
      </c>
      <c r="E57" s="1920" t="n">
        <v>6050</v>
      </c>
      <c r="F57" s="1921" t="n">
        <v>1997</v>
      </c>
      <c r="G57" s="97">
        <f>'ORDER SHEET'!O61</f>
        <v/>
      </c>
      <c r="H57" s="139">
        <f>G57*F57</f>
        <v/>
      </c>
      <c r="I57" s="541" t="n"/>
      <c r="L57" s="40" t="n">
        <v>0</v>
      </c>
    </row>
    <row r="58" ht="21" customHeight="1" s="1611">
      <c r="A58" s="109" t="n">
        <v>5802035</v>
      </c>
      <c r="B58" s="105" t="inlineStr">
        <is>
          <t>リレント　アステローペ　コールドクリーム</t>
        </is>
      </c>
      <c r="C58" s="101" t="n"/>
      <c r="D58" s="102" t="n">
        <v>138.96</v>
      </c>
      <c r="E58" s="1920" t="n">
        <v>6050</v>
      </c>
      <c r="F58" s="1921" t="n">
        <v>1997</v>
      </c>
      <c r="G58" s="97">
        <f>'ORDER SHEET'!O62</f>
        <v/>
      </c>
      <c r="H58" s="139">
        <f>G58*F58</f>
        <v/>
      </c>
      <c r="I58" s="541" t="n"/>
      <c r="L58" s="40" t="n">
        <v>0</v>
      </c>
    </row>
    <row r="59" ht="21" customHeight="1" s="1611">
      <c r="A59" s="109" t="n">
        <v>5802036</v>
      </c>
      <c r="B59" s="105" t="inlineStr">
        <is>
          <t>リレント　アステローペ　スキンフレッシュナー</t>
        </is>
      </c>
      <c r="C59" s="101" t="n"/>
      <c r="D59" s="102" t="n">
        <v>222.73</v>
      </c>
      <c r="E59" s="1920" t="n">
        <v>4400</v>
      </c>
      <c r="F59" s="1921" t="n">
        <v>1452</v>
      </c>
      <c r="G59" s="97">
        <f>'ORDER SHEET'!O63</f>
        <v/>
      </c>
      <c r="H59" s="139">
        <f>G59*F59</f>
        <v/>
      </c>
      <c r="I59" s="541" t="n"/>
      <c r="L59" s="40" t="n">
        <v>0</v>
      </c>
    </row>
    <row r="60" ht="21" customHeight="1" s="1611">
      <c r="A60" s="109" t="n">
        <v>5802037</v>
      </c>
      <c r="B60" s="105" t="inlineStr">
        <is>
          <t>リレント　アステローペ　スキンローション</t>
        </is>
      </c>
      <c r="C60" s="101" t="n"/>
      <c r="D60" s="102" t="n">
        <v>189.81</v>
      </c>
      <c r="E60" s="1920" t="n">
        <v>6050</v>
      </c>
      <c r="F60" s="1926" t="n">
        <v>1997</v>
      </c>
      <c r="G60" s="97">
        <f>'ORDER SHEET'!O64</f>
        <v/>
      </c>
      <c r="H60" s="139">
        <f>G60*F60</f>
        <v/>
      </c>
      <c r="I60" s="541" t="n"/>
      <c r="L60" s="40" t="n">
        <v>0</v>
      </c>
    </row>
    <row r="61" ht="21" customHeight="1" s="1611">
      <c r="A61" s="109" t="n">
        <v>5802038</v>
      </c>
      <c r="B61" s="105" t="inlineStr">
        <is>
          <t>リレント　アステローペ　モイスチュアローション</t>
        </is>
      </c>
      <c r="C61" s="101" t="n"/>
      <c r="D61" s="102" t="n">
        <v>179.26</v>
      </c>
      <c r="E61" s="1920" t="n">
        <v>6050</v>
      </c>
      <c r="F61" s="1926" t="n">
        <v>1997</v>
      </c>
      <c r="G61" s="97">
        <f>'ORDER SHEET'!O65</f>
        <v/>
      </c>
      <c r="H61" s="139">
        <f>G61*F61</f>
        <v/>
      </c>
      <c r="I61" s="541" t="n"/>
      <c r="L61" s="40" t="n">
        <v>0</v>
      </c>
    </row>
    <row r="62" ht="21" customHeight="1" s="1611">
      <c r="A62" s="109" t="n">
        <v>5802039</v>
      </c>
      <c r="B62" s="105" t="inlineStr">
        <is>
          <t>リレント　アステローペ　ミルクローション</t>
        </is>
      </c>
      <c r="C62" s="101" t="n"/>
      <c r="D62" s="102" t="n">
        <v>177.39</v>
      </c>
      <c r="E62" s="1920" t="n">
        <v>6050</v>
      </c>
      <c r="F62" s="1921" t="n">
        <v>1997</v>
      </c>
      <c r="G62" s="97">
        <f>'ORDER SHEET'!O66</f>
        <v/>
      </c>
      <c r="H62" s="139">
        <f>G62*F62</f>
        <v/>
      </c>
      <c r="I62" s="541" t="n"/>
      <c r="L62" s="40" t="n">
        <v>0</v>
      </c>
    </row>
    <row r="63" ht="21" customHeight="1" s="1611">
      <c r="A63" s="109" t="n">
        <v>5802040</v>
      </c>
      <c r="B63" s="105" t="inlineStr">
        <is>
          <t>リレント　アステローペ　モイスチュアクリーム</t>
        </is>
      </c>
      <c r="C63" s="101" t="n"/>
      <c r="D63" s="102" t="n">
        <v>96</v>
      </c>
      <c r="E63" s="1920" t="n">
        <v>6050</v>
      </c>
      <c r="F63" s="1921" t="n">
        <v>1997</v>
      </c>
      <c r="G63" s="97">
        <f>'ORDER SHEET'!O67</f>
        <v/>
      </c>
      <c r="H63" s="139">
        <f>G63*F63</f>
        <v/>
      </c>
      <c r="I63" s="541" t="n"/>
      <c r="L63" s="40" t="n">
        <v>0</v>
      </c>
    </row>
    <row r="64" ht="21" customHeight="1" s="1611">
      <c r="A64" s="109" t="n">
        <v>5802056</v>
      </c>
      <c r="B64" s="105" t="inlineStr">
        <is>
          <t>リレント　リナレス　スキンローション</t>
        </is>
      </c>
      <c r="C64" s="101" t="n"/>
      <c r="D64" s="102" t="n">
        <v>381.37</v>
      </c>
      <c r="E64" s="1920" t="n">
        <v>8500</v>
      </c>
      <c r="F64" s="1921" t="n">
        <v>2805</v>
      </c>
      <c r="G64" s="97">
        <f>'ORDER SHEET'!O68</f>
        <v/>
      </c>
      <c r="H64" s="139">
        <f>G64*F64</f>
        <v/>
      </c>
      <c r="I64" s="541" t="n"/>
      <c r="L64" s="40" t="n">
        <v>0</v>
      </c>
    </row>
    <row r="65" ht="21" customHeight="1" s="1611">
      <c r="A65" s="109" t="n">
        <v>5802057</v>
      </c>
      <c r="B65" s="105" t="inlineStr">
        <is>
          <t>リレント　リナレス　エッセンスα</t>
        </is>
      </c>
      <c r="C65" s="101" t="n"/>
      <c r="D65" s="102" t="n">
        <v>104</v>
      </c>
      <c r="E65" s="1920" t="n">
        <v>10000</v>
      </c>
      <c r="F65" s="1921" t="n">
        <v>3300</v>
      </c>
      <c r="G65" s="97">
        <f>'ORDER SHEET'!O69</f>
        <v/>
      </c>
      <c r="H65" s="139">
        <f>G65*F65</f>
        <v/>
      </c>
      <c r="I65" s="541" t="n"/>
      <c r="L65" s="40" t="n">
        <v>0</v>
      </c>
    </row>
    <row r="66" ht="21" customHeight="1" s="1611">
      <c r="A66" s="109" t="n">
        <v>5802058</v>
      </c>
      <c r="B66" s="105" t="inlineStr">
        <is>
          <t>リレント　リナレス　ミルクローション</t>
        </is>
      </c>
      <c r="C66" s="101" t="n"/>
      <c r="D66" s="102" t="n">
        <v>138.66</v>
      </c>
      <c r="E66" s="1920" t="n">
        <v>10000</v>
      </c>
      <c r="F66" s="1921" t="n">
        <v>3300</v>
      </c>
      <c r="G66" s="97">
        <f>'ORDER SHEET'!O70</f>
        <v/>
      </c>
      <c r="H66" s="139">
        <f>G66*F66</f>
        <v/>
      </c>
      <c r="I66" s="541" t="n"/>
      <c r="L66" s="40" t="n">
        <v>0</v>
      </c>
    </row>
    <row r="67" ht="21" customHeight="1" s="1611">
      <c r="A67" s="109" t="n">
        <v>5802059</v>
      </c>
      <c r="B67" s="105" t="inlineStr">
        <is>
          <t>リレント　リナレス　モイスチュアクリーム</t>
        </is>
      </c>
      <c r="C67" s="101" t="n"/>
      <c r="D67" s="102" t="n">
        <v>100.33</v>
      </c>
      <c r="E67" s="1920" t="n">
        <v>15000</v>
      </c>
      <c r="F67" s="1921" t="n">
        <v>4950</v>
      </c>
      <c r="G67" s="97">
        <f>'ORDER SHEET'!O71</f>
        <v/>
      </c>
      <c r="H67" s="139">
        <f>G67*F67</f>
        <v/>
      </c>
      <c r="I67" s="541" t="n"/>
      <c r="L67" s="40" t="n">
        <v>0</v>
      </c>
    </row>
    <row r="68" ht="21" customHeight="1" s="1611">
      <c r="A68" s="109" t="n">
        <v>5802508</v>
      </c>
      <c r="B68" s="107" t="inlineStr">
        <is>
          <t>リレント　UVプロテクト (20g×2本）</t>
        </is>
      </c>
      <c r="C68" s="101" t="n"/>
      <c r="D68" s="102" t="n"/>
      <c r="E68" s="1920" t="n">
        <v>5500</v>
      </c>
      <c r="F68" s="1921" t="n">
        <v>1815</v>
      </c>
      <c r="G68" s="97">
        <f>'ORDER SHEET'!O72</f>
        <v/>
      </c>
      <c r="H68" s="139">
        <f>G68*F68</f>
        <v/>
      </c>
      <c r="I68" s="541" t="n"/>
      <c r="L68" s="40" t="n">
        <v>0</v>
      </c>
    </row>
    <row r="69" ht="21" customHeight="1" s="1611">
      <c r="A69" s="109" t="n">
        <v>5802006</v>
      </c>
      <c r="B69" s="105" t="inlineStr">
        <is>
          <t>ナリシングクリーム</t>
        </is>
      </c>
      <c r="C69" s="101" t="n"/>
      <c r="D69" s="102" t="n">
        <v>126.61</v>
      </c>
      <c r="E69" s="1920" t="n">
        <v>7000</v>
      </c>
      <c r="F69" s="1921" t="n">
        <v>2310</v>
      </c>
      <c r="G69" s="97">
        <f>'ORDER SHEET'!O73</f>
        <v/>
      </c>
      <c r="H69" s="139">
        <f>G69*F69</f>
        <v/>
      </c>
      <c r="I69" s="541" t="n"/>
      <c r="L69" s="40" t="n">
        <v>0</v>
      </c>
    </row>
    <row r="70" ht="21" customHeight="1" s="1611">
      <c r="A70" s="109" t="n">
        <v>5802426</v>
      </c>
      <c r="B70" s="105" t="inlineStr">
        <is>
          <t>リレント　ハンドクリーム</t>
        </is>
      </c>
      <c r="C70" s="101" t="n"/>
      <c r="D70" s="102" t="n">
        <v>100.35</v>
      </c>
      <c r="E70" s="1920" t="n">
        <v>1000</v>
      </c>
      <c r="F70" s="1921" t="n">
        <v>330</v>
      </c>
      <c r="G70" s="97">
        <f>'ORDER SHEET'!O74</f>
        <v/>
      </c>
      <c r="H70" s="139">
        <f>G70*F70</f>
        <v/>
      </c>
      <c r="I70" s="541" t="n"/>
      <c r="L70" s="40" t="n">
        <v>0</v>
      </c>
    </row>
    <row r="71" ht="21" customHeight="1" s="1611">
      <c r="A71" s="109" t="n">
        <v>5802254</v>
      </c>
      <c r="B71" s="105" t="inlineStr">
        <is>
          <t>リレント　リップクリーム</t>
        </is>
      </c>
      <c r="C71" s="101" t="n"/>
      <c r="D71" s="102" t="n">
        <v>15.3</v>
      </c>
      <c r="E71" s="1920" t="n">
        <v>2200</v>
      </c>
      <c r="F71" s="1921" t="n">
        <v>858</v>
      </c>
      <c r="G71" s="97">
        <f>'ORDER SHEET'!O75</f>
        <v/>
      </c>
      <c r="H71" s="139">
        <f>G71*F71</f>
        <v/>
      </c>
      <c r="I71" s="541" t="n"/>
      <c r="L71" s="40" t="n">
        <v>0</v>
      </c>
    </row>
    <row r="72" ht="21" customHeight="1" s="1611">
      <c r="A72" s="109" t="n">
        <v>5802179</v>
      </c>
      <c r="B72" s="105" t="inlineStr">
        <is>
          <t>クロセッケンWA</t>
        </is>
      </c>
      <c r="C72" s="101" t="n"/>
      <c r="D72" s="102" t="n">
        <v>168.72</v>
      </c>
      <c r="E72" s="1920" t="n">
        <v>1000</v>
      </c>
      <c r="F72" s="1921" t="n">
        <v>330</v>
      </c>
      <c r="G72" s="97">
        <f>'ORDER SHEET'!O76</f>
        <v/>
      </c>
      <c r="H72" s="139">
        <f>G72*F72</f>
        <v/>
      </c>
      <c r="I72" s="541" t="n"/>
      <c r="L72" s="40" t="n">
        <v>36</v>
      </c>
    </row>
    <row r="73" ht="21" customHeight="1" s="1611">
      <c r="A73" s="353" t="n">
        <v>5802009</v>
      </c>
      <c r="B73" s="100" t="inlineStr">
        <is>
          <t>スキンケアマッサージジェル</t>
        </is>
      </c>
      <c r="C73" s="101" t="n"/>
      <c r="D73" s="102" t="n">
        <v>212.55</v>
      </c>
      <c r="E73" s="1920" t="n">
        <v>3000</v>
      </c>
      <c r="F73" s="1921" t="n">
        <v>990</v>
      </c>
      <c r="G73" s="97">
        <f>'ORDER SHEET'!O77</f>
        <v/>
      </c>
      <c r="H73" s="139">
        <f>G73*F73</f>
        <v/>
      </c>
      <c r="I73" s="541" t="n"/>
      <c r="J73" s="70" t="n"/>
      <c r="L73" s="40" t="n">
        <v>0</v>
      </c>
    </row>
    <row r="74" ht="21" customHeight="1" s="1611">
      <c r="A74" s="109" t="n">
        <v>5802105</v>
      </c>
      <c r="B74" s="105" t="inlineStr">
        <is>
          <t>ヨウキビ　エッセンスクリームファンデーション101</t>
        </is>
      </c>
      <c r="C74" s="101" t="n"/>
      <c r="D74" s="102" t="n">
        <v>85.47</v>
      </c>
      <c r="E74" s="1920" t="n">
        <v>12000</v>
      </c>
      <c r="F74" s="1921" t="n">
        <v>2310</v>
      </c>
      <c r="G74" s="97">
        <f>'ORDER SHEET'!O77</f>
        <v/>
      </c>
      <c r="H74" s="139">
        <f>G74*F74</f>
        <v/>
      </c>
      <c r="I74" s="541" t="n"/>
      <c r="L74" s="40" t="n">
        <v>0</v>
      </c>
    </row>
    <row r="75" ht="21" customHeight="1" s="1611">
      <c r="A75" s="109" t="n">
        <v>5802106</v>
      </c>
      <c r="B75" s="105" t="inlineStr">
        <is>
          <t>ヨウキビ　エッセンスクリームファンデーション200</t>
        </is>
      </c>
      <c r="C75" s="101" t="n"/>
      <c r="D75" s="102" t="n">
        <v>85.47</v>
      </c>
      <c r="E75" s="1920" t="n">
        <v>12000</v>
      </c>
      <c r="F75" s="1921" t="n">
        <v>2310</v>
      </c>
      <c r="G75" s="97">
        <f>'ORDER SHEET'!O78</f>
        <v/>
      </c>
      <c r="H75" s="139">
        <f>G75*F75</f>
        <v/>
      </c>
      <c r="I75" s="541" t="n"/>
      <c r="L75" s="40" t="n">
        <v>0</v>
      </c>
    </row>
    <row r="76" ht="21" customHeight="1" s="1611">
      <c r="A76" s="109" t="n">
        <v>5802107</v>
      </c>
      <c r="B76" s="105" t="inlineStr">
        <is>
          <t>ヨウキビ　エッセンスクリームファンデーション201</t>
        </is>
      </c>
      <c r="C76" s="101" t="n"/>
      <c r="D76" s="102" t="n">
        <v>85.47</v>
      </c>
      <c r="E76" s="1920" t="n">
        <v>12000</v>
      </c>
      <c r="F76" s="1921" t="n">
        <v>2310</v>
      </c>
      <c r="G76" s="97">
        <f>'ORDER SHEET'!O79</f>
        <v/>
      </c>
      <c r="H76" s="139">
        <f>G76*F76</f>
        <v/>
      </c>
      <c r="I76" s="541" t="n"/>
      <c r="L76" s="40" t="n">
        <v>0</v>
      </c>
    </row>
    <row r="77" ht="21" customHeight="1" s="1611">
      <c r="A77" s="109" t="n">
        <v>5802159</v>
      </c>
      <c r="B77" s="105" t="inlineStr">
        <is>
          <t>ツメカエ　エッセンスパウダーF　１０１</t>
        </is>
      </c>
      <c r="C77" s="101" t="n"/>
      <c r="D77" s="102" t="n">
        <v>22.24</v>
      </c>
      <c r="E77" s="1920" t="n">
        <v>9000</v>
      </c>
      <c r="F77" s="1921" t="n">
        <v>2310</v>
      </c>
      <c r="G77" s="97">
        <f>'ORDER SHEET'!O80</f>
        <v/>
      </c>
      <c r="H77" s="139">
        <f>G77*F77</f>
        <v/>
      </c>
      <c r="I77" s="541" t="n"/>
      <c r="L77" s="40" t="n">
        <v>18</v>
      </c>
    </row>
    <row r="78" ht="21" customHeight="1" s="1611">
      <c r="A78" s="109" t="n">
        <v>5802160</v>
      </c>
      <c r="B78" s="105" t="inlineStr">
        <is>
          <t>ツメカエ　エッセンスパウダーF　２００</t>
        </is>
      </c>
      <c r="C78" s="101" t="n"/>
      <c r="D78" s="102" t="n">
        <v>22.24</v>
      </c>
      <c r="E78" s="1920" t="n">
        <v>9000</v>
      </c>
      <c r="F78" s="1921" t="n">
        <v>2310</v>
      </c>
      <c r="G78" s="97">
        <f>'ORDER SHEET'!O81</f>
        <v/>
      </c>
      <c r="H78" s="139">
        <f>G78*F78</f>
        <v/>
      </c>
      <c r="I78" s="541" t="n"/>
      <c r="J78" s="70" t="n"/>
      <c r="L78" s="40" t="n">
        <v>18</v>
      </c>
    </row>
    <row r="79" ht="21" customHeight="1" s="1611">
      <c r="A79" s="109" t="n">
        <v>5802161</v>
      </c>
      <c r="B79" s="105" t="inlineStr">
        <is>
          <t>ツメカエ　エッセンスパウダーF　２０１</t>
        </is>
      </c>
      <c r="C79" s="101" t="n"/>
      <c r="D79" s="102" t="n">
        <v>22.24</v>
      </c>
      <c r="E79" s="1920" t="n">
        <v>9000</v>
      </c>
      <c r="F79" s="1921" t="n">
        <v>2310</v>
      </c>
      <c r="G79" s="97">
        <f>'ORDER SHEET'!O82</f>
        <v/>
      </c>
      <c r="H79" s="139">
        <f>G79*F79</f>
        <v/>
      </c>
      <c r="I79" s="541" t="n"/>
      <c r="J79" s="70" t="n"/>
      <c r="L79" s="40" t="n">
        <v>0</v>
      </c>
    </row>
    <row r="80" ht="21" customHeight="1" s="1611">
      <c r="A80" s="109" t="n">
        <v>5802471</v>
      </c>
      <c r="B80" s="105" t="inlineStr">
        <is>
          <t>エッセンスパウダーF　コンパクトケース</t>
        </is>
      </c>
      <c r="C80" s="101" t="n"/>
      <c r="D80" s="102" t="n">
        <v>84.44</v>
      </c>
      <c r="E80" s="1920" t="n">
        <v>580</v>
      </c>
      <c r="F80" s="1921" t="n">
        <v>580</v>
      </c>
      <c r="G80" s="97">
        <f>'ORDER SHEET'!O83</f>
        <v/>
      </c>
      <c r="H80" s="139">
        <f>G80*F80</f>
        <v/>
      </c>
      <c r="I80" s="541" t="n"/>
      <c r="L80" s="40" t="n">
        <v>30</v>
      </c>
    </row>
    <row r="81" ht="21" customHeight="1" s="1611">
      <c r="A81" s="109" t="n">
        <v>5802111</v>
      </c>
      <c r="B81" s="105" t="inlineStr">
        <is>
          <t>リレント　アイラッシュトリートメント</t>
        </is>
      </c>
      <c r="C81" s="101" t="n"/>
      <c r="D81" s="102" t="n">
        <v>16</v>
      </c>
      <c r="E81" s="1920" t="n">
        <v>3000</v>
      </c>
      <c r="F81" s="1921" t="n">
        <v>990</v>
      </c>
      <c r="G81" s="97">
        <f>'ORDER SHEET'!O85</f>
        <v/>
      </c>
      <c r="H81" s="139">
        <f>G81*F81</f>
        <v/>
      </c>
      <c r="I81" s="541" t="n"/>
      <c r="L81" s="40" t="n">
        <v>0</v>
      </c>
    </row>
    <row r="82" ht="21" customHeight="1" s="1611">
      <c r="A82" s="109" t="n">
        <v>5802148</v>
      </c>
      <c r="B82" s="105" t="inlineStr">
        <is>
          <t>ファンデーションパフ＜ダイ＞</t>
        </is>
      </c>
      <c r="C82" s="101" t="n"/>
      <c r="D82" s="102" t="n"/>
      <c r="E82" s="1920" t="n">
        <v>530</v>
      </c>
      <c r="F82" s="1921" t="n">
        <v>174.9</v>
      </c>
      <c r="G82" s="97" t="n"/>
      <c r="H82" s="139">
        <f>G82*F82</f>
        <v/>
      </c>
      <c r="I82" s="541" t="n"/>
    </row>
    <row r="83" ht="21" customHeight="1" s="1611">
      <c r="A83" s="109" t="n">
        <v>5802152</v>
      </c>
      <c r="B83" s="105" t="inlineStr">
        <is>
          <t>エッセンスパウダーパフ</t>
        </is>
      </c>
      <c r="C83" s="101" t="n"/>
      <c r="D83" s="102" t="n"/>
      <c r="E83" s="1920" t="n">
        <v>540</v>
      </c>
      <c r="F83" s="1921" t="n">
        <v>178.2</v>
      </c>
      <c r="G83" s="97" t="n"/>
      <c r="H83" s="139">
        <f>G83*F83</f>
        <v/>
      </c>
      <c r="I83" s="541" t="n"/>
    </row>
    <row r="84" ht="21" customHeight="1" s="1611">
      <c r="A84" s="109" t="n">
        <v>5802155</v>
      </c>
      <c r="B84" s="105" t="inlineStr">
        <is>
          <t>エッセンスパウダーパフ＜マル＞</t>
        </is>
      </c>
      <c r="C84" s="101" t="n"/>
      <c r="D84" s="102" t="n"/>
      <c r="E84" s="1920" t="n">
        <v>500</v>
      </c>
      <c r="F84" s="1921" t="n">
        <v>165</v>
      </c>
      <c r="G84" s="97">
        <f>'ORDER SHEET'!O84</f>
        <v/>
      </c>
      <c r="H84" s="139">
        <f>G84*F84</f>
        <v/>
      </c>
      <c r="I84" s="541" t="n"/>
      <c r="L84" s="40" t="n">
        <v>30</v>
      </c>
    </row>
    <row r="85" ht="21" customHeight="1" s="1611">
      <c r="A85" s="109" t="n">
        <v>5802136</v>
      </c>
      <c r="B85" s="105" t="inlineStr">
        <is>
          <t>ヨウキビ　エッセンスシャンプー</t>
        </is>
      </c>
      <c r="C85" s="101" t="n"/>
      <c r="D85" s="102" t="n">
        <v>340</v>
      </c>
      <c r="E85" s="1920" t="n">
        <v>3000</v>
      </c>
      <c r="F85" s="1921" t="n">
        <v>990</v>
      </c>
      <c r="G85" s="97">
        <f>'ORDER SHEET'!O86</f>
        <v/>
      </c>
      <c r="H85" s="139">
        <f>G85*F85</f>
        <v/>
      </c>
      <c r="I85" s="541" t="n"/>
      <c r="L85" s="40" t="n">
        <v>30</v>
      </c>
    </row>
    <row r="86" ht="21" customHeight="1" s="1611">
      <c r="A86" s="109" t="n">
        <v>5802137</v>
      </c>
      <c r="B86" s="105" t="inlineStr">
        <is>
          <t>ヨウキビ　エッセンストリートメント</t>
        </is>
      </c>
      <c r="C86" s="101" t="n"/>
      <c r="D86" s="102" t="n">
        <v>340</v>
      </c>
      <c r="E86" s="1920" t="n">
        <v>3000</v>
      </c>
      <c r="F86" s="1921" t="n">
        <v>990</v>
      </c>
      <c r="G86" s="97">
        <f>'ORDER SHEET'!O87</f>
        <v/>
      </c>
      <c r="H86" s="139">
        <f>G86*F86</f>
        <v/>
      </c>
      <c r="I86" s="541" t="n"/>
      <c r="L86" s="40" t="n">
        <v>0</v>
      </c>
    </row>
    <row r="87" ht="21" customHeight="1" s="1611">
      <c r="A87" s="115" t="n">
        <v>5802395</v>
      </c>
      <c r="B87" s="116" t="inlineStr">
        <is>
          <t>ラ・セラール　トライアルセット（４種）</t>
        </is>
      </c>
      <c r="C87" s="101" t="n"/>
      <c r="D87" s="102" t="n"/>
      <c r="E87" s="1920" t="n">
        <v>7000</v>
      </c>
      <c r="F87" s="1921" t="n">
        <v>2310</v>
      </c>
      <c r="G87" s="97" t="n"/>
      <c r="H87" s="139">
        <f>G87*F87</f>
        <v/>
      </c>
      <c r="I87" s="541" t="n"/>
    </row>
    <row r="88" ht="21" customHeight="1" s="1611">
      <c r="A88" s="774" t="n">
        <v>5802598</v>
      </c>
      <c r="B88" s="775" t="inlineStr">
        <is>
          <t>ラ・セラール　ドロゥワーシャンプー（リニューアル）</t>
        </is>
      </c>
      <c r="C88" s="124" t="n"/>
      <c r="D88" s="125" t="n"/>
      <c r="E88" s="1927" t="n">
        <v>3600</v>
      </c>
      <c r="F88" s="1928" t="n">
        <v>1188</v>
      </c>
      <c r="G88" s="128">
        <f>'ORDER SHEET'!O42</f>
        <v/>
      </c>
      <c r="H88" s="139">
        <f>G88*F88</f>
        <v/>
      </c>
      <c r="I88" s="541" t="n"/>
      <c r="L88" s="40" t="n">
        <v>0</v>
      </c>
    </row>
    <row r="89" ht="21" customHeight="1" s="1611">
      <c r="A89" s="774" t="n">
        <v>5802599</v>
      </c>
      <c r="B89" s="775" t="inlineStr">
        <is>
          <t>ラ・セラール　ドロゥワートリートメント（リニューアル）</t>
        </is>
      </c>
      <c r="C89" s="101" t="n"/>
      <c r="D89" s="102" t="n"/>
      <c r="E89" s="1920" t="n">
        <v>3600</v>
      </c>
      <c r="F89" s="1921" t="n">
        <v>1188</v>
      </c>
      <c r="G89" s="128">
        <f>'ORDER SHEET'!O43</f>
        <v/>
      </c>
      <c r="H89" s="139">
        <f>G89*F89</f>
        <v/>
      </c>
      <c r="I89" s="541" t="n"/>
      <c r="L89" s="40" t="n">
        <v>0</v>
      </c>
    </row>
    <row r="90" ht="21" customHeight="1" s="1611">
      <c r="A90" s="774" t="n">
        <v>5802536</v>
      </c>
      <c r="B90" s="775" t="inlineStr">
        <is>
          <t>ラ・セラール　ドロゥワーボディシャンプー</t>
        </is>
      </c>
      <c r="C90" s="124" t="n"/>
      <c r="D90" s="125" t="n"/>
      <c r="E90" s="1927" t="n">
        <v>3400</v>
      </c>
      <c r="F90" s="1928" t="n">
        <v>1122</v>
      </c>
      <c r="G90" s="128">
        <f>'ORDER SHEET'!O44</f>
        <v/>
      </c>
      <c r="H90" s="543">
        <f>G90*F90</f>
        <v/>
      </c>
      <c r="I90" s="541" t="n"/>
      <c r="L90" s="40" t="n">
        <v>0</v>
      </c>
    </row>
    <row r="91" ht="21" customHeight="1" s="1611">
      <c r="A91" s="546" t="n">
        <v>5802585</v>
      </c>
      <c r="B91" s="547" t="inlineStr">
        <is>
          <t>【新】YOKIBI　エッセンスウォッシュ（限定）</t>
        </is>
      </c>
      <c r="C91" s="366" t="n"/>
      <c r="D91" s="544" t="n"/>
      <c r="E91" s="1929" t="n">
        <v>6000</v>
      </c>
      <c r="F91" s="1930">
        <f>E91*0.33</f>
        <v/>
      </c>
      <c r="G91" s="367">
        <f>'ORDER SHEET'!O49</f>
        <v/>
      </c>
      <c r="H91" s="545">
        <f>G91*F91</f>
        <v/>
      </c>
      <c r="I91" s="541" t="n"/>
      <c r="L91" s="40" t="n">
        <v>0</v>
      </c>
    </row>
    <row r="92" ht="21" customHeight="1" s="1611">
      <c r="A92" s="546" t="n">
        <v>5802584</v>
      </c>
      <c r="B92" s="547" t="inlineStr">
        <is>
          <t>【新】YOKIBI　エッセンスエマルションリッチ×リッチ（限定）</t>
        </is>
      </c>
      <c r="C92" s="366" t="n"/>
      <c r="D92" s="544" t="n"/>
      <c r="E92" s="1929" t="n">
        <v>10000</v>
      </c>
      <c r="F92" s="1930" t="n">
        <v>3000</v>
      </c>
      <c r="G92" s="367">
        <f>'ORDER SHEET'!O55</f>
        <v/>
      </c>
      <c r="H92" s="545">
        <f>G92*F92</f>
        <v/>
      </c>
      <c r="I92" s="541" t="n"/>
      <c r="L92" s="40" t="n">
        <v>36</v>
      </c>
    </row>
    <row r="93" ht="21" customHeight="1" s="1611">
      <c r="A93" s="546" t="n">
        <v>5802583</v>
      </c>
      <c r="B93" s="547" t="inlineStr">
        <is>
          <t>【新】ラ・セラール　ドロゥワークリームリッチ（限定）</t>
        </is>
      </c>
      <c r="C93" s="366" t="n"/>
      <c r="D93" s="544" t="n"/>
      <c r="E93" s="1929" t="n">
        <v>10000</v>
      </c>
      <c r="F93" s="1930" t="n">
        <v>4500</v>
      </c>
      <c r="G93" s="367">
        <f>'ORDER SHEET'!O39</f>
        <v/>
      </c>
      <c r="H93" s="545">
        <f>G93*F93</f>
        <v/>
      </c>
      <c r="I93" s="541" t="n"/>
      <c r="L93" s="40" t="n">
        <v>36</v>
      </c>
    </row>
    <row r="94" ht="21" customHeight="1" s="1611">
      <c r="A94" s="546" t="n">
        <v>5802503</v>
      </c>
      <c r="B94" s="547" t="inlineStr">
        <is>
          <t>リレント　ローズボディミルク（再販）</t>
        </is>
      </c>
      <c r="C94" s="366" t="n"/>
      <c r="D94" s="544" t="n"/>
      <c r="E94" s="1929" t="n">
        <v>2800</v>
      </c>
      <c r="F94" s="1930" t="n">
        <v>900</v>
      </c>
      <c r="G94" s="367">
        <f>'ORDER SHEET'!O88</f>
        <v/>
      </c>
      <c r="H94" s="545">
        <f>G94*F94</f>
        <v/>
      </c>
      <c r="I94" s="541" t="n"/>
      <c r="L94" s="40" t="n">
        <v>0</v>
      </c>
    </row>
    <row r="95" ht="21" customHeight="1" s="1611">
      <c r="A95" s="132" t="n">
        <v>5802299</v>
      </c>
      <c r="B95" s="133" t="inlineStr">
        <is>
          <t>【パウチ】YOKIBI　エッセンスクレンジング（48包入）</t>
        </is>
      </c>
      <c r="C95" s="134" t="n"/>
      <c r="D95" s="135" t="n"/>
      <c r="E95" s="1931" t="n">
        <v>1920</v>
      </c>
      <c r="F95" s="1932" t="n">
        <v>1920</v>
      </c>
      <c r="G95" s="138">
        <f>'ORDER SHEET'!O117</f>
        <v/>
      </c>
      <c r="H95" s="139">
        <f>G95*F95</f>
        <v/>
      </c>
      <c r="I95" s="541" t="n"/>
      <c r="L95" s="40" t="n">
        <v>0</v>
      </c>
    </row>
    <row r="96" ht="21" customHeight="1" s="1611">
      <c r="A96" s="109" t="n">
        <v>5802300</v>
      </c>
      <c r="B96" s="105" t="inlineStr">
        <is>
          <t>【パウチ】YOKIBI　エッセンスコールド（48包入）</t>
        </is>
      </c>
      <c r="C96" s="101" t="n"/>
      <c r="D96" s="102" t="n"/>
      <c r="E96" s="1920" t="n">
        <v>1920</v>
      </c>
      <c r="F96" s="1921" t="n">
        <v>1920</v>
      </c>
      <c r="G96" s="138">
        <f>'ORDER SHEET'!O118</f>
        <v/>
      </c>
      <c r="H96" s="139">
        <f>G96*F96</f>
        <v/>
      </c>
      <c r="I96" s="541" t="n"/>
      <c r="J96" s="70" t="n"/>
      <c r="L96" s="40" t="n">
        <v>0</v>
      </c>
    </row>
    <row r="97" ht="21" customHeight="1" s="1611">
      <c r="A97" s="109" t="n">
        <v>5802302</v>
      </c>
      <c r="B97" s="105" t="inlineStr">
        <is>
          <t>【パウチ】YOKIBI　エッセンスローション（48包入）</t>
        </is>
      </c>
      <c r="C97" s="101" t="n"/>
      <c r="D97" s="102" t="n"/>
      <c r="E97" s="1920" t="n">
        <v>1920</v>
      </c>
      <c r="F97" s="1921" t="n">
        <v>1920</v>
      </c>
      <c r="G97" s="138">
        <f>'ORDER SHEET'!O119</f>
        <v/>
      </c>
      <c r="H97" s="139">
        <f>G97*F97</f>
        <v/>
      </c>
      <c r="I97" s="541" t="n"/>
      <c r="J97" s="70" t="n"/>
      <c r="L97" s="40" t="n">
        <v>0</v>
      </c>
    </row>
    <row r="98" ht="21" customHeight="1" s="1611">
      <c r="A98" s="109" t="n">
        <v>5802303</v>
      </c>
      <c r="B98" s="105" t="inlineStr">
        <is>
          <t>【パウチ】YOKIBI　エッセンスジェル（48包入）</t>
        </is>
      </c>
      <c r="C98" s="101" t="n"/>
      <c r="D98" s="102" t="n"/>
      <c r="E98" s="1920" t="n">
        <v>1920</v>
      </c>
      <c r="F98" s="1921" t="n">
        <v>1920</v>
      </c>
      <c r="G98" s="138">
        <f>'ORDER SHEET'!O120</f>
        <v/>
      </c>
      <c r="H98" s="139">
        <f>G98*F98</f>
        <v/>
      </c>
      <c r="I98" s="541" t="n"/>
      <c r="L98" s="40" t="n">
        <v>0</v>
      </c>
    </row>
    <row r="99" ht="21" customHeight="1" s="1611">
      <c r="A99" s="109" t="n">
        <v>5802304</v>
      </c>
      <c r="B99" s="105" t="inlineStr">
        <is>
          <t>【パウチ】YOKIBI　エッセンスアイトリートメント（48包入）</t>
        </is>
      </c>
      <c r="C99" s="101" t="n"/>
      <c r="D99" s="102" t="n"/>
      <c r="E99" s="1920" t="n">
        <v>3600</v>
      </c>
      <c r="F99" s="1921" t="n">
        <v>3600</v>
      </c>
      <c r="G99" s="138">
        <f>'ORDER SHEET'!O121</f>
        <v/>
      </c>
      <c r="H99" s="139">
        <f>G99*F99</f>
        <v/>
      </c>
      <c r="I99" s="541" t="n"/>
      <c r="J99" s="70" t="n"/>
      <c r="L99" s="40" t="n">
        <v>0</v>
      </c>
    </row>
    <row r="100" ht="21" customHeight="1" s="1611">
      <c r="A100" s="109" t="n">
        <v>5802305</v>
      </c>
      <c r="B100" s="105" t="inlineStr">
        <is>
          <t>【パウチ】YOKIBI　エッセンスエマルションリッチ（48包入）</t>
        </is>
      </c>
      <c r="C100" s="101" t="n"/>
      <c r="D100" s="102" t="n"/>
      <c r="E100" s="1920" t="n">
        <v>1920</v>
      </c>
      <c r="F100" s="1921" t="n">
        <v>1920</v>
      </c>
      <c r="G100" s="138">
        <f>'ORDER SHEET'!O122</f>
        <v/>
      </c>
      <c r="H100" s="139">
        <f>G100*F100</f>
        <v/>
      </c>
      <c r="I100" s="541" t="n"/>
      <c r="J100" s="70" t="n"/>
      <c r="L100" s="40" t="n">
        <v>0</v>
      </c>
    </row>
    <row r="101" ht="21" customHeight="1" s="1611">
      <c r="A101" s="109" t="n">
        <v>5802306</v>
      </c>
      <c r="B101" s="105" t="inlineStr">
        <is>
          <t>【パウチ】YOKIBI　エッセンスクリーム（48包入）</t>
        </is>
      </c>
      <c r="C101" s="101" t="n"/>
      <c r="D101" s="102" t="n"/>
      <c r="E101" s="1920" t="n">
        <v>5040</v>
      </c>
      <c r="F101" s="1921" t="n">
        <v>5040</v>
      </c>
      <c r="G101" s="138">
        <f>'ORDER SHEET'!O123</f>
        <v/>
      </c>
      <c r="H101" s="139">
        <f>G101*F101</f>
        <v/>
      </c>
      <c r="I101" s="541" t="n"/>
      <c r="J101" s="70" t="n"/>
      <c r="L101" s="40" t="n">
        <v>0</v>
      </c>
    </row>
    <row r="102" ht="21" customHeight="1" s="1611">
      <c r="A102" s="109" t="n">
        <v>5802482</v>
      </c>
      <c r="B102" s="105" t="inlineStr">
        <is>
          <t>【パウチ】YOKIBI　エッセンスパック（48包入）</t>
        </is>
      </c>
      <c r="C102" s="101" t="n"/>
      <c r="D102" s="102" t="n"/>
      <c r="E102" s="1933" t="n">
        <v>2640</v>
      </c>
      <c r="F102" s="1934" t="n">
        <v>2400</v>
      </c>
      <c r="G102" s="138">
        <f>'ORDER SHEET'!O124</f>
        <v/>
      </c>
      <c r="H102" s="139">
        <f>G102*F102</f>
        <v/>
      </c>
      <c r="I102" s="541" t="n"/>
      <c r="J102" s="70" t="n"/>
      <c r="L102" s="40" t="n">
        <v>0</v>
      </c>
    </row>
    <row r="103" ht="21" customHeight="1" s="1611">
      <c r="A103" s="776" t="n">
        <v>5802496</v>
      </c>
      <c r="B103" s="777" t="inlineStr">
        <is>
          <t>【パウチ】YOKIBI　エッセンスシルキームース（48包入）</t>
        </is>
      </c>
      <c r="C103" s="101" t="n"/>
      <c r="D103" s="102" t="n"/>
      <c r="E103" s="1933" t="n">
        <v>3360</v>
      </c>
      <c r="F103" s="1934" t="n">
        <v>2880</v>
      </c>
      <c r="G103" s="138">
        <f>'ORDER SHEET'!O125</f>
        <v/>
      </c>
      <c r="H103" s="139">
        <f>G103*F103</f>
        <v/>
      </c>
      <c r="I103" s="541" t="n"/>
      <c r="J103" s="70" t="n"/>
    </row>
    <row r="104" ht="21" customHeight="1" s="1611">
      <c r="A104" s="778" t="n">
        <v>5802590</v>
      </c>
      <c r="B104" s="779" t="inlineStr">
        <is>
          <t>【パウチ】YOKIBI　エッセンスウォッシュ（48包入）</t>
        </is>
      </c>
      <c r="C104" s="101" t="n"/>
      <c r="D104" s="102" t="n"/>
      <c r="E104" s="1935" t="n">
        <v>3600</v>
      </c>
      <c r="F104" s="1936" t="n">
        <v>3600</v>
      </c>
      <c r="G104" s="138">
        <f>'ORDER SHEET'!O126</f>
        <v/>
      </c>
      <c r="H104" s="139">
        <f>G104*F104</f>
        <v/>
      </c>
      <c r="I104" s="541" t="n"/>
      <c r="J104" s="70" t="n"/>
    </row>
    <row r="105" ht="21" customHeight="1" s="1611">
      <c r="A105" s="109" t="n">
        <v>5802315</v>
      </c>
      <c r="B105" s="105" t="inlineStr">
        <is>
          <t>【パウチ】ラ・セラール　ドロゥワークレンジング（48包入）</t>
        </is>
      </c>
      <c r="C105" s="101" t="n"/>
      <c r="D105" s="102" t="n"/>
      <c r="E105" s="1920" t="n">
        <v>1680</v>
      </c>
      <c r="F105" s="1921" t="n">
        <v>1680</v>
      </c>
      <c r="G105" s="138">
        <f>'ORDER SHEET'!O127</f>
        <v/>
      </c>
      <c r="H105" s="139">
        <f>G105*F105</f>
        <v/>
      </c>
      <c r="I105" s="541" t="n"/>
      <c r="J105" s="70" t="n"/>
      <c r="L105" s="40" t="n">
        <v>0</v>
      </c>
    </row>
    <row r="106" ht="21" customHeight="1" s="1611">
      <c r="A106" s="109" t="n">
        <v>5802316</v>
      </c>
      <c r="B106" s="105" t="inlineStr">
        <is>
          <t>【パウチ】ラ・セラール　ドロゥワーウォッシュ（48包入）</t>
        </is>
      </c>
      <c r="C106" s="101" t="n"/>
      <c r="D106" s="102" t="n"/>
      <c r="E106" s="1920" t="n">
        <v>1680</v>
      </c>
      <c r="F106" s="1921" t="n">
        <v>1680</v>
      </c>
      <c r="G106" s="138">
        <f>'ORDER SHEET'!O128</f>
        <v/>
      </c>
      <c r="H106" s="139">
        <f>G106*F106</f>
        <v/>
      </c>
      <c r="I106" s="541" t="n"/>
      <c r="J106" s="70" t="n"/>
      <c r="L106" s="40" t="n">
        <v>0</v>
      </c>
    </row>
    <row r="107" ht="21" customHeight="1" s="1611">
      <c r="A107" s="109" t="n">
        <v>5802324</v>
      </c>
      <c r="B107" s="105" t="inlineStr">
        <is>
          <t>【パウチ】ラ・セラール　ドロゥワーコールド（48包入）</t>
        </is>
      </c>
      <c r="C107" s="101" t="n"/>
      <c r="D107" s="102" t="n"/>
      <c r="E107" s="1920" t="n">
        <v>1680</v>
      </c>
      <c r="F107" s="1921" t="n">
        <v>1680</v>
      </c>
      <c r="G107" s="138">
        <f>'ORDER SHEET'!O129</f>
        <v/>
      </c>
      <c r="H107" s="139">
        <f>G107*F107</f>
        <v/>
      </c>
      <c r="I107" s="541" t="n"/>
      <c r="J107" s="70" t="n"/>
      <c r="L107" s="40" t="n">
        <v>0</v>
      </c>
    </row>
    <row r="108" ht="21" customHeight="1" s="1611">
      <c r="A108" s="109" t="n">
        <v>5802325</v>
      </c>
      <c r="B108" s="105" t="inlineStr">
        <is>
          <t>【パウチ】ラ・セラール　ドロゥワーフレッシュナー（48包入）</t>
        </is>
      </c>
      <c r="C108" s="101" t="n"/>
      <c r="D108" s="102" t="n"/>
      <c r="E108" s="1920" t="n">
        <v>1680</v>
      </c>
      <c r="F108" s="1921" t="n">
        <v>1680</v>
      </c>
      <c r="G108" s="138">
        <f>'ORDER SHEET'!O130</f>
        <v/>
      </c>
      <c r="H108" s="139">
        <f>G108*F108</f>
        <v/>
      </c>
      <c r="I108" s="541" t="n"/>
      <c r="J108" s="70" t="n"/>
      <c r="L108" s="40" t="n">
        <v>0</v>
      </c>
    </row>
    <row r="109" ht="21" customHeight="1" s="1611">
      <c r="A109" s="109" t="n">
        <v>5802317</v>
      </c>
      <c r="B109" s="105" t="inlineStr">
        <is>
          <t>【パウチ】ラ・セラール　ＶＣラニー（48包入）</t>
        </is>
      </c>
      <c r="C109" s="101" t="n"/>
      <c r="D109" s="102" t="n"/>
      <c r="E109" s="1920" t="n">
        <v>1680</v>
      </c>
      <c r="F109" s="1921" t="n">
        <v>1680</v>
      </c>
      <c r="G109" s="138">
        <f>'ORDER SHEET'!O131</f>
        <v/>
      </c>
      <c r="H109" s="139">
        <f>G109*F109</f>
        <v/>
      </c>
      <c r="I109" s="541" t="n"/>
      <c r="J109" s="70" t="n"/>
      <c r="L109" s="40" t="n">
        <v>0</v>
      </c>
    </row>
    <row r="110" ht="21" customHeight="1" s="1611">
      <c r="A110" s="109" t="n">
        <v>5802318</v>
      </c>
      <c r="B110" s="105" t="inlineStr">
        <is>
          <t>【パウチ】ラ・セラール　ドロゥワードール（48包入）</t>
        </is>
      </c>
      <c r="C110" s="101" t="n"/>
      <c r="D110" s="102" t="n"/>
      <c r="E110" s="1920" t="n">
        <v>1680</v>
      </c>
      <c r="F110" s="1921" t="n">
        <v>1680</v>
      </c>
      <c r="G110" s="138">
        <f>'ORDER SHEET'!O132</f>
        <v/>
      </c>
      <c r="H110" s="139">
        <f>G110*F110</f>
        <v/>
      </c>
      <c r="I110" s="541" t="n"/>
      <c r="J110" s="70" t="n"/>
      <c r="L110" s="40" t="n">
        <v>0</v>
      </c>
    </row>
    <row r="111" ht="21" customHeight="1" s="1611">
      <c r="A111" s="109" t="n">
        <v>5802319</v>
      </c>
      <c r="B111" s="105" t="inlineStr">
        <is>
          <t>【パウチ】ラ・セラール　ドロゥワーラニー（48包入）</t>
        </is>
      </c>
      <c r="C111" s="101" t="n"/>
      <c r="D111" s="102" t="n"/>
      <c r="E111" s="1920" t="n">
        <v>1680</v>
      </c>
      <c r="F111" s="1921" t="n">
        <v>1680</v>
      </c>
      <c r="G111" s="138">
        <f>'ORDER SHEET'!O133</f>
        <v/>
      </c>
      <c r="H111" s="139">
        <f>G111*F111</f>
        <v/>
      </c>
      <c r="I111" s="541" t="n"/>
      <c r="J111" s="70" t="n"/>
      <c r="L111" s="40" t="n">
        <v>0</v>
      </c>
    </row>
    <row r="112" ht="21" customHeight="1" s="1611">
      <c r="A112" s="109" t="n">
        <v>5802323</v>
      </c>
      <c r="B112" s="105" t="inlineStr">
        <is>
          <t>【パウチ】ラ・セラール　ドロゥワーセラム（48包入）</t>
        </is>
      </c>
      <c r="C112" s="101" t="n"/>
      <c r="D112" s="102" t="n"/>
      <c r="E112" s="1920" t="n">
        <v>1680</v>
      </c>
      <c r="F112" s="1921" t="n">
        <v>1680</v>
      </c>
      <c r="G112" s="138">
        <f>'ORDER SHEET'!O134</f>
        <v/>
      </c>
      <c r="H112" s="139">
        <f>G112*F112</f>
        <v/>
      </c>
      <c r="I112" s="541" t="n"/>
      <c r="J112" s="70" t="n"/>
      <c r="L112" s="40" t="n">
        <v>0</v>
      </c>
    </row>
    <row r="113" ht="21" customHeight="1" s="1611">
      <c r="A113" s="109" t="n">
        <v>5802320</v>
      </c>
      <c r="B113" s="105" t="inlineStr">
        <is>
          <t>【パウチ】ラ・セラール　ドロゥワーパック（20包入）</t>
        </is>
      </c>
      <c r="C113" s="101" t="n"/>
      <c r="D113" s="102" t="n"/>
      <c r="E113" s="1920" t="n">
        <v>1700</v>
      </c>
      <c r="F113" s="1921" t="n">
        <v>1700</v>
      </c>
      <c r="G113" s="138">
        <f>'ORDER SHEET'!O135</f>
        <v/>
      </c>
      <c r="H113" s="139">
        <f>G113*F113</f>
        <v/>
      </c>
      <c r="I113" s="541" t="n"/>
      <c r="J113" s="70" t="n"/>
      <c r="L113" s="40" t="n">
        <v>0</v>
      </c>
    </row>
    <row r="114" ht="21" customHeight="1" s="1611">
      <c r="A114" s="109" t="n">
        <v>5802321</v>
      </c>
      <c r="B114" s="105" t="inlineStr">
        <is>
          <t>【パウチ】ラ・セラール　ドロゥワーミルク（48包入）</t>
        </is>
      </c>
      <c r="C114" s="101" t="n"/>
      <c r="D114" s="102" t="n"/>
      <c r="E114" s="1920" t="n">
        <v>1680</v>
      </c>
      <c r="F114" s="1921" t="n">
        <v>1680</v>
      </c>
      <c r="G114" s="138">
        <f>'ORDER SHEET'!O136</f>
        <v/>
      </c>
      <c r="H114" s="139">
        <f>G114*F114</f>
        <v/>
      </c>
      <c r="I114" s="541" t="n"/>
      <c r="J114" s="70" t="n"/>
      <c r="L114" s="40" t="n">
        <v>0</v>
      </c>
    </row>
    <row r="115" ht="21" customHeight="1" s="1611">
      <c r="A115" s="109" t="n">
        <v>5802322</v>
      </c>
      <c r="B115" s="105" t="inlineStr">
        <is>
          <t>【パウチ】ラ・セラール　ドロゥワークリーム（48包入）</t>
        </is>
      </c>
      <c r="C115" s="101" t="n"/>
      <c r="D115" s="102" t="n"/>
      <c r="E115" s="1920" t="n">
        <v>1920</v>
      </c>
      <c r="F115" s="1921" t="n">
        <v>1920</v>
      </c>
      <c r="G115" s="138">
        <f>'ORDER SHEET'!O137</f>
        <v/>
      </c>
      <c r="H115" s="139">
        <f>G115*F115</f>
        <v/>
      </c>
      <c r="I115" s="541" t="n"/>
      <c r="J115" s="70" t="n"/>
      <c r="L115" s="40" t="n">
        <v>0</v>
      </c>
    </row>
    <row r="116" ht="21" customHeight="1" s="1611">
      <c r="A116" s="109" t="n">
        <v>5802493</v>
      </c>
      <c r="B116" s="105" t="inlineStr">
        <is>
          <t>【パウチ】ラ・セラール　ドロゥワージュレSP（48包入）</t>
        </is>
      </c>
      <c r="C116" s="101" t="n"/>
      <c r="D116" s="102" t="n"/>
      <c r="E116" s="1920" t="n">
        <v>2640</v>
      </c>
      <c r="F116" s="1921" t="n">
        <v>2640</v>
      </c>
      <c r="G116" s="138">
        <f>'ORDER SHEET'!O138</f>
        <v/>
      </c>
      <c r="H116" s="139">
        <f>G116*F116</f>
        <v/>
      </c>
      <c r="I116" s="541" t="n"/>
      <c r="J116" s="70" t="n"/>
      <c r="L116" s="40" t="n">
        <v>0</v>
      </c>
    </row>
    <row r="117" ht="21" customHeight="1" s="1611">
      <c r="A117" s="109" t="n">
        <v>5802326</v>
      </c>
      <c r="B117" s="105" t="inlineStr">
        <is>
          <t>【パウチ】リナレス　スキンローション（48包入）</t>
        </is>
      </c>
      <c r="C117" s="101" t="n"/>
      <c r="D117" s="102" t="n"/>
      <c r="E117" s="1920" t="n">
        <v>1920</v>
      </c>
      <c r="F117" s="1921" t="n">
        <v>1920</v>
      </c>
      <c r="G117" s="138">
        <f>'ORDER SHEET'!O139</f>
        <v/>
      </c>
      <c r="H117" s="139">
        <f>G117*F117</f>
        <v/>
      </c>
      <c r="I117" s="541" t="n"/>
      <c r="L117" s="40" t="n">
        <v>0</v>
      </c>
    </row>
    <row r="118" ht="21" customHeight="1" s="1611">
      <c r="A118" s="109" t="n">
        <v>5802327</v>
      </c>
      <c r="B118" s="105" t="inlineStr">
        <is>
          <t>【パウチ】リナレス　エッセンスα（48包入）</t>
        </is>
      </c>
      <c r="C118" s="101" t="n"/>
      <c r="D118" s="102" t="n"/>
      <c r="E118" s="1920" t="n">
        <v>1920</v>
      </c>
      <c r="F118" s="1921" t="n">
        <v>1920</v>
      </c>
      <c r="G118" s="138">
        <f>'ORDER SHEET'!O140</f>
        <v/>
      </c>
      <c r="H118" s="139">
        <f>G118*F118</f>
        <v/>
      </c>
      <c r="I118" s="541" t="n"/>
      <c r="L118" s="40" t="n">
        <v>0</v>
      </c>
    </row>
    <row r="119" ht="21" customHeight="1" s="1611">
      <c r="A119" s="109" t="n">
        <v>5802328</v>
      </c>
      <c r="B119" s="105" t="inlineStr">
        <is>
          <t>【パウチ】リナレス　ミルクローション（48包入）</t>
        </is>
      </c>
      <c r="C119" s="101" t="n"/>
      <c r="D119" s="102" t="n"/>
      <c r="E119" s="1920" t="n">
        <v>1920</v>
      </c>
      <c r="F119" s="1921" t="n">
        <v>1920</v>
      </c>
      <c r="G119" s="138">
        <f>'ORDER SHEET'!O141</f>
        <v/>
      </c>
      <c r="H119" s="139">
        <f>G119*F119</f>
        <v/>
      </c>
      <c r="I119" s="541" t="n"/>
      <c r="L119" s="40" t="n">
        <v>0</v>
      </c>
    </row>
    <row r="120" ht="21" customHeight="1" s="1611">
      <c r="A120" s="109" t="n">
        <v>5802329</v>
      </c>
      <c r="B120" s="105" t="inlineStr">
        <is>
          <t>【パウチ】リナレス　モイスチュアクリーム（48包入）</t>
        </is>
      </c>
      <c r="C120" s="101" t="n"/>
      <c r="D120" s="102" t="n"/>
      <c r="E120" s="1920" t="n">
        <v>1920</v>
      </c>
      <c r="F120" s="1921" t="n">
        <v>1920</v>
      </c>
      <c r="G120" s="138">
        <f>'ORDER SHEET'!O142</f>
        <v/>
      </c>
      <c r="H120" s="139">
        <f>G120*F120</f>
        <v/>
      </c>
      <c r="I120" s="541" t="n"/>
      <c r="L120" s="40" t="n">
        <v>0</v>
      </c>
    </row>
    <row r="121" ht="21" customHeight="1" s="1611">
      <c r="A121" s="109" t="n">
        <v>5802307</v>
      </c>
      <c r="B121" s="105" t="inlineStr">
        <is>
          <t>【パウチ】アステローペ　クレンジングクリーム（48包入）</t>
        </is>
      </c>
      <c r="C121" s="101" t="n"/>
      <c r="D121" s="102" t="n"/>
      <c r="E121" s="1920" t="n">
        <v>1680</v>
      </c>
      <c r="F121" s="1921" t="n">
        <v>1680</v>
      </c>
      <c r="G121" s="138">
        <f>'ORDER SHEET'!O143</f>
        <v/>
      </c>
      <c r="H121" s="139">
        <f>G121*F121</f>
        <v/>
      </c>
      <c r="I121" s="541" t="n"/>
      <c r="L121" s="40" t="n">
        <v>0</v>
      </c>
    </row>
    <row r="122" ht="21" customHeight="1" s="1611">
      <c r="A122" s="109" t="n">
        <v>5802308</v>
      </c>
      <c r="B122" s="105" t="inlineStr">
        <is>
          <t>【パウチ】アステローペ　ウォッシングクリーム（48包入）</t>
        </is>
      </c>
      <c r="C122" s="101" t="n"/>
      <c r="D122" s="102" t="n"/>
      <c r="E122" s="1920" t="n">
        <v>1680</v>
      </c>
      <c r="F122" s="1921" t="n">
        <v>1680</v>
      </c>
      <c r="G122" s="138">
        <f>'ORDER SHEET'!O144</f>
        <v/>
      </c>
      <c r="H122" s="139">
        <f>G122*F122</f>
        <v/>
      </c>
      <c r="I122" s="541" t="n"/>
      <c r="J122" s="70" t="n"/>
      <c r="K122" s="70" t="n"/>
      <c r="L122" s="40" t="n">
        <v>0</v>
      </c>
    </row>
    <row r="123" ht="21" customHeight="1" s="1611">
      <c r="A123" s="109" t="n">
        <v>5802309</v>
      </c>
      <c r="B123" s="105" t="inlineStr">
        <is>
          <t>【パウチ】アステローペ　コールドクリーム（48包入）</t>
        </is>
      </c>
      <c r="C123" s="101" t="n"/>
      <c r="D123" s="102" t="n"/>
      <c r="E123" s="1920" t="n">
        <v>1680</v>
      </c>
      <c r="F123" s="1921" t="n">
        <v>1680</v>
      </c>
      <c r="G123" s="138">
        <f>'ORDER SHEET'!O145</f>
        <v/>
      </c>
      <c r="H123" s="139">
        <f>G123*F123</f>
        <v/>
      </c>
      <c r="I123" s="541" t="n"/>
      <c r="L123" s="40" t="n">
        <v>0</v>
      </c>
    </row>
    <row r="124" ht="21" customHeight="1" s="1611">
      <c r="A124" s="109" t="n">
        <v>5802310</v>
      </c>
      <c r="B124" s="105" t="inlineStr">
        <is>
          <t>【パウチ】アステローペ　スキンフレッシュナー（48包入）</t>
        </is>
      </c>
      <c r="C124" s="101" t="n"/>
      <c r="D124" s="102" t="n"/>
      <c r="E124" s="1920" t="n">
        <v>1680</v>
      </c>
      <c r="F124" s="1921" t="n">
        <v>1680</v>
      </c>
      <c r="G124" s="138">
        <f>'ORDER SHEET'!O146</f>
        <v/>
      </c>
      <c r="H124" s="139">
        <f>G124*F124</f>
        <v/>
      </c>
      <c r="I124" s="541" t="n"/>
      <c r="L124" s="40" t="n">
        <v>0</v>
      </c>
    </row>
    <row r="125" ht="21" customHeight="1" s="1611">
      <c r="A125" s="109" t="n">
        <v>5802311</v>
      </c>
      <c r="B125" s="105" t="inlineStr">
        <is>
          <t>【パウチ】アステローペ　スキンローション（48包入）</t>
        </is>
      </c>
      <c r="C125" s="101" t="n"/>
      <c r="D125" s="102" t="n"/>
      <c r="E125" s="1920" t="n">
        <v>1680</v>
      </c>
      <c r="F125" s="1921" t="n">
        <v>1680</v>
      </c>
      <c r="G125" s="138">
        <f>'ORDER SHEET'!O147</f>
        <v/>
      </c>
      <c r="H125" s="139">
        <f>G125*F125</f>
        <v/>
      </c>
      <c r="I125" s="541" t="n"/>
      <c r="L125" s="40" t="n">
        <v>0</v>
      </c>
    </row>
    <row r="126" ht="24" customHeight="1" s="1611">
      <c r="A126" s="109" t="n">
        <v>5802312</v>
      </c>
      <c r="B126" s="105" t="inlineStr">
        <is>
          <t>【パウチ】アステローペ　モイスチュアローション（48包入）</t>
        </is>
      </c>
      <c r="C126" s="101" t="n"/>
      <c r="D126" s="102" t="n"/>
      <c r="E126" s="1920" t="n">
        <v>1680</v>
      </c>
      <c r="F126" s="1921" t="n">
        <v>1680</v>
      </c>
      <c r="G126" s="138">
        <f>'ORDER SHEET'!O148</f>
        <v/>
      </c>
      <c r="H126" s="139">
        <f>G126*F126</f>
        <v/>
      </c>
      <c r="I126" s="541" t="n"/>
      <c r="L126" s="40" t="n">
        <v>0</v>
      </c>
    </row>
    <row r="127" ht="21" customHeight="1" s="1611">
      <c r="A127" s="122" t="n">
        <v>5802313</v>
      </c>
      <c r="B127" s="123" t="inlineStr">
        <is>
          <t>【パウチ】アステローペ　ミルクローション（48包入）</t>
        </is>
      </c>
      <c r="C127" s="124" t="n"/>
      <c r="D127" s="125" t="n"/>
      <c r="E127" s="1927" t="n">
        <v>1680</v>
      </c>
      <c r="F127" s="1928" t="n">
        <v>1680</v>
      </c>
      <c r="G127" s="138">
        <f>'ORDER SHEET'!O149</f>
        <v/>
      </c>
      <c r="H127" s="139">
        <f>G127*F127</f>
        <v/>
      </c>
      <c r="I127" s="541" t="n"/>
      <c r="L127" s="40" t="n">
        <v>0</v>
      </c>
    </row>
    <row r="128" ht="21" customHeight="1" s="1611" thickBot="1">
      <c r="A128" s="117" t="n">
        <v>5802314</v>
      </c>
      <c r="B128" s="118" t="inlineStr">
        <is>
          <t>【パウチ】アステローペ　モイスチュアクリーム（48包入）</t>
        </is>
      </c>
      <c r="C128" s="87" t="n"/>
      <c r="D128" s="119" t="n"/>
      <c r="E128" s="1937" t="n">
        <v>1680</v>
      </c>
      <c r="F128" s="1938" t="n">
        <v>1680</v>
      </c>
      <c r="G128" s="138">
        <f>'ORDER SHEET'!O150</f>
        <v/>
      </c>
      <c r="H128" s="139">
        <f>G128*F128</f>
        <v/>
      </c>
      <c r="I128" s="541" t="n"/>
      <c r="L128" s="40" t="n">
        <v>0</v>
      </c>
    </row>
    <row r="129" ht="20.25" customFormat="1" customHeight="1" s="44" thickBot="1">
      <c r="A129" s="1538" t="inlineStr">
        <is>
          <t>合計</t>
        </is>
      </c>
      <c r="B129" s="1939" t="n"/>
      <c r="C129" s="129" t="n"/>
      <c r="D129" s="129" t="n"/>
      <c r="E129" s="1940" t="n"/>
      <c r="F129" s="131" t="n"/>
      <c r="G129" s="131">
        <f>SUM(G3:G128)</f>
        <v/>
      </c>
      <c r="H129" s="131">
        <f>SUM(H3:H128)</f>
        <v/>
      </c>
      <c r="I129" s="542" t="n"/>
    </row>
    <row r="130">
      <c r="G130" s="66" t="n"/>
      <c r="H130" s="66" t="n"/>
      <c r="I130" s="66" t="n"/>
    </row>
    <row r="131">
      <c r="G131" s="66" t="n"/>
      <c r="H131" s="66" t="n"/>
      <c r="I131" s="66" t="n"/>
    </row>
    <row r="132">
      <c r="G132" s="66" t="n"/>
      <c r="H132" s="66" t="n"/>
      <c r="I132" s="66" t="n"/>
    </row>
    <row r="133">
      <c r="G133" s="66" t="n"/>
      <c r="H133" s="66" t="n"/>
      <c r="I133" s="66" t="n"/>
    </row>
  </sheetData>
  <autoFilter ref="A2:WVI129"/>
  <mergeCells count="2">
    <mergeCell ref="A129:B129"/>
    <mergeCell ref="A1:H1"/>
  </mergeCells>
  <pageMargins left="0.7" right="0.7" top="0.75" bottom="0.75" header="0.3" footer="0.3"/>
  <pageSetup orientation="portrait" paperSize="9" scale="63"/>
</worksheet>
</file>

<file path=xl/worksheets/sheet13.xml><?xml version="1.0" encoding="utf-8"?>
<worksheet xmlns="http://schemas.openxmlformats.org/spreadsheetml/2006/main">
  <sheetPr>
    <outlinePr summaryBelow="1" summaryRight="1"/>
    <pageSetUpPr/>
  </sheetPr>
  <dimension ref="A1:O200"/>
  <sheetViews>
    <sheetView topLeftCell="A184" workbookViewId="0">
      <selection activeCell="D198" sqref="D198"/>
    </sheetView>
  </sheetViews>
  <sheetFormatPr baseColWidth="8" defaultColWidth="8.875" defaultRowHeight="18.75"/>
  <cols>
    <col width="10.875" customWidth="1" style="43" min="1" max="1"/>
    <col width="50.125" customWidth="1" style="42" min="2" max="2"/>
    <col width="8" customWidth="1" style="40" min="3" max="3"/>
    <col width="13.125" customWidth="1" style="40" min="4" max="4"/>
    <col width="13.125" customWidth="1" style="66" min="5" max="5"/>
    <col width="16.125" customWidth="1" style="40" min="6" max="6"/>
    <col width="9.125" customWidth="1" style="40" min="7" max="7"/>
    <col width="23.125" customWidth="1" style="40" min="8" max="8"/>
    <col width="15.875" customWidth="1" style="40" min="9" max="9"/>
    <col width="9.125" customWidth="1" style="40" min="10" max="244"/>
    <col width="24.125" customWidth="1" style="40" min="245" max="245"/>
    <col hidden="1" style="40" min="246" max="249"/>
    <col width="9.125" customWidth="1" style="40" min="250" max="251"/>
    <col width="9.875" customWidth="1" style="40" min="252" max="252"/>
    <col width="9.125" customWidth="1" style="40" min="253" max="500"/>
    <col width="24.125" customWidth="1" style="40" min="501" max="501"/>
    <col hidden="1" style="40" min="502" max="505"/>
    <col width="9.125" customWidth="1" style="40" min="506" max="507"/>
    <col width="9.875" customWidth="1" style="40" min="508" max="508"/>
    <col width="9.125" customWidth="1" style="40" min="509" max="756"/>
    <col width="24.125" customWidth="1" style="40" min="757" max="757"/>
    <col hidden="1" style="40" min="758" max="761"/>
    <col width="9.125" customWidth="1" style="40" min="762" max="763"/>
    <col width="9.875" customWidth="1" style="40" min="764" max="764"/>
    <col width="9.125" customWidth="1" style="40" min="765" max="1012"/>
    <col width="24.125" customWidth="1" style="40" min="1013" max="1013"/>
    <col hidden="1" style="40" min="1014" max="1017"/>
    <col width="9.125" customWidth="1" style="40" min="1018" max="1019"/>
    <col width="9.875" customWidth="1" style="40" min="1020" max="1020"/>
    <col width="9.125" customWidth="1" style="40" min="1021" max="1268"/>
    <col width="24.125" customWidth="1" style="40" min="1269" max="1269"/>
    <col hidden="1" style="40" min="1270" max="1273"/>
    <col width="9.125" customWidth="1" style="40" min="1274" max="1275"/>
    <col width="9.875" customWidth="1" style="40" min="1276" max="1276"/>
    <col width="9.125" customWidth="1" style="40" min="1277" max="1524"/>
    <col width="24.125" customWidth="1" style="40" min="1525" max="1525"/>
    <col hidden="1" style="40" min="1526" max="1529"/>
    <col width="9.125" customWidth="1" style="40" min="1530" max="1531"/>
    <col width="9.875" customWidth="1" style="40" min="1532" max="1532"/>
    <col width="9.125" customWidth="1" style="40" min="1533" max="1780"/>
    <col width="24.125" customWidth="1" style="40" min="1781" max="1781"/>
    <col hidden="1" style="40" min="1782" max="1785"/>
    <col width="9.125" customWidth="1" style="40" min="1786" max="1787"/>
    <col width="9.875" customWidth="1" style="40" min="1788" max="1788"/>
    <col width="9.125" customWidth="1" style="40" min="1789" max="2036"/>
    <col width="24.125" customWidth="1" style="40" min="2037" max="2037"/>
    <col hidden="1" style="40" min="2038" max="2041"/>
    <col width="9.125" customWidth="1" style="40" min="2042" max="2043"/>
    <col width="9.875" customWidth="1" style="40" min="2044" max="2044"/>
    <col width="9.125" customWidth="1" style="40" min="2045" max="2292"/>
    <col width="24.125" customWidth="1" style="40" min="2293" max="2293"/>
    <col hidden="1" style="40" min="2294" max="2297"/>
    <col width="9.125" customWidth="1" style="40" min="2298" max="2299"/>
    <col width="9.875" customWidth="1" style="40" min="2300" max="2300"/>
    <col width="9.125" customWidth="1" style="40" min="2301" max="2548"/>
    <col width="24.125" customWidth="1" style="40" min="2549" max="2549"/>
    <col hidden="1" style="40" min="2550" max="2553"/>
    <col width="9.125" customWidth="1" style="40" min="2554" max="2555"/>
    <col width="9.875" customWidth="1" style="40" min="2556" max="2556"/>
    <col width="9.125" customWidth="1" style="40" min="2557" max="2804"/>
    <col width="24.125" customWidth="1" style="40" min="2805" max="2805"/>
    <col hidden="1" style="40" min="2806" max="2809"/>
    <col width="9.125" customWidth="1" style="40" min="2810" max="2811"/>
    <col width="9.875" customWidth="1" style="40" min="2812" max="2812"/>
    <col width="9.125" customWidth="1" style="40" min="2813" max="3060"/>
    <col width="24.125" customWidth="1" style="40" min="3061" max="3061"/>
    <col hidden="1" style="40" min="3062" max="3065"/>
    <col width="9.125" customWidth="1" style="40" min="3066" max="3067"/>
    <col width="9.875" customWidth="1" style="40" min="3068" max="3068"/>
    <col width="9.125" customWidth="1" style="40" min="3069" max="3316"/>
    <col width="24.125" customWidth="1" style="40" min="3317" max="3317"/>
    <col hidden="1" style="40" min="3318" max="3321"/>
    <col width="9.125" customWidth="1" style="40" min="3322" max="3323"/>
    <col width="9.875" customWidth="1" style="40" min="3324" max="3324"/>
    <col width="9.125" customWidth="1" style="40" min="3325" max="3572"/>
    <col width="24.125" customWidth="1" style="40" min="3573" max="3573"/>
    <col hidden="1" style="40" min="3574" max="3577"/>
    <col width="9.125" customWidth="1" style="40" min="3578" max="3579"/>
    <col width="9.875" customWidth="1" style="40" min="3580" max="3580"/>
    <col width="9.125" customWidth="1" style="40" min="3581" max="3828"/>
    <col width="24.125" customWidth="1" style="40" min="3829" max="3829"/>
    <col hidden="1" style="40" min="3830" max="3833"/>
    <col width="9.125" customWidth="1" style="40" min="3834" max="3835"/>
    <col width="9.875" customWidth="1" style="40" min="3836" max="3836"/>
    <col width="9.125" customWidth="1" style="40" min="3837" max="4084"/>
    <col width="24.125" customWidth="1" style="40" min="4085" max="4085"/>
    <col hidden="1" style="40" min="4086" max="4089"/>
    <col width="9.125" customWidth="1" style="40" min="4090" max="4091"/>
    <col width="9.875" customWidth="1" style="40" min="4092" max="4092"/>
    <col width="9.125" customWidth="1" style="40" min="4093" max="4340"/>
    <col width="24.125" customWidth="1" style="40" min="4341" max="4341"/>
    <col hidden="1" style="40" min="4342" max="4345"/>
    <col width="9.125" customWidth="1" style="40" min="4346" max="4347"/>
    <col width="9.875" customWidth="1" style="40" min="4348" max="4348"/>
    <col width="9.125" customWidth="1" style="40" min="4349" max="4596"/>
    <col width="24.125" customWidth="1" style="40" min="4597" max="4597"/>
    <col hidden="1" style="40" min="4598" max="4601"/>
    <col width="9.125" customWidth="1" style="40" min="4602" max="4603"/>
    <col width="9.875" customWidth="1" style="40" min="4604" max="4604"/>
    <col width="9.125" customWidth="1" style="40" min="4605" max="4852"/>
    <col width="24.125" customWidth="1" style="40" min="4853" max="4853"/>
    <col hidden="1" style="40" min="4854" max="4857"/>
    <col width="9.125" customWidth="1" style="40" min="4858" max="4859"/>
    <col width="9.875" customWidth="1" style="40" min="4860" max="4860"/>
    <col width="9.125" customWidth="1" style="40" min="4861" max="5108"/>
    <col width="24.125" customWidth="1" style="40" min="5109" max="5109"/>
    <col hidden="1" style="40" min="5110" max="5113"/>
    <col width="9.125" customWidth="1" style="40" min="5114" max="5115"/>
    <col width="9.875" customWidth="1" style="40" min="5116" max="5116"/>
    <col width="9.125" customWidth="1" style="40" min="5117" max="5364"/>
    <col width="24.125" customWidth="1" style="40" min="5365" max="5365"/>
    <col hidden="1" style="40" min="5366" max="5369"/>
    <col width="9.125" customWidth="1" style="40" min="5370" max="5371"/>
    <col width="9.875" customWidth="1" style="40" min="5372" max="5372"/>
    <col width="9.125" customWidth="1" style="40" min="5373" max="5620"/>
    <col width="24.125" customWidth="1" style="40" min="5621" max="5621"/>
    <col hidden="1" style="40" min="5622" max="5625"/>
    <col width="9.125" customWidth="1" style="40" min="5626" max="5627"/>
    <col width="9.875" customWidth="1" style="40" min="5628" max="5628"/>
    <col width="9.125" customWidth="1" style="40" min="5629" max="5876"/>
    <col width="24.125" customWidth="1" style="40" min="5877" max="5877"/>
    <col hidden="1" style="40" min="5878" max="5881"/>
    <col width="9.125" customWidth="1" style="40" min="5882" max="5883"/>
    <col width="9.875" customWidth="1" style="40" min="5884" max="5884"/>
    <col width="9.125" customWidth="1" style="40" min="5885" max="6132"/>
    <col width="24.125" customWidth="1" style="40" min="6133" max="6133"/>
    <col hidden="1" style="40" min="6134" max="6137"/>
    <col width="9.125" customWidth="1" style="40" min="6138" max="6139"/>
    <col width="9.875" customWidth="1" style="40" min="6140" max="6140"/>
    <col width="9.125" customWidth="1" style="40" min="6141" max="6388"/>
    <col width="24.125" customWidth="1" style="40" min="6389" max="6389"/>
    <col hidden="1" style="40" min="6390" max="6393"/>
    <col width="9.125" customWidth="1" style="40" min="6394" max="6395"/>
    <col width="9.875" customWidth="1" style="40" min="6396" max="6396"/>
    <col width="9.125" customWidth="1" style="40" min="6397" max="6644"/>
    <col width="24.125" customWidth="1" style="40" min="6645" max="6645"/>
    <col hidden="1" style="40" min="6646" max="6649"/>
    <col width="9.125" customWidth="1" style="40" min="6650" max="6651"/>
    <col width="9.875" customWidth="1" style="40" min="6652" max="6652"/>
    <col width="9.125" customWidth="1" style="40" min="6653" max="6900"/>
    <col width="24.125" customWidth="1" style="40" min="6901" max="6901"/>
    <col hidden="1" style="40" min="6902" max="6905"/>
    <col width="9.125" customWidth="1" style="40" min="6906" max="6907"/>
    <col width="9.875" customWidth="1" style="40" min="6908" max="6908"/>
    <col width="9.125" customWidth="1" style="40" min="6909" max="7156"/>
    <col width="24.125" customWidth="1" style="40" min="7157" max="7157"/>
    <col hidden="1" style="40" min="7158" max="7161"/>
    <col width="9.125" customWidth="1" style="40" min="7162" max="7163"/>
    <col width="9.875" customWidth="1" style="40" min="7164" max="7164"/>
    <col width="9.125" customWidth="1" style="40" min="7165" max="7412"/>
    <col width="24.125" customWidth="1" style="40" min="7413" max="7413"/>
    <col hidden="1" style="40" min="7414" max="7417"/>
    <col width="9.125" customWidth="1" style="40" min="7418" max="7419"/>
    <col width="9.875" customWidth="1" style="40" min="7420" max="7420"/>
    <col width="9.125" customWidth="1" style="40" min="7421" max="7668"/>
    <col width="24.125" customWidth="1" style="40" min="7669" max="7669"/>
    <col hidden="1" style="40" min="7670" max="7673"/>
    <col width="9.125" customWidth="1" style="40" min="7674" max="7675"/>
    <col width="9.875" customWidth="1" style="40" min="7676" max="7676"/>
    <col width="9.125" customWidth="1" style="40" min="7677" max="7924"/>
    <col width="24.125" customWidth="1" style="40" min="7925" max="7925"/>
    <col hidden="1" style="40" min="7926" max="7929"/>
    <col width="9.125" customWidth="1" style="40" min="7930" max="7931"/>
    <col width="9.875" customWidth="1" style="40" min="7932" max="7932"/>
    <col width="9.125" customWidth="1" style="40" min="7933" max="8180"/>
    <col width="24.125" customWidth="1" style="40" min="8181" max="8181"/>
    <col hidden="1" style="40" min="8182" max="8185"/>
    <col width="9.125" customWidth="1" style="40" min="8186" max="8187"/>
    <col width="9.875" customWidth="1" style="40" min="8188" max="8188"/>
    <col width="9.125" customWidth="1" style="40" min="8189" max="8436"/>
    <col width="24.125" customWidth="1" style="40" min="8437" max="8437"/>
    <col hidden="1" style="40" min="8438" max="8441"/>
    <col width="9.125" customWidth="1" style="40" min="8442" max="8443"/>
    <col width="9.875" customWidth="1" style="40" min="8444" max="8444"/>
    <col width="9.125" customWidth="1" style="40" min="8445" max="8692"/>
    <col width="24.125" customWidth="1" style="40" min="8693" max="8693"/>
    <col hidden="1" style="40" min="8694" max="8697"/>
    <col width="9.125" customWidth="1" style="40" min="8698" max="8699"/>
    <col width="9.875" customWidth="1" style="40" min="8700" max="8700"/>
    <col width="9.125" customWidth="1" style="40" min="8701" max="8948"/>
    <col width="24.125" customWidth="1" style="40" min="8949" max="8949"/>
    <col hidden="1" style="40" min="8950" max="8953"/>
    <col width="9.125" customWidth="1" style="40" min="8954" max="8955"/>
    <col width="9.875" customWidth="1" style="40" min="8956" max="8956"/>
    <col width="9.125" customWidth="1" style="40" min="8957" max="9204"/>
    <col width="24.125" customWidth="1" style="40" min="9205" max="9205"/>
    <col hidden="1" style="40" min="9206" max="9209"/>
    <col width="9.125" customWidth="1" style="40" min="9210" max="9211"/>
    <col width="9.875" customWidth="1" style="40" min="9212" max="9212"/>
    <col width="9.125" customWidth="1" style="40" min="9213" max="9460"/>
    <col width="24.125" customWidth="1" style="40" min="9461" max="9461"/>
    <col hidden="1" style="40" min="9462" max="9465"/>
    <col width="9.125" customWidth="1" style="40" min="9466" max="9467"/>
    <col width="9.875" customWidth="1" style="40" min="9468" max="9468"/>
    <col width="9.125" customWidth="1" style="40" min="9469" max="9716"/>
    <col width="24.125" customWidth="1" style="40" min="9717" max="9717"/>
    <col hidden="1" style="40" min="9718" max="9721"/>
    <col width="9.125" customWidth="1" style="40" min="9722" max="9723"/>
    <col width="9.875" customWidth="1" style="40" min="9724" max="9724"/>
    <col width="9.125" customWidth="1" style="40" min="9725" max="9972"/>
    <col width="24.125" customWidth="1" style="40" min="9973" max="9973"/>
    <col hidden="1" style="40" min="9974" max="9977"/>
    <col width="9.125" customWidth="1" style="40" min="9978" max="9979"/>
    <col width="9.875" customWidth="1" style="40" min="9980" max="9980"/>
    <col width="9.125" customWidth="1" style="40" min="9981" max="10228"/>
    <col width="24.125" customWidth="1" style="40" min="10229" max="10229"/>
    <col hidden="1" style="40" min="10230" max="10233"/>
    <col width="9.125" customWidth="1" style="40" min="10234" max="10235"/>
    <col width="9.875" customWidth="1" style="40" min="10236" max="10236"/>
    <col width="9.125" customWidth="1" style="40" min="10237" max="10484"/>
    <col width="24.125" customWidth="1" style="40" min="10485" max="10485"/>
    <col hidden="1" style="40" min="10486" max="10489"/>
    <col width="9.125" customWidth="1" style="40" min="10490" max="10491"/>
    <col width="9.875" customWidth="1" style="40" min="10492" max="10492"/>
    <col width="9.125" customWidth="1" style="40" min="10493" max="10740"/>
    <col width="24.125" customWidth="1" style="40" min="10741" max="10741"/>
    <col hidden="1" style="40" min="10742" max="10745"/>
    <col width="9.125" customWidth="1" style="40" min="10746" max="10747"/>
    <col width="9.875" customWidth="1" style="40" min="10748" max="10748"/>
    <col width="9.125" customWidth="1" style="40" min="10749" max="10996"/>
    <col width="24.125" customWidth="1" style="40" min="10997" max="10997"/>
    <col hidden="1" style="40" min="10998" max="11001"/>
    <col width="9.125" customWidth="1" style="40" min="11002" max="11003"/>
    <col width="9.875" customWidth="1" style="40" min="11004" max="11004"/>
    <col width="9.125" customWidth="1" style="40" min="11005" max="11252"/>
    <col width="24.125" customWidth="1" style="40" min="11253" max="11253"/>
    <col hidden="1" style="40" min="11254" max="11257"/>
    <col width="9.125" customWidth="1" style="40" min="11258" max="11259"/>
    <col width="9.875" customWidth="1" style="40" min="11260" max="11260"/>
    <col width="9.125" customWidth="1" style="40" min="11261" max="11508"/>
    <col width="24.125" customWidth="1" style="40" min="11509" max="11509"/>
    <col hidden="1" style="40" min="11510" max="11513"/>
    <col width="9.125" customWidth="1" style="40" min="11514" max="11515"/>
    <col width="9.875" customWidth="1" style="40" min="11516" max="11516"/>
    <col width="9.125" customWidth="1" style="40" min="11517" max="11764"/>
    <col width="24.125" customWidth="1" style="40" min="11765" max="11765"/>
    <col hidden="1" style="40" min="11766" max="11769"/>
    <col width="9.125" customWidth="1" style="40" min="11770" max="11771"/>
    <col width="9.875" customWidth="1" style="40" min="11772" max="11772"/>
    <col width="9.125" customWidth="1" style="40" min="11773" max="12020"/>
    <col width="24.125" customWidth="1" style="40" min="12021" max="12021"/>
    <col hidden="1" style="40" min="12022" max="12025"/>
    <col width="9.125" customWidth="1" style="40" min="12026" max="12027"/>
    <col width="9.875" customWidth="1" style="40" min="12028" max="12028"/>
    <col width="9.125" customWidth="1" style="40" min="12029" max="12276"/>
    <col width="24.125" customWidth="1" style="40" min="12277" max="12277"/>
    <col hidden="1" style="40" min="12278" max="12281"/>
    <col width="9.125" customWidth="1" style="40" min="12282" max="12283"/>
    <col width="9.875" customWidth="1" style="40" min="12284" max="12284"/>
    <col width="9.125" customWidth="1" style="40" min="12285" max="12532"/>
    <col width="24.125" customWidth="1" style="40" min="12533" max="12533"/>
    <col hidden="1" style="40" min="12534" max="12537"/>
    <col width="9.125" customWidth="1" style="40" min="12538" max="12539"/>
    <col width="9.875" customWidth="1" style="40" min="12540" max="12540"/>
    <col width="9.125" customWidth="1" style="40" min="12541" max="12788"/>
    <col width="24.125" customWidth="1" style="40" min="12789" max="12789"/>
    <col hidden="1" style="40" min="12790" max="12793"/>
    <col width="9.125" customWidth="1" style="40" min="12794" max="12795"/>
    <col width="9.875" customWidth="1" style="40" min="12796" max="12796"/>
    <col width="9.125" customWidth="1" style="40" min="12797" max="13044"/>
    <col width="24.125" customWidth="1" style="40" min="13045" max="13045"/>
    <col hidden="1" style="40" min="13046" max="13049"/>
    <col width="9.125" customWidth="1" style="40" min="13050" max="13051"/>
    <col width="9.875" customWidth="1" style="40" min="13052" max="13052"/>
    <col width="9.125" customWidth="1" style="40" min="13053" max="13300"/>
    <col width="24.125" customWidth="1" style="40" min="13301" max="13301"/>
    <col hidden="1" style="40" min="13302" max="13305"/>
    <col width="9.125" customWidth="1" style="40" min="13306" max="13307"/>
    <col width="9.875" customWidth="1" style="40" min="13308" max="13308"/>
    <col width="9.125" customWidth="1" style="40" min="13309" max="13556"/>
    <col width="24.125" customWidth="1" style="40" min="13557" max="13557"/>
    <col hidden="1" style="40" min="13558" max="13561"/>
    <col width="9.125" customWidth="1" style="40" min="13562" max="13563"/>
    <col width="9.875" customWidth="1" style="40" min="13564" max="13564"/>
    <col width="9.125" customWidth="1" style="40" min="13565" max="13812"/>
    <col width="24.125" customWidth="1" style="40" min="13813" max="13813"/>
    <col hidden="1" style="40" min="13814" max="13817"/>
    <col width="9.125" customWidth="1" style="40" min="13818" max="13819"/>
    <col width="9.875" customWidth="1" style="40" min="13820" max="13820"/>
    <col width="9.125" customWidth="1" style="40" min="13821" max="14068"/>
    <col width="24.125" customWidth="1" style="40" min="14069" max="14069"/>
    <col hidden="1" style="40" min="14070" max="14073"/>
    <col width="9.125" customWidth="1" style="40" min="14074" max="14075"/>
    <col width="9.875" customWidth="1" style="40" min="14076" max="14076"/>
    <col width="9.125" customWidth="1" style="40" min="14077" max="14324"/>
    <col width="24.125" customWidth="1" style="40" min="14325" max="14325"/>
    <col hidden="1" style="40" min="14326" max="14329"/>
    <col width="9.125" customWidth="1" style="40" min="14330" max="14331"/>
    <col width="9.875" customWidth="1" style="40" min="14332" max="14332"/>
    <col width="9.125" customWidth="1" style="40" min="14333" max="14580"/>
    <col width="24.125" customWidth="1" style="40" min="14581" max="14581"/>
    <col hidden="1" style="40" min="14582" max="14585"/>
    <col width="9.125" customWidth="1" style="40" min="14586" max="14587"/>
    <col width="9.875" customWidth="1" style="40" min="14588" max="14588"/>
    <col width="9.125" customWidth="1" style="40" min="14589" max="14836"/>
    <col width="24.125" customWidth="1" style="40" min="14837" max="14837"/>
    <col hidden="1" style="40" min="14838" max="14841"/>
    <col width="9.125" customWidth="1" style="40" min="14842" max="14843"/>
    <col width="9.875" customWidth="1" style="40" min="14844" max="14844"/>
    <col width="9.125" customWidth="1" style="40" min="14845" max="15092"/>
    <col width="24.125" customWidth="1" style="40" min="15093" max="15093"/>
    <col hidden="1" style="40" min="15094" max="15097"/>
    <col width="9.125" customWidth="1" style="40" min="15098" max="15099"/>
    <col width="9.875" customWidth="1" style="40" min="15100" max="15100"/>
    <col width="9.125" customWidth="1" style="40" min="15101" max="15348"/>
    <col width="24.125" customWidth="1" style="40" min="15349" max="15349"/>
    <col hidden="1" style="40" min="15350" max="15353"/>
    <col width="9.125" customWidth="1" style="40" min="15354" max="15355"/>
    <col width="9.875" customWidth="1" style="40" min="15356" max="15356"/>
    <col width="9.125" customWidth="1" style="40" min="15357" max="15604"/>
    <col width="24.125" customWidth="1" style="40" min="15605" max="15605"/>
    <col hidden="1" style="40" min="15606" max="15609"/>
    <col width="9.125" customWidth="1" style="40" min="15610" max="15611"/>
    <col width="9.875" customWidth="1" style="40" min="15612" max="15612"/>
    <col width="9.125" customWidth="1" style="40" min="15613" max="15860"/>
    <col width="24.125" customWidth="1" style="40" min="15861" max="15861"/>
    <col hidden="1" style="40" min="15862" max="15865"/>
    <col width="9.125" customWidth="1" style="40" min="15866" max="15867"/>
    <col width="9.875" customWidth="1" style="40" min="15868" max="15868"/>
    <col width="9.125" customWidth="1" style="40" min="15869" max="16116"/>
    <col width="24.125" customWidth="1" style="40" min="16117" max="16117"/>
    <col hidden="1" style="40" min="16118" max="16121"/>
    <col width="9.125" customWidth="1" style="40" min="16122" max="16123"/>
    <col width="9.875" customWidth="1" style="40" min="16124" max="16124"/>
    <col width="9.125" customWidth="1" style="40" min="16125" max="16384"/>
  </cols>
  <sheetData>
    <row r="1" ht="39" customFormat="1" customHeight="1" s="58" thickBot="1">
      <c r="A1" s="1536" t="inlineStr">
        <is>
          <t>無料提供</t>
        </is>
      </c>
      <c r="F1" s="60" t="n"/>
      <c r="G1" s="60" t="n"/>
      <c r="H1" s="1918" t="n"/>
      <c r="I1" s="1918" t="n"/>
      <c r="O1" s="1919" t="n"/>
    </row>
    <row r="2" ht="57" customFormat="1" customHeight="1" s="53" thickBot="1">
      <c r="A2" s="57" t="inlineStr">
        <is>
          <t>商品コード</t>
        </is>
      </c>
      <c r="B2" s="56" t="inlineStr">
        <is>
          <t>商品名（日本語）</t>
        </is>
      </c>
      <c r="C2" s="55" t="inlineStr">
        <is>
          <t>サイズ</t>
        </is>
      </c>
      <c r="D2" s="55" t="inlineStr">
        <is>
          <t>ネット重量
中身+容器　（ｇ）</t>
        </is>
      </c>
      <c r="E2" s="34" t="inlineStr">
        <is>
          <t>オーダー</t>
        </is>
      </c>
      <c r="F2" s="65" t="n"/>
    </row>
    <row r="3" ht="21" customHeight="1" s="1611">
      <c r="A3" s="52" t="n">
        <v>5802180</v>
      </c>
      <c r="B3" s="51" t="inlineStr">
        <is>
          <t xml:space="preserve">KS ﾖｳｷﾋﾞ ｴｯｾﾝｽｸﾚﾝｼﾞﾝｸﾞ    </t>
        </is>
      </c>
      <c r="C3" s="50" t="inlineStr">
        <is>
          <t>200ml</t>
        </is>
      </c>
      <c r="D3" s="50" t="n">
        <v>229.11</v>
      </c>
      <c r="E3" s="35" t="n"/>
      <c r="F3" s="47" t="n"/>
    </row>
    <row r="4" ht="21" customHeight="1" s="1611">
      <c r="A4" s="229" t="n">
        <v>5802181</v>
      </c>
      <c r="B4" s="230" t="inlineStr">
        <is>
          <t xml:space="preserve">KS ﾖｳｷﾋﾞ ｴｯｾﾝｽｺｰﾙﾄﾞ       </t>
        </is>
      </c>
      <c r="C4" s="231" t="inlineStr">
        <is>
          <t>200ml</t>
        </is>
      </c>
      <c r="D4" s="231" t="n">
        <v>230.95</v>
      </c>
      <c r="E4" s="232" t="n"/>
      <c r="F4" s="47" t="n"/>
    </row>
    <row r="5" ht="21" customHeight="1" s="1611">
      <c r="A5" s="229" t="n">
        <v>5802406</v>
      </c>
      <c r="B5" s="528" t="inlineStr">
        <is>
          <t>KS ﾖｳｷﾋﾞ ｴｯｾﾝｽﾌﾚｯｼｭ</t>
        </is>
      </c>
      <c r="C5" s="231" t="inlineStr">
        <is>
          <t>250ml</t>
        </is>
      </c>
      <c r="D5" s="231" t="n">
        <v>295.78</v>
      </c>
      <c r="E5" s="232" t="n"/>
      <c r="F5" s="47" t="n"/>
    </row>
    <row r="6" ht="21" customHeight="1" s="1611">
      <c r="A6" s="229" t="n">
        <v>5802183</v>
      </c>
      <c r="B6" s="230" t="inlineStr">
        <is>
          <t xml:space="preserve">KS ﾖｳｷﾋﾞ ｴｯｾﾝｽﾛｰｼｮﾝ       </t>
        </is>
      </c>
      <c r="C6" s="231" t="inlineStr">
        <is>
          <t>250ml</t>
        </is>
      </c>
      <c r="D6" s="231" t="n">
        <v>300.78</v>
      </c>
      <c r="E6" s="232" t="n"/>
      <c r="F6" s="47" t="n"/>
    </row>
    <row r="7" ht="21" customHeight="1" s="1611">
      <c r="A7" s="229" t="n">
        <v>5802184</v>
      </c>
      <c r="B7" s="230" t="inlineStr">
        <is>
          <t xml:space="preserve">KS ﾖｳｷﾋﾞ ｴｯｾﾝｽｼﾞｪﾙ        </t>
        </is>
      </c>
      <c r="C7" s="231" t="inlineStr">
        <is>
          <t>200ml</t>
        </is>
      </c>
      <c r="D7" s="231" t="n">
        <v>237.5</v>
      </c>
      <c r="E7" s="232" t="n"/>
      <c r="F7" s="47" t="n"/>
    </row>
    <row r="8" ht="21" customHeight="1" s="1611">
      <c r="A8" s="229" t="n">
        <v>5802187</v>
      </c>
      <c r="B8" s="528" t="inlineStr">
        <is>
          <t>KS ﾖｳｷﾋﾞ ｴｯｾﾝｽｱｲﾄﾘｰﾄﾒﾝﾄ</t>
        </is>
      </c>
      <c r="C8" s="231" t="inlineStr">
        <is>
          <t>100ml</t>
        </is>
      </c>
      <c r="D8" s="231" t="n">
        <v>130.91</v>
      </c>
      <c r="E8" s="232" t="n"/>
      <c r="F8" s="47" t="n"/>
    </row>
    <row r="9" ht="21" customHeight="1" s="1611">
      <c r="A9" s="229" t="n">
        <v>5802186</v>
      </c>
      <c r="B9" s="528" t="inlineStr">
        <is>
          <t>KS ﾖｳｷﾋﾞ ｴｯｾﾝｽｴﾏﾙｼｮﾝﾘｯﾁ</t>
        </is>
      </c>
      <c r="C9" s="231" t="inlineStr">
        <is>
          <t>200ml</t>
        </is>
      </c>
      <c r="D9" s="231" t="n">
        <v>240</v>
      </c>
      <c r="E9" s="232" t="n"/>
      <c r="F9" s="47" t="n"/>
    </row>
    <row r="10" ht="21" customHeight="1" s="1611">
      <c r="A10" s="229" t="n">
        <v>5802188</v>
      </c>
      <c r="B10" s="528" t="inlineStr">
        <is>
          <t>KS ﾖｳｷﾋﾞ ｴｯｾﾝｽｸﾘｰﾑ</t>
        </is>
      </c>
      <c r="C10" s="231" t="inlineStr">
        <is>
          <t>50g</t>
        </is>
      </c>
      <c r="D10" s="231" t="n">
        <v>87.81</v>
      </c>
      <c r="E10" s="232" t="n"/>
      <c r="F10" s="47" t="n"/>
    </row>
    <row r="11" ht="21" customHeight="1" s="1611">
      <c r="A11" s="229" t="n">
        <v>5802538</v>
      </c>
      <c r="B11" s="528" t="inlineStr">
        <is>
          <t>KS ﾖｳｷﾋﾞ ｴｯｾﾝｽｼﾙｷｰﾑｰｽ</t>
        </is>
      </c>
      <c r="C11" s="529" t="inlineStr">
        <is>
          <t>250ml</t>
        </is>
      </c>
      <c r="D11" s="529" t="n">
        <v>287.12</v>
      </c>
      <c r="E11" s="232" t="n"/>
      <c r="F11" s="47" t="n"/>
    </row>
    <row r="12" ht="21" customHeight="1" s="1611">
      <c r="A12" s="229" t="n">
        <v>5802550</v>
      </c>
      <c r="B12" s="528" t="inlineStr">
        <is>
          <t>KS ﾖｳｷﾋﾞ ｴｯｾﾝｽﾊﾟｯｸ</t>
        </is>
      </c>
      <c r="C12" s="529" t="inlineStr">
        <is>
          <t>200ml</t>
        </is>
      </c>
      <c r="D12" s="529" t="n">
        <v>241.2</v>
      </c>
      <c r="E12" s="232" t="n"/>
      <c r="F12" s="47" t="n"/>
    </row>
    <row r="13" ht="21" customHeight="1" s="1611">
      <c r="A13" s="234" t="n">
        <v>5802189</v>
      </c>
      <c r="B13" s="230" t="inlineStr">
        <is>
          <t xml:space="preserve">KS ﾗ･ｾﾗｰﾙ ﾄﾞﾛｩﾜｰｸﾚﾝｼﾞﾝｸﾞ  </t>
        </is>
      </c>
      <c r="C13" s="231" t="inlineStr">
        <is>
          <t>200ml</t>
        </is>
      </c>
      <c r="D13" s="231" t="n">
        <v>242.7</v>
      </c>
      <c r="E13" s="232" t="n"/>
      <c r="F13" s="47" t="n"/>
    </row>
    <row r="14" ht="21" customHeight="1" s="1611">
      <c r="A14" s="234" t="n">
        <v>5802190</v>
      </c>
      <c r="B14" s="233" t="inlineStr">
        <is>
          <t>KS ﾗ･ｾﾗｰﾙ ﾄﾞﾛｩﾜｰｳｫｯｼｭ</t>
        </is>
      </c>
      <c r="C14" s="231" t="inlineStr">
        <is>
          <t>200ml</t>
        </is>
      </c>
      <c r="D14" s="231" t="n">
        <v>260.62</v>
      </c>
      <c r="E14" s="232" t="n"/>
      <c r="F14" s="47" t="n"/>
    </row>
    <row r="15" ht="21" customHeight="1" s="1611">
      <c r="A15" s="234" t="n">
        <v>5802191</v>
      </c>
      <c r="B15" s="233" t="inlineStr">
        <is>
          <t>KS ﾗ･ｾﾗｰﾙ ﾄﾞﾛｩﾜｰｺｰﾙﾄﾞ</t>
        </is>
      </c>
      <c r="C15" s="231" t="inlineStr">
        <is>
          <t>200ml</t>
        </is>
      </c>
      <c r="D15" s="231" t="n">
        <v>233.99</v>
      </c>
      <c r="E15" s="232" t="n"/>
      <c r="F15" s="47" t="n"/>
    </row>
    <row r="16" ht="21" customHeight="1" s="1611">
      <c r="A16" s="234" t="n">
        <v>5802192</v>
      </c>
      <c r="B16" s="230" t="inlineStr">
        <is>
          <t xml:space="preserve">KS ﾗ･ｾﾗｰﾙ ﾄﾞﾛｩﾜｰﾌﾚｯｼｭﾅｰ   </t>
        </is>
      </c>
      <c r="C16" s="231" t="inlineStr">
        <is>
          <t>250ml</t>
        </is>
      </c>
      <c r="D16" s="231" t="n">
        <v>295.76</v>
      </c>
      <c r="E16" s="232" t="n"/>
      <c r="F16" s="47" t="n"/>
    </row>
    <row r="17" ht="21" customHeight="1" s="1611">
      <c r="A17" s="234" t="n">
        <v>5802193</v>
      </c>
      <c r="B17" s="230" t="inlineStr">
        <is>
          <t xml:space="preserve">KS ﾗ･ｾﾗｰﾙ VCﾗﾆｰ           </t>
        </is>
      </c>
      <c r="C17" s="231" t="inlineStr">
        <is>
          <t>250ml</t>
        </is>
      </c>
      <c r="D17" s="231" t="n">
        <v>288.59</v>
      </c>
      <c r="E17" s="232" t="n"/>
      <c r="F17" s="47" t="n"/>
      <c r="I17" s="48" t="n"/>
      <c r="K17" s="49">
        <f>IFERROR(VLOOKUP(#REF!,[2]PRO商品一覧!$A$2:$F$24,6,0),"")</f>
        <v/>
      </c>
    </row>
    <row r="18" ht="21" customHeight="1" s="1611">
      <c r="A18" s="234" t="n">
        <v>5802194</v>
      </c>
      <c r="B18" s="230" t="inlineStr">
        <is>
          <t xml:space="preserve">KS ﾗ･ｾﾗｰﾙ ﾄﾞﾛｩﾜｰﾄﾞｰﾙ      </t>
        </is>
      </c>
      <c r="C18" s="231" t="inlineStr">
        <is>
          <t>250ml</t>
        </is>
      </c>
      <c r="D18" s="231" t="n">
        <v>297.11</v>
      </c>
      <c r="E18" s="232" t="n"/>
      <c r="F18" s="47" t="n"/>
    </row>
    <row r="19" ht="21" customHeight="1" s="1611">
      <c r="A19" s="234" t="n">
        <v>5802195</v>
      </c>
      <c r="B19" s="230" t="inlineStr">
        <is>
          <t xml:space="preserve">KS ﾗ･ｾﾗｰﾙ ﾄﾞﾛｩﾜｰﾗﾆｰ       </t>
        </is>
      </c>
      <c r="C19" s="231" t="inlineStr">
        <is>
          <t>100ml</t>
        </is>
      </c>
      <c r="D19" s="231" t="n">
        <v>135.82</v>
      </c>
      <c r="E19" s="232" t="n"/>
      <c r="F19" s="47" t="n"/>
      <c r="I19" s="48" t="n"/>
    </row>
    <row r="20" ht="21" customHeight="1" s="1611">
      <c r="A20" s="234" t="n">
        <v>5802196</v>
      </c>
      <c r="B20" s="230" t="inlineStr">
        <is>
          <t xml:space="preserve">KS ﾗ･ｾﾗｰﾙ ﾄﾞﾛｩﾜｰｾﾗﾑ       </t>
        </is>
      </c>
      <c r="C20" s="231" t="inlineStr">
        <is>
          <t>100ml</t>
        </is>
      </c>
      <c r="D20" s="231" t="n">
        <v>131.18</v>
      </c>
      <c r="E20" s="232" t="n"/>
      <c r="F20" s="47" t="n"/>
    </row>
    <row r="21" ht="21" customHeight="1" s="1611">
      <c r="A21" s="234" t="n">
        <v>5802197</v>
      </c>
      <c r="B21" s="230" t="inlineStr">
        <is>
          <t xml:space="preserve">KS ﾗ･ｾﾗｰﾙ ﾄﾞﾛｩﾜｰﾊﾟｯｸ      </t>
        </is>
      </c>
      <c r="C21" s="231" t="inlineStr">
        <is>
          <t>200ml</t>
        </is>
      </c>
      <c r="D21" s="231" t="n">
        <v>243.59</v>
      </c>
      <c r="E21" s="232" t="n"/>
      <c r="F21" s="47" t="n"/>
    </row>
    <row r="22" ht="21" customHeight="1" s="1611">
      <c r="A22" s="234" t="n">
        <v>5802198</v>
      </c>
      <c r="B22" s="230" t="inlineStr">
        <is>
          <t xml:space="preserve">KS ﾗ･ｾﾗｰﾙ ﾄﾞﾛｩﾜｰﾐﾙｸ       </t>
        </is>
      </c>
      <c r="C22" s="231" t="inlineStr">
        <is>
          <t>200ml</t>
        </is>
      </c>
      <c r="D22" s="231" t="n">
        <v>225.95</v>
      </c>
      <c r="E22" s="232" t="n"/>
      <c r="F22" s="47" t="n"/>
    </row>
    <row r="23" ht="21" customHeight="1" s="1611" thickBot="1">
      <c r="A23" s="235" t="n">
        <v>5802199</v>
      </c>
      <c r="B23" s="265" t="inlineStr">
        <is>
          <t xml:space="preserve">KS ﾗ･ｾﾗｰﾙ ﾄﾞﾛｩﾜｰｸﾘｰﾑ      </t>
        </is>
      </c>
      <c r="C23" s="266" t="inlineStr">
        <is>
          <t>100g</t>
        </is>
      </c>
      <c r="D23" s="266" t="n">
        <v>156.32</v>
      </c>
      <c r="E23" s="236" t="n"/>
      <c r="F23" s="47" t="n"/>
    </row>
    <row r="24" ht="21" customHeight="1" s="1611">
      <c r="A24" s="64" t="n">
        <v>5802043</v>
      </c>
      <c r="B24" s="84" t="inlineStr">
        <is>
          <t>リレント　ラ・セラール　ドロゥワートリープ new</t>
        </is>
      </c>
      <c r="C24" s="46" t="n"/>
      <c r="D24" s="45" t="n">
        <v>153.8</v>
      </c>
      <c r="E24" s="36" t="n"/>
    </row>
    <row r="25" ht="21" customHeight="1" s="1611">
      <c r="A25" s="77" t="n"/>
      <c r="B25" s="237" t="inlineStr">
        <is>
          <t>リレント　ラ・セラール　ドロゥワーオイル</t>
        </is>
      </c>
      <c r="C25" s="80" t="n"/>
      <c r="D25" s="78" t="n">
        <v>0.133</v>
      </c>
      <c r="E25" s="83">
        <f>'ORDER SHEET'!O943</f>
        <v/>
      </c>
    </row>
    <row r="26" ht="21" customHeight="1" s="1611">
      <c r="A26" s="77" t="n"/>
      <c r="B26" s="237" t="inlineStr">
        <is>
          <t>リレント　ラ・セラール　ドロゥワージェレSP</t>
        </is>
      </c>
      <c r="C26" s="80" t="n"/>
      <c r="D26" s="78" t="n">
        <v>0.136</v>
      </c>
      <c r="E26" s="83">
        <f>'ORDER SHEET'!O944</f>
        <v/>
      </c>
    </row>
    <row r="27" ht="21" customHeight="1" s="1611">
      <c r="A27" s="238" t="n">
        <v>5802045</v>
      </c>
      <c r="B27" s="237" t="inlineStr">
        <is>
          <t>リレント　ラ・セラール　ドロゥワークレンジング</t>
        </is>
      </c>
      <c r="C27" s="239" t="n"/>
      <c r="D27" s="240" t="n">
        <v>159.2</v>
      </c>
      <c r="E27" s="241">
        <f>'ORDER SHEET'!O945</f>
        <v/>
      </c>
    </row>
    <row r="28" ht="21" customHeight="1" s="1611">
      <c r="A28" s="238" t="n">
        <v>5802046</v>
      </c>
      <c r="B28" s="237" t="inlineStr">
        <is>
          <t>リレント　ラ・セラール　ドロゥワーウォッシュ</t>
        </is>
      </c>
      <c r="C28" s="239" t="n"/>
      <c r="D28" s="240" t="n">
        <v>126</v>
      </c>
      <c r="E28" s="241">
        <f>'ORDER SHEET'!O946</f>
        <v/>
      </c>
    </row>
    <row r="29" ht="21" customHeight="1" s="1611">
      <c r="A29" s="238" t="n">
        <v>5802047</v>
      </c>
      <c r="B29" s="242" t="inlineStr">
        <is>
          <t>リレント　ラ・セラール　ドロゥワーコールド</t>
        </is>
      </c>
      <c r="C29" s="239" t="n"/>
      <c r="D29" s="1941" t="n">
        <v>134.92</v>
      </c>
      <c r="E29" s="241">
        <f>'ORDER SHEET'!O947</f>
        <v/>
      </c>
    </row>
    <row r="30" ht="21" customHeight="1" s="1611">
      <c r="A30" s="238" t="n"/>
      <c r="B30" s="242" t="inlineStr">
        <is>
          <t>リレント　ラ・セラール　ドロゥワーコールド 120g</t>
        </is>
      </c>
      <c r="C30" s="239" t="n"/>
      <c r="D30" s="1941" t="n">
        <v>137.61</v>
      </c>
      <c r="E30" s="241">
        <f>'ORDER SHEET'!O948</f>
        <v/>
      </c>
    </row>
    <row r="31" ht="21" customHeight="1" s="1611">
      <c r="A31" s="238" t="n">
        <v>5802049</v>
      </c>
      <c r="B31" s="237" t="inlineStr">
        <is>
          <t xml:space="preserve">リレント　ラ・セラール　ドロゥワーフレッシュナー　</t>
        </is>
      </c>
      <c r="C31" s="239" t="n"/>
      <c r="D31" s="240" t="n">
        <v>274.97</v>
      </c>
      <c r="E31" s="241">
        <f>'ORDER SHEET'!O949</f>
        <v/>
      </c>
    </row>
    <row r="32" ht="21" customHeight="1" s="1611">
      <c r="A32" s="238" t="n">
        <v>5802048</v>
      </c>
      <c r="B32" s="237" t="inlineStr">
        <is>
          <t>リレント　ラ・セラール　ＶＣラニー</t>
        </is>
      </c>
      <c r="C32" s="239" t="n"/>
      <c r="D32" s="240" t="n">
        <v>275</v>
      </c>
      <c r="E32" s="241">
        <f>'ORDER SHEET'!O950</f>
        <v/>
      </c>
    </row>
    <row r="33" ht="21" customHeight="1" s="1611">
      <c r="A33" s="238" t="n">
        <v>5802050</v>
      </c>
      <c r="B33" s="237" t="inlineStr">
        <is>
          <t>リレント　ラ・セラール　ドロゥワードール</t>
        </is>
      </c>
      <c r="C33" s="239" t="n"/>
      <c r="D33" s="240" t="n">
        <v>230.54</v>
      </c>
      <c r="E33" s="241">
        <f>'ORDER SHEET'!O951</f>
        <v/>
      </c>
    </row>
    <row r="34" ht="21" customHeight="1" s="1611">
      <c r="A34" s="238" t="n">
        <v>5802051</v>
      </c>
      <c r="B34" s="237" t="inlineStr">
        <is>
          <t>リレント　ラ・セラール　ドロゥワーラニー</t>
        </is>
      </c>
      <c r="C34" s="239" t="n"/>
      <c r="D34" s="240" t="n">
        <v>118</v>
      </c>
      <c r="E34" s="241">
        <f>'ORDER SHEET'!O952</f>
        <v/>
      </c>
    </row>
    <row r="35" ht="21" customHeight="1" s="1611">
      <c r="A35" s="238" t="n">
        <v>5802052</v>
      </c>
      <c r="B35" s="237" t="inlineStr">
        <is>
          <t>リレント　ラ・セラール　ドロゥワーセラム</t>
        </is>
      </c>
      <c r="C35" s="239" t="n"/>
      <c r="D35" s="240" t="n">
        <v>116.5</v>
      </c>
      <c r="E35" s="241">
        <f>'ORDER SHEET'!O953</f>
        <v/>
      </c>
    </row>
    <row r="36" ht="21" customHeight="1" s="1611">
      <c r="A36" s="238" t="n">
        <v>5802053</v>
      </c>
      <c r="B36" s="237" t="inlineStr">
        <is>
          <t>リレント　ラ・セラール　ドロゥワーパック</t>
        </is>
      </c>
      <c r="C36" s="239" t="n"/>
      <c r="D36" s="240" t="n">
        <v>127</v>
      </c>
      <c r="E36" s="241">
        <f>'ORDER SHEET'!O954</f>
        <v/>
      </c>
    </row>
    <row r="37" ht="21" customHeight="1" s="1611">
      <c r="A37" s="238" t="n">
        <v>5802054</v>
      </c>
      <c r="B37" s="237" t="inlineStr">
        <is>
          <t>リレント　ラ・セラール　ドロゥワーミルク</t>
        </is>
      </c>
      <c r="C37" s="239" t="n"/>
      <c r="D37" s="240" t="n">
        <v>233</v>
      </c>
      <c r="E37" s="241">
        <f>'ORDER SHEET'!O955</f>
        <v/>
      </c>
    </row>
    <row r="38" ht="21" customHeight="1" s="1611">
      <c r="A38" s="238" t="n">
        <v>5802055</v>
      </c>
      <c r="B38" s="237" t="inlineStr">
        <is>
          <t>リレント　ラ・セラール　ドロゥワークリーム</t>
        </is>
      </c>
      <c r="C38" s="239" t="n"/>
      <c r="D38" s="240" t="n">
        <v>131.5</v>
      </c>
      <c r="E38" s="241">
        <f>'ORDER SHEET'!O956</f>
        <v/>
      </c>
    </row>
    <row r="39" ht="21" customHeight="1" s="1611">
      <c r="A39" s="524" t="n">
        <v>5802583</v>
      </c>
      <c r="B39" s="525" t="inlineStr">
        <is>
          <t>【新】ラ・セラール　ドロゥワークリームリッチ（限定）</t>
        </is>
      </c>
      <c r="C39" s="526" t="n"/>
      <c r="D39" s="527" t="n"/>
      <c r="E39" s="241">
        <f>'ORDER SHEET'!O957</f>
        <v/>
      </c>
    </row>
    <row r="40" ht="21" customHeight="1" s="1611">
      <c r="A40" s="792" t="n">
        <v>5802598</v>
      </c>
      <c r="B40" s="794" t="inlineStr">
        <is>
          <t>ラ・セラール　ドロゥワーシャンプー（リニューアル）</t>
        </is>
      </c>
      <c r="C40" s="239" t="n"/>
      <c r="D40" s="240" t="n"/>
      <c r="E40" s="241">
        <f>'ORDER SHEET'!O958</f>
        <v/>
      </c>
    </row>
    <row r="41" ht="21" customHeight="1" s="1611">
      <c r="A41" s="792" t="n">
        <v>5802599</v>
      </c>
      <c r="B41" s="794" t="inlineStr">
        <is>
          <t>ラ・セラール　ドロゥワートリートメント（リニューアル）</t>
        </is>
      </c>
      <c r="C41" s="239" t="n"/>
      <c r="D41" s="240" t="n"/>
      <c r="E41" s="241">
        <f>'ORDER SHEET'!O959</f>
        <v/>
      </c>
    </row>
    <row r="42" ht="21" customHeight="1" s="1611">
      <c r="A42" s="792" t="n">
        <v>5802536</v>
      </c>
      <c r="B42" s="237" t="inlineStr">
        <is>
          <t>ラ・セラール　ドロゥワーボディシャンプー</t>
        </is>
      </c>
      <c r="C42" s="239" t="n"/>
      <c r="D42" s="240" t="n"/>
      <c r="E42" s="241">
        <f>'ORDER SHEET'!O960</f>
        <v/>
      </c>
    </row>
    <row r="43" ht="21" customHeight="1" s="1611">
      <c r="A43" s="524" t="n">
        <v>5802585</v>
      </c>
      <c r="B43" s="525" t="inlineStr">
        <is>
          <t>【新】YOKIBI　エッセンスウォッシュ</t>
        </is>
      </c>
      <c r="C43" s="526" t="n"/>
      <c r="D43" s="527" t="n"/>
      <c r="E43" s="241">
        <f>'ORDER SHEET'!O961</f>
        <v/>
      </c>
    </row>
    <row r="44" ht="21" customHeight="1" s="1611">
      <c r="A44" s="238" t="n"/>
      <c r="B44" s="237" t="inlineStr">
        <is>
          <t>リレント YOKIBI　エッセンスパック</t>
        </is>
      </c>
      <c r="C44" s="239" t="n"/>
      <c r="D44" s="240" t="n">
        <v>157.36</v>
      </c>
      <c r="E44" s="241">
        <f>'ORDER SHEET'!O962</f>
        <v/>
      </c>
    </row>
    <row r="45" ht="21" customHeight="1" s="1611">
      <c r="A45" s="238" t="n">
        <v>5802396</v>
      </c>
      <c r="B45" s="237" t="inlineStr">
        <is>
          <t>リレント YOKIBI　エッセンスクレンジング</t>
        </is>
      </c>
      <c r="C45" s="239" t="n"/>
      <c r="D45" s="240" t="n">
        <v>152.24</v>
      </c>
      <c r="E45" s="241">
        <f>'ORDER SHEET'!O967</f>
        <v/>
      </c>
    </row>
    <row r="46" ht="21" customHeight="1" s="1611">
      <c r="A46" s="238" t="n">
        <v>5802397</v>
      </c>
      <c r="B46" s="237" t="inlineStr">
        <is>
          <t>リレント YOKIBI　エッセンスコールド</t>
        </is>
      </c>
      <c r="C46" s="239" t="n"/>
      <c r="D46" s="240" t="n">
        <v>152.93</v>
      </c>
      <c r="E46" s="241">
        <f>'ORDER SHEET'!O963</f>
        <v/>
      </c>
    </row>
    <row r="47" ht="21" customHeight="1" s="1611">
      <c r="A47" s="238" t="n"/>
      <c r="B47" s="237" t="inlineStr">
        <is>
          <t>リレント YOKIBI    エッセンスシルキームース</t>
        </is>
      </c>
      <c r="C47" s="239" t="n"/>
      <c r="D47" s="240" t="n">
        <v>153</v>
      </c>
      <c r="E47" s="241">
        <f>'ORDER SHEET'!O964</f>
        <v/>
      </c>
    </row>
    <row r="48" ht="21" customHeight="1" s="1611">
      <c r="A48" s="238" t="n">
        <v>5802019</v>
      </c>
      <c r="B48" s="237" t="inlineStr">
        <is>
          <t>リレント YOKIBI　エッセンスフレッシュ</t>
        </is>
      </c>
      <c r="C48" s="239" t="n"/>
      <c r="D48" s="240" t="n">
        <v>255.5</v>
      </c>
      <c r="E48" s="241">
        <f>'ORDER SHEET'!O965</f>
        <v/>
      </c>
    </row>
    <row r="49" ht="21" customHeight="1" s="1611">
      <c r="A49" s="238" t="n">
        <v>5802020</v>
      </c>
      <c r="B49" s="237" t="inlineStr">
        <is>
          <t>リレント YOKIBI　エッセンスローション</t>
        </is>
      </c>
      <c r="C49" s="239" t="n"/>
      <c r="D49" s="240" t="n">
        <v>247</v>
      </c>
      <c r="E49" s="241">
        <f>'ORDER SHEET'!O966</f>
        <v/>
      </c>
    </row>
    <row r="50" ht="21" customHeight="1" s="1611">
      <c r="A50" s="238" t="n">
        <v>5802021</v>
      </c>
      <c r="B50" s="237" t="inlineStr">
        <is>
          <t>リレント YOKIBI　エッセンスジェル</t>
        </is>
      </c>
      <c r="C50" s="239" t="n"/>
      <c r="D50" s="240" t="n">
        <v>205.89</v>
      </c>
      <c r="E50" s="241">
        <f>'ORDER SHEET'!O968</f>
        <v/>
      </c>
    </row>
    <row r="51" ht="21" customHeight="1" s="1611">
      <c r="A51" s="238" t="n">
        <v>5802022</v>
      </c>
      <c r="B51" s="237" t="inlineStr">
        <is>
          <t>リレント YOKIBI　エッセンスアイトリートメント</t>
        </is>
      </c>
      <c r="C51" s="239" t="n"/>
      <c r="D51" s="240" t="n">
        <v>81.5</v>
      </c>
      <c r="E51" s="241">
        <f>'ORDER SHEET'!O969</f>
        <v/>
      </c>
    </row>
    <row r="52" ht="21" customHeight="1" s="1611">
      <c r="A52" s="238" t="n">
        <v>5802023</v>
      </c>
      <c r="B52" s="237" t="inlineStr">
        <is>
          <t>リレント YOKIBI　エッセンスエマルション リッチ</t>
        </is>
      </c>
      <c r="C52" s="239" t="n"/>
      <c r="D52" s="240" t="n">
        <v>169.45</v>
      </c>
      <c r="E52" s="241">
        <f>'ORDER SHEET'!O970</f>
        <v/>
      </c>
    </row>
    <row r="53" ht="21" customHeight="1" s="1611">
      <c r="A53" s="524" t="n">
        <v>5802584</v>
      </c>
      <c r="B53" s="525" t="inlineStr">
        <is>
          <t>【新】YOKIBI　エッセンスエマルションリッチ×リッチ（限定）</t>
        </is>
      </c>
      <c r="C53" s="526" t="n"/>
      <c r="D53" s="527" t="n"/>
      <c r="E53" s="241">
        <f>'ORDER SHEET'!O971</f>
        <v/>
      </c>
    </row>
    <row r="54" ht="21" customHeight="1" s="1611">
      <c r="A54" s="238" t="n">
        <v>5802024</v>
      </c>
      <c r="B54" s="244" t="inlineStr">
        <is>
          <t>リレント YOKIBI　エッセンスクリーム</t>
        </is>
      </c>
      <c r="C54" s="239" t="n"/>
      <c r="D54" s="240" t="n">
        <v>151.5</v>
      </c>
      <c r="E54" s="241" t="n"/>
    </row>
    <row r="55" ht="21" customHeight="1" s="1611">
      <c r="A55" s="238" t="n">
        <v>5802025</v>
      </c>
      <c r="B55" s="237" t="inlineStr">
        <is>
          <t>リレント YOKIBI　エッセンスクリーム(15g)</t>
        </is>
      </c>
      <c r="C55" s="239" t="n"/>
      <c r="D55" s="240" t="n">
        <v>138.8</v>
      </c>
      <c r="E55" s="241">
        <f>'ORDER SHEET'!O972</f>
        <v/>
      </c>
    </row>
    <row r="56" ht="21" customHeight="1" s="1611">
      <c r="A56" s="238" t="n">
        <v>5802026</v>
      </c>
      <c r="B56" s="244" t="inlineStr">
        <is>
          <t>リレント　YOKIBI　エッセンスマスクセット</t>
        </is>
      </c>
      <c r="C56" s="239" t="n"/>
      <c r="D56" s="240" t="n">
        <v>169.7</v>
      </c>
      <c r="E56" s="241" t="n"/>
    </row>
    <row r="57" ht="21" customHeight="1" s="1611">
      <c r="A57" s="238" t="n">
        <v>5802033</v>
      </c>
      <c r="B57" s="237" t="inlineStr">
        <is>
          <t>リレント　アステローペ　クレンジングクリーム</t>
        </is>
      </c>
      <c r="C57" s="239" t="n"/>
      <c r="D57" s="240" t="n">
        <v>134.58</v>
      </c>
      <c r="E57" s="241" t="n"/>
    </row>
    <row r="58" ht="21" customHeight="1" s="1611">
      <c r="A58" s="238" t="n">
        <v>5802034</v>
      </c>
      <c r="B58" s="237" t="inlineStr">
        <is>
          <t>リレント　アステローペ　ウォッシングクリーム</t>
        </is>
      </c>
      <c r="C58" s="239" t="n"/>
      <c r="D58" s="240" t="n">
        <v>137.71</v>
      </c>
      <c r="E58" s="241">
        <f>'ORDER SHEET'!O975</f>
        <v/>
      </c>
    </row>
    <row r="59" ht="21" customHeight="1" s="1611">
      <c r="A59" s="238" t="n">
        <v>5802035</v>
      </c>
      <c r="B59" s="237" t="inlineStr">
        <is>
          <t>リレント　アステローペ　コールドクリーム</t>
        </is>
      </c>
      <c r="C59" s="239" t="n"/>
      <c r="D59" s="240" t="n">
        <v>138.96</v>
      </c>
      <c r="E59" s="241">
        <f>'ORDER SHEET'!O976</f>
        <v/>
      </c>
    </row>
    <row r="60" ht="21" customHeight="1" s="1611">
      <c r="A60" s="238" t="n">
        <v>5802036</v>
      </c>
      <c r="B60" s="237" t="inlineStr">
        <is>
          <t>リレント　アステローペ　スキンフレッシュナー</t>
        </is>
      </c>
      <c r="C60" s="239" t="n"/>
      <c r="D60" s="240" t="n">
        <v>222.73</v>
      </c>
      <c r="E60" s="241" t="n"/>
    </row>
    <row r="61" ht="21" customHeight="1" s="1611">
      <c r="A61" s="238" t="n">
        <v>5802037</v>
      </c>
      <c r="B61" s="237" t="inlineStr">
        <is>
          <t>リレント　アステローペ　スキンローション</t>
        </is>
      </c>
      <c r="C61" s="239" t="n"/>
      <c r="D61" s="240" t="n">
        <v>189.81</v>
      </c>
      <c r="E61" s="241">
        <f>'ORDER SHEET'!O977</f>
        <v/>
      </c>
    </row>
    <row r="62" ht="21" customHeight="1" s="1611">
      <c r="A62" s="238" t="n">
        <v>5802038</v>
      </c>
      <c r="B62" s="237" t="inlineStr">
        <is>
          <t>リレント　アステローペ　モイスチュアローション</t>
        </is>
      </c>
      <c r="C62" s="239" t="n"/>
      <c r="D62" s="240" t="n">
        <v>179.26</v>
      </c>
      <c r="E62" s="241">
        <f>'ORDER SHEET'!O978</f>
        <v/>
      </c>
    </row>
    <row r="63" ht="21" customHeight="1" s="1611">
      <c r="A63" s="238" t="n">
        <v>5802039</v>
      </c>
      <c r="B63" s="237" t="inlineStr">
        <is>
          <t>リレント　アステローペ　ミルクローション</t>
        </is>
      </c>
      <c r="C63" s="239" t="n"/>
      <c r="D63" s="240" t="n">
        <v>177.39</v>
      </c>
      <c r="E63" s="241">
        <f>'ORDER SHEET'!O979</f>
        <v/>
      </c>
    </row>
    <row r="64" ht="21" customHeight="1" s="1611">
      <c r="A64" s="238" t="n">
        <v>5802040</v>
      </c>
      <c r="B64" s="237" t="inlineStr">
        <is>
          <t>リレント　アステローペ　モイスチュアクリーム</t>
        </is>
      </c>
      <c r="C64" s="239" t="n"/>
      <c r="D64" s="240" t="n">
        <v>96</v>
      </c>
      <c r="E64" s="241">
        <f>'ORDER SHEET'!O980</f>
        <v/>
      </c>
    </row>
    <row r="65" ht="21" customHeight="1" s="1611">
      <c r="A65" s="238" t="n">
        <v>5802056</v>
      </c>
      <c r="B65" s="237" t="inlineStr">
        <is>
          <t>リレント　リナレス　スキンローション</t>
        </is>
      </c>
      <c r="C65" s="239" t="n"/>
      <c r="D65" s="240" t="n">
        <v>381.37</v>
      </c>
      <c r="E65" s="241">
        <f>'ORDER SHEET'!O981</f>
        <v/>
      </c>
    </row>
    <row r="66" ht="21" customHeight="1" s="1611">
      <c r="A66" s="238" t="n">
        <v>5802057</v>
      </c>
      <c r="B66" s="237" t="inlineStr">
        <is>
          <t>リレント　リナレス　エッセンスα</t>
        </is>
      </c>
      <c r="C66" s="239" t="n"/>
      <c r="D66" s="240" t="n">
        <v>104</v>
      </c>
      <c r="E66" s="241">
        <f>'ORDER SHEET'!O982</f>
        <v/>
      </c>
    </row>
    <row r="67" ht="21" customHeight="1" s="1611">
      <c r="A67" s="238" t="n">
        <v>5802058</v>
      </c>
      <c r="B67" s="237" t="inlineStr">
        <is>
          <t>リレント　リナレス　ミルクローション</t>
        </is>
      </c>
      <c r="C67" s="239" t="n"/>
      <c r="D67" s="240" t="n">
        <v>138.66</v>
      </c>
      <c r="E67" s="241">
        <f>'ORDER SHEET'!O983</f>
        <v/>
      </c>
    </row>
    <row r="68" ht="21" customHeight="1" s="1611">
      <c r="A68" s="238" t="n">
        <v>5802059</v>
      </c>
      <c r="B68" s="237" t="inlineStr">
        <is>
          <t>リレント　リナレス　モイスチュアクリーム</t>
        </is>
      </c>
      <c r="C68" s="239" t="n"/>
      <c r="D68" s="240" t="n">
        <v>100.33</v>
      </c>
      <c r="E68" s="241">
        <f>'ORDER SHEET'!O984</f>
        <v/>
      </c>
    </row>
    <row r="69" ht="21" customHeight="1" s="1611">
      <c r="A69" s="238" t="n"/>
      <c r="B69" s="237" t="inlineStr">
        <is>
          <t>リレント　ラ・セラール　ミニボトルセット</t>
        </is>
      </c>
      <c r="C69" s="239" t="n"/>
      <c r="D69" s="240" t="n">
        <v>187</v>
      </c>
      <c r="E69" s="241">
        <f>'ORDER SHEET'!O985</f>
        <v/>
      </c>
    </row>
    <row r="70" ht="21" customHeight="1" s="1611">
      <c r="A70" s="238" t="n"/>
      <c r="B70" s="237" t="inlineStr">
        <is>
          <t>リレント　ラ・セラール　トライアルセット</t>
        </is>
      </c>
      <c r="C70" s="239" t="n"/>
      <c r="D70" s="240" t="n">
        <v>191</v>
      </c>
      <c r="E70" s="241">
        <f>'ORDER SHEET'!O986</f>
        <v/>
      </c>
    </row>
    <row r="71" ht="21" customHeight="1" s="1611">
      <c r="A71" s="238" t="n">
        <v>5802060</v>
      </c>
      <c r="B71" s="237" t="inlineStr">
        <is>
          <t>リレント　リナレス　クリアネスシート</t>
        </is>
      </c>
      <c r="C71" s="239" t="n"/>
      <c r="D71" s="240" t="n">
        <v>155.41</v>
      </c>
      <c r="E71" s="241" t="n"/>
    </row>
    <row r="72" ht="21" customHeight="1" s="1611">
      <c r="A72" s="238" t="n">
        <v>5802027</v>
      </c>
      <c r="B72" s="237" t="inlineStr">
        <is>
          <t xml:space="preserve">ラブネス　クレンジングクリーム         </t>
        </is>
      </c>
      <c r="C72" s="239" t="n"/>
      <c r="D72" s="240" t="n"/>
      <c r="E72" s="241" t="n"/>
    </row>
    <row r="73" ht="21" customHeight="1" s="1611">
      <c r="A73" s="238" t="n">
        <v>5802028</v>
      </c>
      <c r="B73" s="237" t="inlineStr">
        <is>
          <t xml:space="preserve">ラブネス　ウォッシングフォーム          </t>
        </is>
      </c>
      <c r="C73" s="239" t="n"/>
      <c r="D73" s="240" t="n"/>
      <c r="E73" s="241" t="n"/>
    </row>
    <row r="74" ht="21" customHeight="1" s="1611">
      <c r="A74" s="238" t="n">
        <v>5802029</v>
      </c>
      <c r="B74" s="237" t="inlineStr">
        <is>
          <t xml:space="preserve">ラブネス　スキンローション               </t>
        </is>
      </c>
      <c r="C74" s="239" t="n"/>
      <c r="D74" s="240" t="n"/>
      <c r="E74" s="241" t="n"/>
    </row>
    <row r="75" ht="21" customHeight="1" s="1611">
      <c r="A75" s="238" t="n">
        <v>5802030</v>
      </c>
      <c r="B75" s="237" t="inlineStr">
        <is>
          <t xml:space="preserve">ラブネス　モイスチュアローション      </t>
        </is>
      </c>
      <c r="C75" s="239" t="n"/>
      <c r="D75" s="240" t="n"/>
      <c r="E75" s="241" t="n"/>
    </row>
    <row r="76" ht="21" customHeight="1" s="1611">
      <c r="A76" s="238" t="n">
        <v>5802031</v>
      </c>
      <c r="B76" s="237" t="inlineStr">
        <is>
          <t xml:space="preserve">ラブネス　モイスチュアミルク           </t>
        </is>
      </c>
      <c r="C76" s="239" t="n"/>
      <c r="D76" s="240" t="n"/>
      <c r="E76" s="241" t="n"/>
    </row>
    <row r="77" ht="21" customHeight="1" s="1611">
      <c r="A77" s="238" t="n">
        <v>5802032</v>
      </c>
      <c r="B77" s="237" t="inlineStr">
        <is>
          <t xml:space="preserve">ラブネス　モイスチュアクリーム         </t>
        </is>
      </c>
      <c r="C77" s="239" t="n"/>
      <c r="D77" s="240" t="n"/>
      <c r="E77" s="241" t="n"/>
    </row>
    <row r="78" ht="21" customHeight="1" s="1611">
      <c r="A78" s="238" t="n">
        <v>5802061</v>
      </c>
      <c r="B78" s="245" t="inlineStr">
        <is>
          <t xml:space="preserve">ラブネス　モイスチュアクリーム        </t>
        </is>
      </c>
      <c r="C78" s="239" t="n"/>
      <c r="D78" s="240" t="n"/>
      <c r="E78" s="241" t="n"/>
    </row>
    <row r="79" ht="21" customHeight="1" s="1611">
      <c r="A79" s="238" t="n">
        <v>5802062</v>
      </c>
      <c r="B79" s="246" t="inlineStr">
        <is>
          <t xml:space="preserve">ブランメール　トーニングローション </t>
        </is>
      </c>
      <c r="C79" s="239" t="n"/>
      <c r="D79" s="240" t="n"/>
      <c r="E79" s="241" t="n"/>
    </row>
    <row r="80" ht="21" customHeight="1" s="1611">
      <c r="A80" s="238" t="n">
        <v>5802063</v>
      </c>
      <c r="B80" s="246" t="inlineStr">
        <is>
          <t>ブランメール　アクアフィトローション</t>
        </is>
      </c>
      <c r="C80" s="239" t="n"/>
      <c r="D80" s="240" t="n"/>
      <c r="E80" s="241" t="n"/>
    </row>
    <row r="81" ht="21" customHeight="1" s="1611">
      <c r="A81" s="238" t="n">
        <v>5802065</v>
      </c>
      <c r="B81" s="246" t="inlineStr">
        <is>
          <t>ブランメール　アクアフィトセラム</t>
        </is>
      </c>
      <c r="C81" s="239" t="n"/>
      <c r="D81" s="240" t="n"/>
      <c r="E81" s="241" t="n"/>
    </row>
    <row r="82" ht="21" customHeight="1" s="1611">
      <c r="A82" s="238" t="n">
        <v>5802064</v>
      </c>
      <c r="B82" s="246" t="inlineStr">
        <is>
          <t>ブランメール　クリアエッセンスC</t>
        </is>
      </c>
      <c r="C82" s="239" t="n"/>
      <c r="D82" s="240" t="n"/>
      <c r="E82" s="241" t="n"/>
    </row>
    <row r="83" ht="21" customHeight="1" s="1611">
      <c r="A83" s="238" t="n">
        <v>5802066</v>
      </c>
      <c r="B83" s="246" t="inlineStr">
        <is>
          <t>ブランメール　ミルクローションUV ＜80ml＞</t>
        </is>
      </c>
      <c r="C83" s="239" t="n"/>
      <c r="D83" s="240" t="n"/>
      <c r="E83" s="241" t="n"/>
    </row>
    <row r="84" ht="21" customHeight="1" s="1611">
      <c r="A84" s="238" t="n">
        <v>5802003</v>
      </c>
      <c r="B84" s="246" t="inlineStr">
        <is>
          <t>リレント　UVプロテクト (20g×2本）</t>
        </is>
      </c>
      <c r="C84" s="239" t="n"/>
      <c r="D84" s="240" t="n"/>
      <c r="E84" s="241" t="n"/>
    </row>
    <row r="85" ht="21" customHeight="1" s="1611">
      <c r="A85" s="238" t="n">
        <v>5802001</v>
      </c>
      <c r="B85" s="237" t="inlineStr">
        <is>
          <t>クレンジングオイルS</t>
        </is>
      </c>
      <c r="C85" s="239" t="n"/>
      <c r="D85" s="240" t="n"/>
      <c r="E85" s="241" t="n"/>
    </row>
    <row r="86" ht="21" customHeight="1" s="1611">
      <c r="A86" s="238" t="n">
        <v>5802005</v>
      </c>
      <c r="B86" s="237" t="inlineStr">
        <is>
          <t>ラニーハイゴールドＥ</t>
        </is>
      </c>
      <c r="C86" s="239" t="n"/>
      <c r="D86" s="240" t="n">
        <v>188.82</v>
      </c>
      <c r="E86" s="241" t="n"/>
    </row>
    <row r="87" ht="21" customHeight="1" s="1611">
      <c r="A87" s="238" t="n">
        <v>5802004</v>
      </c>
      <c r="B87" s="237" t="inlineStr">
        <is>
          <t>アクアラニー３２１</t>
        </is>
      </c>
      <c r="C87" s="239" t="n"/>
      <c r="D87" s="240" t="n"/>
      <c r="E87" s="241" t="n"/>
    </row>
    <row r="88" ht="21" customHeight="1" s="1611">
      <c r="A88" s="238" t="n">
        <v>5802006</v>
      </c>
      <c r="B88" s="237" t="inlineStr">
        <is>
          <t>ナリシングクリーム</t>
        </is>
      </c>
      <c r="C88" s="239" t="n"/>
      <c r="D88" s="240" t="n">
        <v>126.61</v>
      </c>
      <c r="E88" s="241">
        <f>'ORDER SHEET'!O987</f>
        <v/>
      </c>
    </row>
    <row r="89" ht="21" customHeight="1" s="1611">
      <c r="A89" s="238" t="n">
        <v>5802426</v>
      </c>
      <c r="B89" s="237" t="inlineStr">
        <is>
          <t>リレント　ハンドクリーム</t>
        </is>
      </c>
      <c r="C89" s="239" t="n"/>
      <c r="D89" s="240" t="n">
        <v>100.35</v>
      </c>
      <c r="E89" s="241">
        <f>'ORDER SHEET'!O988</f>
        <v/>
      </c>
    </row>
    <row r="90" ht="21" customHeight="1" s="1611">
      <c r="A90" s="238" t="n">
        <v>5802254</v>
      </c>
      <c r="B90" s="237" t="inlineStr">
        <is>
          <t>リレント　リップクリーム</t>
        </is>
      </c>
      <c r="C90" s="239" t="n"/>
      <c r="D90" s="240" t="n">
        <v>15.3</v>
      </c>
      <c r="E90" s="241">
        <f>'ORDER SHEET'!O989</f>
        <v/>
      </c>
    </row>
    <row r="91" ht="21" customHeight="1" s="1611">
      <c r="A91" s="238" t="n">
        <v>5802179</v>
      </c>
      <c r="B91" s="237" t="inlineStr">
        <is>
          <t>クロセッケンWA</t>
        </is>
      </c>
      <c r="C91" s="239" t="n"/>
      <c r="D91" s="240" t="n">
        <v>168.72</v>
      </c>
      <c r="E91" s="241" t="n"/>
    </row>
    <row r="92" ht="21" customHeight="1" s="1611">
      <c r="A92" s="238" t="n">
        <v>5802009</v>
      </c>
      <c r="B92" s="237" t="inlineStr">
        <is>
          <t>スキンケアマッサージジェル</t>
        </is>
      </c>
      <c r="C92" s="239" t="n"/>
      <c r="D92" s="240" t="n">
        <v>212.55</v>
      </c>
      <c r="E92" s="241" t="n"/>
    </row>
    <row r="93" ht="21" customHeight="1" s="1611">
      <c r="A93" s="238" t="n">
        <v>5802105</v>
      </c>
      <c r="B93" s="237" t="inlineStr">
        <is>
          <t>ヨウキビ　エッセンスクリームファンデーション101</t>
        </is>
      </c>
      <c r="C93" s="239" t="n"/>
      <c r="D93" s="240" t="n">
        <v>85.47</v>
      </c>
      <c r="E93" s="241" t="n"/>
    </row>
    <row r="94" ht="21" customHeight="1" s="1611">
      <c r="A94" s="238" t="n">
        <v>5802106</v>
      </c>
      <c r="B94" s="237" t="inlineStr">
        <is>
          <t>ヨウキビ　エッセンスクリームファンデーション200</t>
        </is>
      </c>
      <c r="C94" s="239" t="n"/>
      <c r="D94" s="240" t="n">
        <v>85.47</v>
      </c>
      <c r="E94" s="241" t="n"/>
    </row>
    <row r="95" ht="21" customHeight="1" s="1611">
      <c r="A95" s="238" t="n">
        <v>5802107</v>
      </c>
      <c r="B95" s="237" t="inlineStr">
        <is>
          <t>ヨウキビ　エッセンスクリームファンデーション201</t>
        </is>
      </c>
      <c r="C95" s="239" t="n"/>
      <c r="D95" s="240" t="n">
        <v>85.47</v>
      </c>
      <c r="E95" s="241">
        <f>'ORDER SHEET'!O973</f>
        <v/>
      </c>
    </row>
    <row r="96" ht="21" customHeight="1" s="1611">
      <c r="A96" s="238" t="n">
        <v>5802102</v>
      </c>
      <c r="B96" s="244" t="inlineStr">
        <is>
          <t>ヨウキビ　エッセンスパウダーファンデーション101</t>
        </is>
      </c>
      <c r="C96" s="239" t="n"/>
      <c r="D96" s="240" t="n">
        <v>83.40000000000001</v>
      </c>
      <c r="E96" s="241" t="n"/>
    </row>
    <row r="97" ht="21" customHeight="1" s="1611">
      <c r="A97" s="238" t="n">
        <v>5802103</v>
      </c>
      <c r="B97" s="237" t="inlineStr">
        <is>
          <t>ヨウキビ　エッセンスパウダーファンデーション200</t>
        </is>
      </c>
      <c r="C97" s="239" t="n"/>
      <c r="D97" s="240" t="n">
        <v>83.40000000000001</v>
      </c>
      <c r="E97" s="241">
        <f>'ORDER SHEET'!O974</f>
        <v/>
      </c>
      <c r="F97" s="40" t="inlineStr">
        <is>
          <t>在庫な+F91し</t>
        </is>
      </c>
      <c r="G97" s="40" t="inlineStr">
        <is>
          <t>在庫なし</t>
        </is>
      </c>
    </row>
    <row r="98" ht="21" customHeight="1" s="1611">
      <c r="A98" s="238" t="n">
        <v>5802104</v>
      </c>
      <c r="B98" s="237" t="inlineStr">
        <is>
          <t>ヨウキビ　エッセンスパウダーファンデーション201</t>
        </is>
      </c>
      <c r="C98" s="239" t="n"/>
      <c r="D98" s="240" t="n">
        <v>83.40000000000001</v>
      </c>
      <c r="E98" s="241" t="n"/>
    </row>
    <row r="99" ht="21" customHeight="1" s="1611">
      <c r="A99" s="238" t="n">
        <v>5802159</v>
      </c>
      <c r="B99" s="237" t="inlineStr">
        <is>
          <t>ツメカエ　エッセンスパウダーF　１０１</t>
        </is>
      </c>
      <c r="C99" s="239" t="n"/>
      <c r="D99" s="240" t="n">
        <v>22.24</v>
      </c>
      <c r="E99" s="241" t="n"/>
    </row>
    <row r="100" ht="21" customHeight="1" s="1611">
      <c r="A100" s="238" t="n">
        <v>5802160</v>
      </c>
      <c r="B100" s="237" t="inlineStr">
        <is>
          <t>ツメカエ　エッセンスパウダーF　２００</t>
        </is>
      </c>
      <c r="C100" s="239" t="n"/>
      <c r="D100" s="240" t="n">
        <v>22.24</v>
      </c>
      <c r="E100" s="241" t="n"/>
    </row>
    <row r="101" ht="21" customHeight="1" s="1611">
      <c r="A101" s="238" t="n">
        <v>5802161</v>
      </c>
      <c r="B101" s="237" t="inlineStr">
        <is>
          <t>ツメカエ　エッセンスパウダーF　２０１</t>
        </is>
      </c>
      <c r="C101" s="239" t="n"/>
      <c r="D101" s="240" t="n">
        <v>22.24</v>
      </c>
      <c r="E101" s="241" t="n"/>
    </row>
    <row r="102" ht="21" customHeight="1" s="1611">
      <c r="A102" s="238" t="n">
        <v>5802158</v>
      </c>
      <c r="B102" s="237" t="inlineStr">
        <is>
          <t>エッセンスパウダーF　コンパクトケース</t>
        </is>
      </c>
      <c r="C102" s="239" t="n"/>
      <c r="D102" s="240" t="n">
        <v>84.44</v>
      </c>
      <c r="E102" s="241" t="n"/>
    </row>
    <row r="103" ht="21" customHeight="1" s="1611">
      <c r="A103" s="238" t="n">
        <v>5802108</v>
      </c>
      <c r="B103" s="237" t="inlineStr">
        <is>
          <t>ブランメール　コンシーラー　０１</t>
        </is>
      </c>
      <c r="C103" s="239" t="n"/>
      <c r="D103" s="240" t="n"/>
      <c r="E103" s="241" t="n"/>
    </row>
    <row r="104" ht="21" customHeight="1" s="1611">
      <c r="A104" s="238" t="n">
        <v>5802109</v>
      </c>
      <c r="B104" s="237" t="inlineStr">
        <is>
          <t>ブランメール　コンシーラー　０２</t>
        </is>
      </c>
      <c r="C104" s="239" t="n"/>
      <c r="D104" s="240" t="n"/>
      <c r="E104" s="241" t="n"/>
    </row>
    <row r="105" ht="21" customHeight="1" s="1611">
      <c r="A105" s="238" t="n">
        <v>5802081</v>
      </c>
      <c r="B105" s="237" t="inlineStr">
        <is>
          <t>ラティーフ　リッキッドファンデーションUV　０１</t>
        </is>
      </c>
      <c r="C105" s="239" t="n"/>
      <c r="D105" s="240" t="n"/>
      <c r="E105" s="241" t="n"/>
    </row>
    <row r="106" ht="21" customHeight="1" s="1611">
      <c r="A106" s="238" t="n">
        <v>5802082</v>
      </c>
      <c r="B106" s="237" t="inlineStr">
        <is>
          <t>ラティーフ　リッキッドファンデーションUV　０２</t>
        </is>
      </c>
      <c r="C106" s="239" t="n"/>
      <c r="D106" s="240" t="n"/>
      <c r="E106" s="241" t="n"/>
    </row>
    <row r="107" ht="21" customHeight="1" s="1611">
      <c r="A107" s="238" t="n">
        <v>5802084</v>
      </c>
      <c r="B107" s="237" t="inlineStr">
        <is>
          <t>アイレーヌ　パーフェクトパクトSS　２００</t>
        </is>
      </c>
      <c r="C107" s="239" t="n"/>
      <c r="D107" s="240" t="n"/>
      <c r="E107" s="241" t="n"/>
    </row>
    <row r="108" ht="21" customHeight="1" s="1611">
      <c r="A108" s="238" t="n">
        <v>5802085</v>
      </c>
      <c r="B108" s="237" t="inlineStr">
        <is>
          <t>アイレーヌ　パーフェクトパクトSS　２０１</t>
        </is>
      </c>
      <c r="C108" s="239" t="n"/>
      <c r="D108" s="240" t="n"/>
      <c r="E108" s="241" t="n"/>
    </row>
    <row r="109" ht="21" customHeight="1" s="1611">
      <c r="A109" s="238" t="n">
        <v>5802086</v>
      </c>
      <c r="B109" s="237" t="inlineStr">
        <is>
          <t>アイレーヌ　パーフェクトパクトSS　２０２</t>
        </is>
      </c>
      <c r="C109" s="239" t="n"/>
      <c r="D109" s="240" t="n"/>
      <c r="E109" s="241" t="n"/>
    </row>
    <row r="110" ht="21" customHeight="1" s="1611">
      <c r="A110" s="238" t="n">
        <v>5802087</v>
      </c>
      <c r="B110" s="244" t="inlineStr">
        <is>
          <t>アイレーヌ　パーフェクトパクトSS　２１０</t>
        </is>
      </c>
      <c r="C110" s="239" t="n"/>
      <c r="D110" s="240" t="n"/>
      <c r="E110" s="241" t="n"/>
    </row>
    <row r="111" ht="21" customHeight="1" s="1611">
      <c r="A111" s="238" t="n">
        <v>5802088</v>
      </c>
      <c r="B111" s="237" t="inlineStr">
        <is>
          <t>アイレーヌ　パーフェクトパクトSS　３００</t>
        </is>
      </c>
      <c r="C111" s="239" t="n"/>
      <c r="D111" s="240" t="n"/>
      <c r="E111" s="241" t="n"/>
    </row>
    <row r="112" ht="21" customHeight="1" s="1611">
      <c r="A112" s="238" t="n">
        <v>5802163</v>
      </c>
      <c r="B112" s="237" t="inlineStr">
        <is>
          <t>ツメカエ　アイレーヌ　パーフェクトパクトSS　２００</t>
        </is>
      </c>
      <c r="C112" s="239" t="n"/>
      <c r="D112" s="240" t="n"/>
      <c r="E112" s="241" t="n"/>
    </row>
    <row r="113" ht="21" customHeight="1" s="1611">
      <c r="A113" s="238" t="n">
        <v>5802164</v>
      </c>
      <c r="B113" s="237" t="inlineStr">
        <is>
          <t>ツメカエ　アイレーヌ　パーフェクトパクトSS　２０１</t>
        </is>
      </c>
      <c r="C113" s="239" t="n"/>
      <c r="D113" s="240" t="n"/>
      <c r="E113" s="241" t="n"/>
    </row>
    <row r="114" ht="21" customHeight="1" s="1611">
      <c r="A114" s="238" t="n">
        <v>5802165</v>
      </c>
      <c r="B114" s="237" t="inlineStr">
        <is>
          <t>ツメカエ　アイレーヌ　パーフェクトパクトSS　２０２</t>
        </is>
      </c>
      <c r="C114" s="239" t="n"/>
      <c r="D114" s="240" t="n"/>
      <c r="E114" s="241" t="n"/>
    </row>
    <row r="115" ht="21" customHeight="1" s="1611">
      <c r="A115" s="238" t="n">
        <v>5802166</v>
      </c>
      <c r="B115" s="237" t="inlineStr">
        <is>
          <t>ツメカエ　アイレーヌ　パーフェクトパクトSS　２１０</t>
        </is>
      </c>
      <c r="C115" s="239" t="n"/>
      <c r="D115" s="240" t="n"/>
      <c r="E115" s="241" t="n"/>
    </row>
    <row r="116" ht="21" customHeight="1" s="1611">
      <c r="A116" s="238" t="n">
        <v>5802167</v>
      </c>
      <c r="B116" s="244" t="inlineStr">
        <is>
          <t>ツメカエ　アイレーヌ　パーフェクトパクトSS　３００</t>
        </is>
      </c>
      <c r="C116" s="239" t="n"/>
      <c r="D116" s="240" t="n"/>
      <c r="E116" s="241" t="n"/>
    </row>
    <row r="117" ht="21" customHeight="1" s="1611">
      <c r="A117" s="238" t="n">
        <v>5802089</v>
      </c>
      <c r="B117" s="237" t="inlineStr">
        <is>
          <t>アイレーヌ　パーフェクトパクトAW　２００</t>
        </is>
      </c>
      <c r="C117" s="239" t="n"/>
      <c r="D117" s="240" t="n"/>
      <c r="E117" s="241" t="n"/>
    </row>
    <row r="118" ht="21" customHeight="1" s="1611">
      <c r="A118" s="238" t="n">
        <v>5802090</v>
      </c>
      <c r="B118" s="237" t="inlineStr">
        <is>
          <t>アイレーヌ　パーフェクトパクトAW　２０１</t>
        </is>
      </c>
      <c r="C118" s="239" t="n"/>
      <c r="D118" s="240" t="n"/>
      <c r="E118" s="241" t="n"/>
    </row>
    <row r="119" ht="21" customHeight="1" s="1611">
      <c r="A119" s="238" t="n">
        <v>5802091</v>
      </c>
      <c r="B119" s="244" t="inlineStr">
        <is>
          <t>アイレーヌ　パーフェクトパクトAW　２０２</t>
        </is>
      </c>
      <c r="C119" s="239" t="n"/>
      <c r="D119" s="240" t="n"/>
      <c r="E119" s="241" t="n"/>
    </row>
    <row r="120" ht="21" customHeight="1" s="1611">
      <c r="A120" s="238" t="n">
        <v>5802092</v>
      </c>
      <c r="B120" s="237" t="inlineStr">
        <is>
          <t>アイレーヌ　パーフェクトパクトAW　２１０</t>
        </is>
      </c>
      <c r="C120" s="239" t="n"/>
      <c r="D120" s="240" t="n"/>
      <c r="E120" s="241" t="n"/>
    </row>
    <row r="121" ht="21" customHeight="1" s="1611">
      <c r="A121" s="238" t="n">
        <v>5802093</v>
      </c>
      <c r="B121" s="237" t="inlineStr">
        <is>
          <t>アイレーヌ　パーフェクトパクトAW　３００</t>
        </is>
      </c>
      <c r="C121" s="239" t="n"/>
      <c r="D121" s="240" t="n"/>
      <c r="E121" s="241" t="n"/>
    </row>
    <row r="122" ht="21" customHeight="1" s="1611">
      <c r="A122" s="238" t="n">
        <v>5802168</v>
      </c>
      <c r="B122" s="237" t="inlineStr">
        <is>
          <t>ツメカエ　アイレーヌ　パーフェクトパクトAW　２００</t>
        </is>
      </c>
      <c r="C122" s="239" t="n"/>
      <c r="D122" s="240" t="n"/>
      <c r="E122" s="241" t="n"/>
    </row>
    <row r="123" ht="21" customHeight="1" s="1611">
      <c r="A123" s="238" t="n">
        <v>5802169</v>
      </c>
      <c r="B123" s="237" t="inlineStr">
        <is>
          <t>ツメカエ　アイレーヌ　パーフェクトパクトAW　２０１</t>
        </is>
      </c>
      <c r="C123" s="239" t="n"/>
      <c r="D123" s="240" t="n"/>
      <c r="E123" s="241" t="n"/>
    </row>
    <row r="124" ht="21" customHeight="1" s="1611">
      <c r="A124" s="238" t="n">
        <v>5802170</v>
      </c>
      <c r="B124" s="244" t="inlineStr">
        <is>
          <t>ツメカエ　アイレーヌ　パーフェクトパクトAW　２０２</t>
        </is>
      </c>
      <c r="C124" s="239" t="n"/>
      <c r="D124" s="240" t="n"/>
      <c r="E124" s="241" t="n"/>
    </row>
    <row r="125" ht="21" customHeight="1" s="1611">
      <c r="A125" s="238" t="n">
        <v>5802171</v>
      </c>
      <c r="B125" s="237" t="inlineStr">
        <is>
          <t>ツメカエ　アイレーヌ　パーフェクトパクトAW　２１０</t>
        </is>
      </c>
      <c r="C125" s="239" t="n"/>
      <c r="D125" s="240" t="n"/>
      <c r="E125" s="241" t="n"/>
    </row>
    <row r="126" ht="21" customHeight="1" s="1611">
      <c r="A126" s="238" t="n">
        <v>5802172</v>
      </c>
      <c r="B126" s="237" t="inlineStr">
        <is>
          <t>ツメカエ　アイレーヌ　パーフェクトパクトAW　３００</t>
        </is>
      </c>
      <c r="C126" s="239" t="n"/>
      <c r="D126" s="240" t="n"/>
      <c r="E126" s="241" t="n"/>
    </row>
    <row r="127" ht="21" customHeight="1" s="1611">
      <c r="A127" s="238" t="n">
        <v>5802094</v>
      </c>
      <c r="B127" s="237" t="inlineStr">
        <is>
          <t>アイレーヌ　パーフェクトリキッドＡＷ　２００</t>
        </is>
      </c>
      <c r="C127" s="239" t="n"/>
      <c r="D127" s="240" t="n"/>
      <c r="E127" s="241" t="n"/>
    </row>
    <row r="128" ht="21" customHeight="1" s="1611">
      <c r="A128" s="238" t="n">
        <v>5802095</v>
      </c>
      <c r="B128" s="237" t="inlineStr">
        <is>
          <t>アイレーヌ　パーフェクトリキッドＡＷ　２０１</t>
        </is>
      </c>
      <c r="C128" s="239" t="n"/>
      <c r="D128" s="240" t="n"/>
      <c r="E128" s="241" t="n"/>
    </row>
    <row r="129" ht="21" customHeight="1" s="1611">
      <c r="A129" s="238" t="n">
        <v>5802096</v>
      </c>
      <c r="B129" s="237" t="inlineStr">
        <is>
          <t>アイレーヌ　パーフェクトリキッドＡＷ　２０２</t>
        </is>
      </c>
      <c r="C129" s="239" t="n"/>
      <c r="D129" s="240" t="n"/>
      <c r="E129" s="241" t="n"/>
    </row>
    <row r="130" ht="21" customHeight="1" s="1611">
      <c r="A130" s="238" t="n">
        <v>5802097</v>
      </c>
      <c r="B130" s="237" t="inlineStr">
        <is>
          <t>アイレーヌ　・パーフェクトリキッドＡＷ　２１０</t>
        </is>
      </c>
      <c r="C130" s="239" t="n"/>
      <c r="D130" s="240" t="n"/>
      <c r="E130" s="241" t="n"/>
    </row>
    <row r="131" ht="21" customHeight="1" s="1611">
      <c r="A131" s="238" t="n">
        <v>5802098</v>
      </c>
      <c r="B131" s="237" t="inlineStr">
        <is>
          <t>アイレーヌ　パーフェクトリキッドＡＷ　３００</t>
        </is>
      </c>
      <c r="C131" s="239" t="n"/>
      <c r="D131" s="240" t="n"/>
      <c r="E131" s="241" t="n"/>
    </row>
    <row r="132" ht="21" customHeight="1" s="1611">
      <c r="A132" s="238" t="n">
        <v>5802126</v>
      </c>
      <c r="B132" s="237" t="inlineStr">
        <is>
          <t>リレント　ラティーフ　チークカラー</t>
        </is>
      </c>
      <c r="C132" s="239" t="n"/>
      <c r="D132" s="240" t="n"/>
      <c r="E132" s="241" t="n"/>
    </row>
    <row r="133" ht="21" customHeight="1" s="1611">
      <c r="A133" s="238" t="n">
        <v>5802127</v>
      </c>
      <c r="B133" s="237" t="inlineStr">
        <is>
          <t>リレント　ラティーフ　チークカラー</t>
        </is>
      </c>
      <c r="C133" s="239" t="n"/>
      <c r="D133" s="240" t="n"/>
      <c r="E133" s="241" t="n"/>
    </row>
    <row r="134" ht="21" customHeight="1" s="1611">
      <c r="A134" s="238" t="n">
        <v>5802128</v>
      </c>
      <c r="B134" s="237" t="inlineStr">
        <is>
          <t>リレント　ラティーフ　チークカラー</t>
        </is>
      </c>
      <c r="C134" s="239" t="n"/>
      <c r="D134" s="240" t="n"/>
      <c r="E134" s="241" t="n"/>
    </row>
    <row r="135" ht="21" customHeight="1" s="1611">
      <c r="A135" s="238" t="n">
        <v>5802110</v>
      </c>
      <c r="B135" s="237" t="inlineStr">
        <is>
          <t>リレント　ラティーフ　ロングラッシュマスカラ</t>
        </is>
      </c>
      <c r="C135" s="239" t="n"/>
      <c r="D135" s="240" t="n"/>
      <c r="E135" s="241" t="n"/>
    </row>
    <row r="136" ht="21" customHeight="1" s="1611">
      <c r="A136" s="238" t="n">
        <v>5802111</v>
      </c>
      <c r="B136" s="237" t="inlineStr">
        <is>
          <t>リレント　アイラッシュトリートメント</t>
        </is>
      </c>
      <c r="C136" s="239" t="n"/>
      <c r="D136" s="240" t="n">
        <v>16</v>
      </c>
      <c r="E136" s="241" t="n"/>
    </row>
    <row r="137" ht="21" customHeight="1" s="1611">
      <c r="A137" s="238" t="n">
        <v>5802112</v>
      </c>
      <c r="B137" s="237" t="inlineStr">
        <is>
          <t>エッセンスアイライナー＜ブラック＞</t>
        </is>
      </c>
      <c r="C137" s="239" t="n"/>
      <c r="D137" s="240" t="n"/>
      <c r="E137" s="241" t="n"/>
    </row>
    <row r="138" ht="21" customHeight="1" s="1611">
      <c r="A138" s="238" t="n">
        <v>5802113</v>
      </c>
      <c r="B138" s="237" t="inlineStr">
        <is>
          <t>エッセンスアイブロウ＜ブラウン＞</t>
        </is>
      </c>
      <c r="C138" s="239" t="n"/>
      <c r="D138" s="240" t="n"/>
      <c r="E138" s="241" t="n"/>
    </row>
    <row r="139" ht="21" customHeight="1" s="1611">
      <c r="A139" s="238" t="n">
        <v>5802114</v>
      </c>
      <c r="B139" s="237" t="inlineStr">
        <is>
          <t>エッセンスアイブロウ＜アッシュグレー＞</t>
        </is>
      </c>
      <c r="C139" s="239" t="n"/>
      <c r="D139" s="240" t="n"/>
      <c r="E139" s="241" t="n"/>
    </row>
    <row r="140" ht="21" customHeight="1" s="1611">
      <c r="A140" s="238" t="n">
        <v>5802117</v>
      </c>
      <c r="B140" s="244" t="inlineStr">
        <is>
          <t>ウォーターヴェール　マーブ　０１</t>
        </is>
      </c>
      <c r="C140" s="239" t="n"/>
      <c r="D140" s="240" t="n"/>
      <c r="E140" s="241" t="n"/>
    </row>
    <row r="141" ht="21" customHeight="1" s="1611">
      <c r="A141" s="238" t="n">
        <v>5802118</v>
      </c>
      <c r="B141" s="244" t="inlineStr">
        <is>
          <t>ウォーターヴェール　マーブ　０２</t>
        </is>
      </c>
      <c r="C141" s="239" t="n"/>
      <c r="D141" s="240" t="n"/>
      <c r="E141" s="241" t="n"/>
    </row>
    <row r="142" ht="21" customHeight="1" s="1611">
      <c r="A142" s="238" t="n">
        <v>5802124</v>
      </c>
      <c r="B142" s="237" t="inlineStr">
        <is>
          <t>リレント　エッセンスルージュ　RS12</t>
        </is>
      </c>
      <c r="C142" s="239" t="n"/>
      <c r="D142" s="240" t="n"/>
      <c r="E142" s="241" t="n"/>
    </row>
    <row r="143" ht="21" customHeight="1" s="1611">
      <c r="A143" s="238" t="n">
        <v>5802125</v>
      </c>
      <c r="B143" s="237" t="inlineStr">
        <is>
          <t>リレント　エッセンスルージュ　BD21</t>
        </is>
      </c>
      <c r="C143" s="239" t="n"/>
      <c r="D143" s="240" t="n"/>
      <c r="E143" s="241" t="n"/>
    </row>
    <row r="144" ht="21" customHeight="1" s="1611">
      <c r="A144" s="238" t="n">
        <v>5802115</v>
      </c>
      <c r="B144" s="237" t="inlineStr">
        <is>
          <t>リレント　ホライズン</t>
        </is>
      </c>
      <c r="C144" s="239" t="n"/>
      <c r="D144" s="240" t="n"/>
      <c r="E144" s="241" t="n"/>
    </row>
    <row r="145" ht="21" customHeight="1" s="1611">
      <c r="A145" s="238" t="n">
        <v>5802130</v>
      </c>
      <c r="B145" s="237" t="inlineStr">
        <is>
          <t>リレント　プレスドパウダー</t>
        </is>
      </c>
      <c r="C145" s="239" t="n"/>
      <c r="D145" s="240" t="n"/>
      <c r="E145" s="241" t="n"/>
    </row>
    <row r="146" ht="21" customHeight="1" s="1611">
      <c r="A146" s="238" t="n">
        <v>5802156</v>
      </c>
      <c r="B146" s="237" t="inlineStr">
        <is>
          <t>プロフェッショナル　ブラシセット＜C＞</t>
        </is>
      </c>
      <c r="C146" s="239" t="n"/>
      <c r="D146" s="240" t="n"/>
      <c r="E146" s="241" t="n"/>
    </row>
    <row r="147" ht="21" customHeight="1" s="1611">
      <c r="A147" s="238" t="n">
        <v>5802150</v>
      </c>
      <c r="B147" s="237" t="inlineStr">
        <is>
          <t>トリートメントパウダーパフ</t>
        </is>
      </c>
      <c r="C147" s="239" t="n"/>
      <c r="D147" s="240" t="n"/>
      <c r="E147" s="241" t="n"/>
    </row>
    <row r="148" ht="21" customHeight="1" s="1611">
      <c r="A148" s="238" t="n">
        <v>5802149</v>
      </c>
      <c r="B148" s="237" t="inlineStr">
        <is>
          <t>UVパフ</t>
        </is>
      </c>
      <c r="C148" s="239" t="n"/>
      <c r="D148" s="240" t="n"/>
      <c r="E148" s="241" t="n"/>
    </row>
    <row r="149" ht="21" customHeight="1" s="1611">
      <c r="A149" s="238" t="n">
        <v>5802148</v>
      </c>
      <c r="B149" s="237" t="inlineStr">
        <is>
          <t>ファンデーションパフ＜ダイ＞</t>
        </is>
      </c>
      <c r="C149" s="239" t="n"/>
      <c r="D149" s="240" t="n"/>
      <c r="E149" s="241" t="n"/>
    </row>
    <row r="150" ht="21" customHeight="1" s="1611">
      <c r="A150" s="238" t="n">
        <v>5802151</v>
      </c>
      <c r="B150" s="237" t="inlineStr">
        <is>
          <t>フェイスパウダーパフ</t>
        </is>
      </c>
      <c r="C150" s="239" t="n"/>
      <c r="D150" s="240" t="n"/>
      <c r="E150" s="241" t="n"/>
    </row>
    <row r="151" ht="21" customHeight="1" s="1611">
      <c r="A151" s="238" t="n">
        <v>5802152</v>
      </c>
      <c r="B151" s="237" t="inlineStr">
        <is>
          <t>エッセンスパウダーパフ</t>
        </is>
      </c>
      <c r="C151" s="239" t="n"/>
      <c r="D151" s="240" t="n"/>
      <c r="E151" s="241" t="n"/>
    </row>
    <row r="152" ht="21" customHeight="1" s="1611">
      <c r="A152" s="238" t="n">
        <v>5802155</v>
      </c>
      <c r="B152" s="237" t="inlineStr">
        <is>
          <t>エッセンスパウダーパフ＜マル＞</t>
        </is>
      </c>
      <c r="C152" s="239" t="n"/>
      <c r="D152" s="240" t="n"/>
      <c r="E152" s="241" t="n"/>
    </row>
    <row r="153" ht="21" customHeight="1" s="1611">
      <c r="A153" s="238" t="n">
        <v>5802154</v>
      </c>
      <c r="B153" s="237" t="inlineStr">
        <is>
          <t>Pリキッドパフ</t>
        </is>
      </c>
      <c r="C153" s="239" t="n"/>
      <c r="D153" s="240" t="n"/>
      <c r="E153" s="241" t="n"/>
    </row>
    <row r="154" ht="21" customHeight="1" s="1611">
      <c r="A154" s="238" t="n">
        <v>5802153</v>
      </c>
      <c r="B154" s="237" t="inlineStr">
        <is>
          <t>Pパクトパフ</t>
        </is>
      </c>
      <c r="C154" s="239" t="n"/>
      <c r="D154" s="240" t="n"/>
      <c r="E154" s="241" t="n"/>
    </row>
    <row r="155" ht="21" customHeight="1" s="1611">
      <c r="A155" s="238" t="n">
        <v>5802244</v>
      </c>
      <c r="B155" s="237" t="inlineStr">
        <is>
          <t>リップブラシ　M</t>
        </is>
      </c>
      <c r="C155" s="239" t="n"/>
      <c r="D155" s="240" t="n"/>
      <c r="E155" s="241" t="n"/>
    </row>
    <row r="156" ht="21" customHeight="1" s="1611">
      <c r="A156" s="238" t="n">
        <v>5802139</v>
      </c>
      <c r="B156" s="237" t="inlineStr">
        <is>
          <t>リレント　ボディソープ</t>
        </is>
      </c>
      <c r="C156" s="239" t="n"/>
      <c r="D156" s="240" t="n">
        <v>602.0599999999999</v>
      </c>
      <c r="E156" s="241" t="n"/>
    </row>
    <row r="157" ht="21" customHeight="1" s="1611">
      <c r="A157" s="238" t="n">
        <v>5802140</v>
      </c>
      <c r="B157" s="237" t="inlineStr">
        <is>
          <t>リレント　ボディソープ＜ツメカエ＞</t>
        </is>
      </c>
      <c r="C157" s="239" t="n"/>
      <c r="D157" s="240" t="n"/>
      <c r="E157" s="241" t="n"/>
    </row>
    <row r="158" ht="21" customHeight="1" s="1611">
      <c r="A158" s="238" t="n">
        <v>5802131</v>
      </c>
      <c r="B158" s="244" t="inlineStr">
        <is>
          <t>ルミシェ　ヘアシャンプ</t>
        </is>
      </c>
      <c r="C158" s="239" t="n"/>
      <c r="D158" s="240" t="n">
        <v>612.42</v>
      </c>
      <c r="E158" s="241" t="n"/>
    </row>
    <row r="159" ht="21" customHeight="1" s="1611">
      <c r="A159" s="238" t="n">
        <v>5802132</v>
      </c>
      <c r="B159" s="237" t="inlineStr">
        <is>
          <t>ルミシェ　ヘアシャンプー＜ツメカエ＞</t>
        </is>
      </c>
      <c r="C159" s="239" t="n"/>
      <c r="D159" s="240" t="n"/>
      <c r="E159" s="241" t="n"/>
    </row>
    <row r="160" ht="21" customHeight="1" s="1611">
      <c r="A160" s="238" t="n">
        <v>5802133</v>
      </c>
      <c r="B160" s="237" t="inlineStr">
        <is>
          <t>ルミシェ　ヘアコンディショナー</t>
        </is>
      </c>
      <c r="C160" s="239" t="n"/>
      <c r="D160" s="240" t="n">
        <v>580.55</v>
      </c>
      <c r="E160" s="241" t="n"/>
    </row>
    <row r="161" ht="21" customHeight="1" s="1611">
      <c r="A161" s="238" t="n">
        <v>5802134</v>
      </c>
      <c r="B161" s="237" t="inlineStr">
        <is>
          <t>ルミシェ　ヘアコンディショナー＜ツメカエ＞</t>
        </is>
      </c>
      <c r="C161" s="239" t="n"/>
      <c r="D161" s="240" t="n"/>
      <c r="E161" s="241" t="n"/>
    </row>
    <row r="162" ht="21" customHeight="1" s="1611">
      <c r="A162" s="238" t="n">
        <v>5802135</v>
      </c>
      <c r="B162" s="244" t="inlineStr">
        <is>
          <t>ルミシェ　アウトバストリートメント</t>
        </is>
      </c>
      <c r="C162" s="239" t="n"/>
      <c r="D162" s="240" t="n"/>
      <c r="E162" s="241" t="n"/>
    </row>
    <row r="163" ht="21" customHeight="1" s="1611">
      <c r="A163" s="238" t="n">
        <v>5802136</v>
      </c>
      <c r="B163" s="237" t="inlineStr">
        <is>
          <t>ヨウキビ　エッセンスシャンプー</t>
        </is>
      </c>
      <c r="C163" s="239" t="n"/>
      <c r="D163" s="240" t="n">
        <v>340</v>
      </c>
      <c r="E163" s="241" t="n"/>
    </row>
    <row r="164" ht="21" customHeight="1" s="1611">
      <c r="A164" s="238" t="n">
        <v>5802137</v>
      </c>
      <c r="B164" s="237" t="inlineStr">
        <is>
          <t>ヨウキビ　エッセンストリートメント</t>
        </is>
      </c>
      <c r="C164" s="239" t="n"/>
      <c r="D164" s="240" t="n">
        <v>340</v>
      </c>
      <c r="E164" s="241" t="n"/>
    </row>
    <row r="165" ht="21" customHeight="1" s="1611" thickBot="1">
      <c r="A165" s="247" t="n">
        <v>5802138</v>
      </c>
      <c r="B165" s="267" t="inlineStr">
        <is>
          <t>リレント　ビューティヘアエッセンス</t>
        </is>
      </c>
      <c r="C165" s="268" t="n"/>
      <c r="D165" s="269" t="n"/>
      <c r="E165" s="248" t="n"/>
    </row>
    <row r="166" ht="21" customHeight="1" s="1611">
      <c r="A166" s="81" t="n">
        <v>5802299</v>
      </c>
      <c r="B166" s="80" t="inlineStr">
        <is>
          <t xml:space="preserve">YOKIBI ｴｯｾﾝｽｸﾚﾝｼﾞﾝｸﾞ(ｼｮｳ) </t>
        </is>
      </c>
      <c r="C166" s="80" t="n"/>
      <c r="D166" s="80" t="n"/>
      <c r="E166" s="79">
        <f>'ORDER SHEET'!O1003</f>
        <v/>
      </c>
      <c r="F166" s="63" t="inlineStr">
        <is>
          <t>ミニパウチ</t>
        </is>
      </c>
      <c r="G166" s="1942" t="n"/>
      <c r="H166" s="61" t="n"/>
    </row>
    <row r="167" ht="21" customHeight="1" s="1611">
      <c r="A167" s="249" t="n">
        <v>5802300</v>
      </c>
      <c r="B167" s="239" t="inlineStr">
        <is>
          <t xml:space="preserve">YOKIBI ｴｯｾﾝｽｺｰﾙﾄﾞ(ｼｮｳ)    </t>
        </is>
      </c>
      <c r="C167" s="239" t="n"/>
      <c r="D167" s="239" t="n"/>
      <c r="E167" s="250">
        <f>'ORDER SHEET'!O1004</f>
        <v/>
      </c>
      <c r="F167" s="63" t="inlineStr">
        <is>
          <t>ミニパウチ</t>
        </is>
      </c>
      <c r="G167" s="1942" t="n"/>
      <c r="H167" s="61" t="n"/>
    </row>
    <row r="168" ht="21" customHeight="1" s="1611">
      <c r="A168" s="251" t="n">
        <v>5802301</v>
      </c>
      <c r="B168" s="252" t="inlineStr">
        <is>
          <t xml:space="preserve">YOKIBI ｴｯｾﾝｽﾌﾚｯｼｭ(ｼｮｳ)    </t>
        </is>
      </c>
      <c r="C168" s="239" t="n"/>
      <c r="D168" s="239" t="n"/>
      <c r="E168" s="250">
        <f>'ORDER SHEET'!O1005</f>
        <v/>
      </c>
      <c r="F168" s="63" t="inlineStr">
        <is>
          <t>ミニパウチ</t>
        </is>
      </c>
      <c r="G168" s="1942" t="n"/>
      <c r="H168" s="61" t="n"/>
    </row>
    <row r="169" ht="21" customHeight="1" s="1611">
      <c r="A169" s="249" t="n">
        <v>5802302</v>
      </c>
      <c r="B169" s="239" t="inlineStr">
        <is>
          <t xml:space="preserve">YOKIBI ｴｯｾﾝｽﾛｰｼｮﾝ(ｼｮｳ)    </t>
        </is>
      </c>
      <c r="C169" s="239" t="n"/>
      <c r="D169" s="239" t="n"/>
      <c r="E169" s="250">
        <f>'ORDER SHEET'!O1006</f>
        <v/>
      </c>
      <c r="F169" s="63" t="inlineStr">
        <is>
          <t>ミニパウチ</t>
        </is>
      </c>
      <c r="G169" s="1942" t="n"/>
      <c r="H169" s="61" t="n"/>
    </row>
    <row r="170" ht="21" customHeight="1" s="1611">
      <c r="A170" s="249" t="n">
        <v>5802303</v>
      </c>
      <c r="B170" s="239" t="inlineStr">
        <is>
          <t xml:space="preserve">YOKIBI ｴｯｾﾝｽｼﾞｪﾙ(ｼｮｳ)     </t>
        </is>
      </c>
      <c r="C170" s="239" t="n"/>
      <c r="D170" s="239" t="n"/>
      <c r="E170" s="250">
        <f>'ORDER SHEET'!O1007</f>
        <v/>
      </c>
      <c r="F170" s="63" t="inlineStr">
        <is>
          <t>ミニパウチ</t>
        </is>
      </c>
      <c r="G170" s="1942" t="inlineStr">
        <is>
          <t>在庫なし</t>
        </is>
      </c>
      <c r="H170" s="61" t="n"/>
    </row>
    <row r="171" ht="21" customHeight="1" s="1611">
      <c r="A171" s="249" t="n">
        <v>5802304</v>
      </c>
      <c r="B171" s="239" t="inlineStr">
        <is>
          <t>YOKIBI ｴｯｾﾝｽｱｲﾄﾘｰﾄﾒﾝﾄ(ｼｮｳ)</t>
        </is>
      </c>
      <c r="C171" s="239" t="n"/>
      <c r="D171" s="239" t="n"/>
      <c r="E171" s="250">
        <f>'ORDER SHEET'!O1008</f>
        <v/>
      </c>
      <c r="F171" s="63" t="inlineStr">
        <is>
          <t>ミニパウチ</t>
        </is>
      </c>
      <c r="G171" s="1942" t="n"/>
      <c r="H171" s="61" t="n"/>
    </row>
    <row r="172" ht="21" customHeight="1" s="1611">
      <c r="A172" s="249" t="n">
        <v>5802305</v>
      </c>
      <c r="B172" s="239" t="inlineStr">
        <is>
          <t>YOKIBI ｴｯｾﾝｽｴﾏﾙｼｮﾝﾘｯﾁ(ｼｮｳ)</t>
        </is>
      </c>
      <c r="C172" s="239" t="n"/>
      <c r="D172" s="239" t="n"/>
      <c r="E172" s="250">
        <f>'ORDER SHEET'!O1009</f>
        <v/>
      </c>
      <c r="F172" s="63" t="inlineStr">
        <is>
          <t>ミニパウチ</t>
        </is>
      </c>
      <c r="G172" s="1942" t="n"/>
      <c r="H172" s="61" t="n"/>
    </row>
    <row r="173" ht="21" customHeight="1" s="1611">
      <c r="A173" s="249" t="n">
        <v>5802306</v>
      </c>
      <c r="B173" s="368" t="inlineStr">
        <is>
          <t xml:space="preserve">YOKIBI ｴｯｾﾝｽｸﾘｰﾑ(ｼｮｳ)     </t>
        </is>
      </c>
      <c r="C173" s="239" t="n"/>
      <c r="D173" s="239" t="n"/>
      <c r="E173" s="250">
        <f>'ORDER SHEET'!O1010</f>
        <v/>
      </c>
      <c r="F173" s="63" t="inlineStr">
        <is>
          <t>ミニパウチ</t>
        </is>
      </c>
      <c r="G173" s="1942" t="n"/>
      <c r="H173" s="61" t="n"/>
    </row>
    <row r="174" ht="21" customHeight="1" s="1611">
      <c r="A174" s="365" t="n"/>
      <c r="B174" s="368" t="inlineStr">
        <is>
          <t xml:space="preserve">YOKIBI　エッセンスパック(ｼｮｳ)     </t>
        </is>
      </c>
      <c r="C174" s="366" t="n"/>
      <c r="D174" s="366" t="n"/>
      <c r="E174" s="367">
        <f>'ORDER SHEET'!O1011</f>
        <v/>
      </c>
      <c r="F174" s="63" t="inlineStr">
        <is>
          <t>ミニパウチ</t>
        </is>
      </c>
      <c r="G174" s="1942" t="n"/>
      <c r="H174" s="61" t="n"/>
    </row>
    <row r="175" ht="21" customHeight="1" s="1611">
      <c r="A175" s="249" t="n"/>
      <c r="B175" s="253" t="inlineStr">
        <is>
          <t xml:space="preserve">YOKIBI ｴｯｾﾝｽシルキームース(ｼｮｳ)   </t>
        </is>
      </c>
      <c r="C175" s="239" t="n"/>
      <c r="D175" s="239" t="n"/>
      <c r="E175" s="254">
        <f>'ORDER SHEET'!O1012</f>
        <v/>
      </c>
      <c r="F175" s="63" t="inlineStr">
        <is>
          <t>ミニパウチ</t>
        </is>
      </c>
      <c r="G175" s="1942" t="n"/>
      <c r="H175" s="61" t="n"/>
    </row>
    <row r="176" ht="21" customHeight="1" s="1611">
      <c r="A176" s="791" t="n"/>
      <c r="B176" s="788" t="inlineStr">
        <is>
          <t xml:space="preserve">YOKIBI　エッセンスウォッシュ(ｼｮｳ)   </t>
        </is>
      </c>
      <c r="C176" s="793" t="n"/>
      <c r="D176" s="793" t="n"/>
      <c r="E176" s="790">
        <f>'ORDER SHEET'!O126</f>
        <v/>
      </c>
      <c r="F176" s="63" t="inlineStr">
        <is>
          <t>ミニパウチ</t>
        </is>
      </c>
      <c r="G176" s="1942" t="n"/>
      <c r="H176" s="61" t="n"/>
    </row>
    <row r="177" ht="21" customHeight="1" s="1611">
      <c r="A177" s="249" t="n">
        <v>5802315</v>
      </c>
      <c r="B177" s="239" t="inlineStr">
        <is>
          <t>ﾗ･ｾﾗｰﾙ ﾄﾞﾛｩﾜｰｸﾚﾝｼﾞﾝｸﾞ(ｼｮｳ)</t>
        </is>
      </c>
      <c r="C177" s="239" t="n"/>
      <c r="D177" s="239" t="n"/>
      <c r="E177" s="250">
        <f>'ORDER SHEET'!O990</f>
        <v/>
      </c>
      <c r="F177" s="63" t="inlineStr">
        <is>
          <t>ミニパウチ</t>
        </is>
      </c>
      <c r="G177" s="1942" t="n"/>
      <c r="H177" s="61" t="n"/>
    </row>
    <row r="178" ht="21" customHeight="1" s="1611">
      <c r="A178" s="249" t="n">
        <v>5802316</v>
      </c>
      <c r="B178" s="239" t="inlineStr">
        <is>
          <t xml:space="preserve">ﾗ･ｾﾗｰﾙ ﾄﾞﾛｩﾜｰｳｫｯｼｭ(ｼｮｳ)   </t>
        </is>
      </c>
      <c r="C178" s="239" t="n"/>
      <c r="D178" s="239" t="n"/>
      <c r="E178" s="250">
        <f>'ORDER SHEET'!O991</f>
        <v/>
      </c>
      <c r="F178" s="63" t="inlineStr">
        <is>
          <t>ミニパウチ</t>
        </is>
      </c>
      <c r="G178" s="1942" t="n"/>
      <c r="H178" s="61" t="n"/>
    </row>
    <row r="179" ht="21" customHeight="1" s="1611">
      <c r="A179" s="249" t="n">
        <v>5802324</v>
      </c>
      <c r="B179" s="239" t="inlineStr">
        <is>
          <t xml:space="preserve">ﾗ･ｾﾗｰﾙ ﾄﾞﾛｩﾜｰｺｰﾙﾄﾞ (ｼｮｳ)  </t>
        </is>
      </c>
      <c r="C179" s="239" t="n"/>
      <c r="D179" s="239" t="n"/>
      <c r="E179" s="241">
        <f>'ORDER SHEET'!O999</f>
        <v/>
      </c>
      <c r="F179" s="63" t="inlineStr">
        <is>
          <t>ミニパウチ</t>
        </is>
      </c>
      <c r="G179" s="1942" t="n"/>
      <c r="H179" s="61" t="n"/>
    </row>
    <row r="180" ht="21" customHeight="1" s="1611">
      <c r="A180" s="249" t="n">
        <v>5802325</v>
      </c>
      <c r="B180" s="239" t="inlineStr">
        <is>
          <t>ﾗ･ｾﾗｰﾙ ﾄﾞﾛｩﾜｰﾌﾚｯｼｭﾅｰ (ｼｮｳ)</t>
        </is>
      </c>
      <c r="C180" s="239" t="n"/>
      <c r="D180" s="239" t="n"/>
      <c r="E180" s="241">
        <f>'ORDER SHEET'!O1000</f>
        <v/>
      </c>
      <c r="F180" s="63" t="inlineStr">
        <is>
          <t>ミニパウチ</t>
        </is>
      </c>
      <c r="G180" s="1942" t="n"/>
      <c r="H180" s="61" t="n"/>
    </row>
    <row r="181" ht="21" customHeight="1" s="1611">
      <c r="A181" s="249" t="n">
        <v>5802317</v>
      </c>
      <c r="B181" s="239" t="inlineStr">
        <is>
          <t xml:space="preserve">ﾗ･ｾﾗｰﾙ VCﾗﾆｰ(ｼｮｳ)         </t>
        </is>
      </c>
      <c r="C181" s="239" t="n"/>
      <c r="D181" s="239" t="n"/>
      <c r="E181" s="241">
        <f>'ORDER SHEET'!O992</f>
        <v/>
      </c>
      <c r="F181" s="63" t="inlineStr">
        <is>
          <t>ミニパウチ</t>
        </is>
      </c>
      <c r="G181" s="1942" t="n"/>
      <c r="H181" s="61" t="n"/>
    </row>
    <row r="182" ht="21" customHeight="1" s="1611">
      <c r="A182" s="249" t="n">
        <v>5802318</v>
      </c>
      <c r="B182" s="239" t="inlineStr">
        <is>
          <t xml:space="preserve">ﾗ･ｾﾗｰﾙ ﾄﾞﾛｩﾜｰﾄﾞｰﾙ(ｼｮｳ)    </t>
        </is>
      </c>
      <c r="C182" s="239" t="n"/>
      <c r="D182" s="239" t="n"/>
      <c r="E182" s="241">
        <f>'ORDER SHEET'!O993</f>
        <v/>
      </c>
      <c r="F182" s="63" t="inlineStr">
        <is>
          <t>ミニパウチ</t>
        </is>
      </c>
      <c r="G182" s="1942" t="n"/>
      <c r="H182" s="61" t="n"/>
    </row>
    <row r="183" ht="21" customHeight="1" s="1611">
      <c r="A183" s="249" t="n">
        <v>5802319</v>
      </c>
      <c r="B183" s="239" t="inlineStr">
        <is>
          <t xml:space="preserve">ﾗ･ｾﾗｰﾙ ﾄﾞﾛｩﾜｰﾗﾆｰ(ｼｮｳ)     </t>
        </is>
      </c>
      <c r="C183" s="239" t="n"/>
      <c r="D183" s="239" t="n"/>
      <c r="E183" s="241">
        <f>'ORDER SHEET'!O994</f>
        <v/>
      </c>
      <c r="F183" s="63" t="inlineStr">
        <is>
          <t>ミニパウチ</t>
        </is>
      </c>
      <c r="G183" s="1942" t="n"/>
      <c r="H183" s="61" t="n"/>
    </row>
    <row r="184" ht="21" customHeight="1" s="1611">
      <c r="A184" s="249" t="n">
        <v>5802323</v>
      </c>
      <c r="B184" s="239" t="inlineStr">
        <is>
          <t xml:space="preserve">ﾗ･ｾﾗｰﾙ ﾄﾞﾛｩﾜｰｾﾗﾑ(ｼｮｳ)     </t>
        </is>
      </c>
      <c r="C184" s="239" t="n"/>
      <c r="D184" s="239" t="n"/>
      <c r="E184" s="270">
        <f>'ORDER SHEET'!O998</f>
        <v/>
      </c>
      <c r="F184" s="63" t="inlineStr">
        <is>
          <t>ミニパウチ</t>
        </is>
      </c>
      <c r="G184" s="1942" t="inlineStr">
        <is>
          <t>在庫なし</t>
        </is>
      </c>
      <c r="H184" s="61" t="n"/>
    </row>
    <row r="185" ht="21" customHeight="1" s="1611">
      <c r="A185" s="249" t="n">
        <v>5802320</v>
      </c>
      <c r="B185" s="239" t="inlineStr">
        <is>
          <t xml:space="preserve">ﾗ･ｾﾗｰﾙ ﾄﾞﾛｩﾜｰﾊﾟｯｸ(ｼｮｳ)    </t>
        </is>
      </c>
      <c r="C185" s="239" t="n"/>
      <c r="D185" s="239" t="n"/>
      <c r="E185" s="241">
        <f>'ORDER SHEET'!O995</f>
        <v/>
      </c>
      <c r="F185" s="63" t="inlineStr">
        <is>
          <t>ミニパウチ</t>
        </is>
      </c>
      <c r="G185" s="1942" t="n"/>
      <c r="H185" s="61" t="n"/>
    </row>
    <row r="186" ht="21" customHeight="1" s="1611">
      <c r="A186" s="249" t="n">
        <v>5802321</v>
      </c>
      <c r="B186" s="239" t="inlineStr">
        <is>
          <t xml:space="preserve">ﾗ･ｾﾗｰﾙ ﾄﾞﾛｩﾜｰﾐﾙｸ(ｼｮｳ)     </t>
        </is>
      </c>
      <c r="C186" s="239" t="n"/>
      <c r="D186" s="239" t="n"/>
      <c r="E186" s="241">
        <f>'ORDER SHEET'!O996</f>
        <v/>
      </c>
      <c r="F186" s="63" t="inlineStr">
        <is>
          <t>ミニパウチ</t>
        </is>
      </c>
      <c r="G186" s="1942" t="n"/>
      <c r="H186" s="61" t="n"/>
    </row>
    <row r="187" ht="21" customHeight="1" s="1611">
      <c r="A187" s="249" t="n">
        <v>5802322</v>
      </c>
      <c r="B187" s="239" t="inlineStr">
        <is>
          <t xml:space="preserve">ﾗ･ｾﾗｰﾙ ﾄﾞﾛｩﾜｰｸﾘｰﾑ(ｼｮｳ)    </t>
        </is>
      </c>
      <c r="C187" s="239" t="n"/>
      <c r="D187" s="239" t="n"/>
      <c r="E187" s="241">
        <f>'ORDER SHEET'!O997</f>
        <v/>
      </c>
      <c r="F187" s="63" t="inlineStr">
        <is>
          <t>ミニパウチ</t>
        </is>
      </c>
      <c r="G187" s="1942" t="n"/>
      <c r="H187" s="61" t="n"/>
    </row>
    <row r="188" ht="21" customHeight="1" s="1611">
      <c r="A188" s="249" t="n">
        <v>5802326</v>
      </c>
      <c r="B188" s="239" t="inlineStr">
        <is>
          <t xml:space="preserve">ﾘﾅﾚｽ ｽｷﾝﾛｰｼｮﾝ(ｼｮｳ)        </t>
        </is>
      </c>
      <c r="C188" s="239" t="n"/>
      <c r="D188" s="239" t="n"/>
      <c r="E188" s="241">
        <f>'ORDER SHEET'!O1022</f>
        <v/>
      </c>
      <c r="F188" s="63" t="inlineStr">
        <is>
          <t>ミニパウチ</t>
        </is>
      </c>
      <c r="G188" s="1942" t="n"/>
      <c r="H188" s="61" t="n"/>
    </row>
    <row r="189" ht="21" customHeight="1" s="1611">
      <c r="A189" s="249" t="n">
        <v>5802327</v>
      </c>
      <c r="B189" s="239" t="inlineStr">
        <is>
          <t xml:space="preserve">ﾘﾅﾚｽ ｴｯｾﾝｽｱﾙﾌｧ(ｼｮｳ)       </t>
        </is>
      </c>
      <c r="C189" s="239" t="n"/>
      <c r="D189" s="239" t="n"/>
      <c r="E189" s="241">
        <f>'ORDER SHEET'!O1023</f>
        <v/>
      </c>
      <c r="F189" s="63" t="inlineStr">
        <is>
          <t>ミニパウチ</t>
        </is>
      </c>
      <c r="G189" s="1942" t="n"/>
      <c r="H189" s="61" t="n"/>
    </row>
    <row r="190" ht="21" customHeight="1" s="1611">
      <c r="A190" s="249" t="n">
        <v>5802328</v>
      </c>
      <c r="B190" s="239" t="inlineStr">
        <is>
          <t xml:space="preserve">ﾘﾅﾚｽ ﾐﾙｸﾛｰｼｮﾝ(ｼｮｳ)        </t>
        </is>
      </c>
      <c r="C190" s="239" t="n"/>
      <c r="D190" s="239" t="n"/>
      <c r="E190" s="241">
        <f>'ORDER SHEET'!O1024</f>
        <v/>
      </c>
      <c r="F190" s="63" t="inlineStr">
        <is>
          <t>ミニパウチ</t>
        </is>
      </c>
      <c r="G190" s="1942" t="n"/>
      <c r="H190" s="61" t="n"/>
    </row>
    <row r="191" ht="21" customHeight="1" s="1611">
      <c r="A191" s="249" t="n">
        <v>5802329</v>
      </c>
      <c r="B191" s="239" t="inlineStr">
        <is>
          <t xml:space="preserve">ﾘﾅﾚｽ ﾓｲｽﾁｭｱｸﾘｰﾑ(ｼｮｳ)      </t>
        </is>
      </c>
      <c r="C191" s="239" t="n"/>
      <c r="D191" s="239" t="n"/>
      <c r="E191" s="241">
        <f>'ORDER SHEET'!O1025</f>
        <v/>
      </c>
      <c r="F191" s="63" t="inlineStr">
        <is>
          <t>ミニパウチ</t>
        </is>
      </c>
      <c r="G191" s="1942" t="n"/>
      <c r="H191" s="61" t="n"/>
    </row>
    <row r="192" ht="21" customHeight="1" s="1611">
      <c r="A192" s="249" t="n">
        <v>5802307</v>
      </c>
      <c r="B192" s="239" t="inlineStr">
        <is>
          <t xml:space="preserve">ｱｽﾃﾛｰﾍﾟ ｸﾚﾝｼﾞﾝｸﾞｸﾘｰﾑ(ｼｮｳ) </t>
        </is>
      </c>
      <c r="C192" s="239" t="n"/>
      <c r="D192" s="239" t="n"/>
      <c r="E192" s="270">
        <f>'ORDER SHEET'!O1014</f>
        <v/>
      </c>
      <c r="F192" s="63" t="inlineStr">
        <is>
          <t>ミニパウチ</t>
        </is>
      </c>
      <c r="G192" s="1942" t="n"/>
      <c r="H192" s="61" t="n"/>
    </row>
    <row r="193" ht="21" customHeight="1" s="1611">
      <c r="A193" s="249" t="n">
        <v>5802308</v>
      </c>
      <c r="B193" s="239" t="inlineStr">
        <is>
          <t xml:space="preserve">ｱｽﾃﾛｰﾍﾟ ｳｫｯｼﾝｸﾞｸﾘｰﾑ(ｼｮｳ)  </t>
        </is>
      </c>
      <c r="C193" s="239" t="n"/>
      <c r="D193" s="239" t="n"/>
      <c r="E193" s="270">
        <f>'ORDER SHEET'!O1015</f>
        <v/>
      </c>
      <c r="F193" s="63" t="inlineStr">
        <is>
          <t>ミニパウチ</t>
        </is>
      </c>
      <c r="G193" s="1942" t="n"/>
      <c r="H193" s="61" t="n"/>
    </row>
    <row r="194" ht="21" customHeight="1" s="1611">
      <c r="A194" s="249" t="n">
        <v>5802309</v>
      </c>
      <c r="B194" s="239" t="inlineStr">
        <is>
          <t xml:space="preserve">ｱｽﾃﾛｰﾍﾟ ｺｰﾙﾄﾞｸﾘｰﾑ(ｼｮｳ)    </t>
        </is>
      </c>
      <c r="C194" s="239" t="n"/>
      <c r="D194" s="239" t="n"/>
      <c r="E194" s="270">
        <f>'ORDER SHEET'!O1016</f>
        <v/>
      </c>
      <c r="F194" s="63" t="inlineStr">
        <is>
          <t>ミニパウチ</t>
        </is>
      </c>
      <c r="G194" s="1942" t="n"/>
      <c r="H194" s="61" t="n"/>
    </row>
    <row r="195" ht="21" customHeight="1" s="1611">
      <c r="A195" s="249" t="n">
        <v>5802310</v>
      </c>
      <c r="B195" s="239" t="inlineStr">
        <is>
          <t xml:space="preserve">ｱｽﾃﾛｰﾍﾟ ｽｷﾝﾌﾚｯｼｭﾅｰ(ｼｮｳ)   </t>
        </is>
      </c>
      <c r="C195" s="239" t="n"/>
      <c r="D195" s="239" t="n"/>
      <c r="E195" s="270">
        <f>'ORDER SHEET'!O1017</f>
        <v/>
      </c>
      <c r="F195" s="63" t="inlineStr">
        <is>
          <t>ミニパウチ</t>
        </is>
      </c>
      <c r="G195" s="1942" t="n"/>
      <c r="H195" s="61" t="n"/>
    </row>
    <row r="196" ht="21" customHeight="1" s="1611">
      <c r="A196" s="249" t="n">
        <v>5802311</v>
      </c>
      <c r="B196" s="239" t="inlineStr">
        <is>
          <t xml:space="preserve">ｱｽﾃﾛｰﾍﾟ ｽｷﾝﾛｰｼｮﾝ(ｼｮｳ)     </t>
        </is>
      </c>
      <c r="C196" s="239" t="n"/>
      <c r="D196" s="239" t="n"/>
      <c r="E196" s="270">
        <f>'ORDER SHEET'!O1018</f>
        <v/>
      </c>
      <c r="F196" s="63" t="inlineStr">
        <is>
          <t>ミニパウチ</t>
        </is>
      </c>
      <c r="G196" s="1942" t="n"/>
      <c r="H196" s="61" t="n"/>
    </row>
    <row r="197" ht="21" customHeight="1" s="1611">
      <c r="A197" s="249" t="n">
        <v>5802312</v>
      </c>
      <c r="B197" s="239" t="inlineStr">
        <is>
          <t xml:space="preserve">ｱｽﾃﾛｰﾍﾟ ﾓｲｽﾁｭｱﾛｰｼｮﾝ(ｼｮｳ)  </t>
        </is>
      </c>
      <c r="C197" s="239" t="n"/>
      <c r="D197" s="239" t="n"/>
      <c r="E197" s="270">
        <f>'ORDER SHEET'!O1019</f>
        <v/>
      </c>
      <c r="F197" s="63" t="inlineStr">
        <is>
          <t>ミニパウチ</t>
        </is>
      </c>
      <c r="G197" s="1942" t="n"/>
      <c r="H197" s="61" t="n"/>
    </row>
    <row r="198" ht="21" customHeight="1" s="1611">
      <c r="A198" s="271" t="n">
        <v>5802313</v>
      </c>
      <c r="B198" s="272" t="inlineStr">
        <is>
          <t xml:space="preserve">ｱｽﾃﾛｰﾍﾟ ﾐﾙｸﾛｰｼｮﾝ(ｼｮｳ)     </t>
        </is>
      </c>
      <c r="C198" s="272" t="n"/>
      <c r="D198" s="272" t="n"/>
      <c r="E198" s="270">
        <f>'ORDER SHEET'!O1020</f>
        <v/>
      </c>
      <c r="F198" s="63" t="inlineStr">
        <is>
          <t>ミニパウチ</t>
        </is>
      </c>
      <c r="G198" s="1942" t="n"/>
      <c r="H198" s="61" t="n"/>
    </row>
    <row r="199" ht="21" customHeight="1" s="1611" thickBot="1">
      <c r="A199" s="85" t="n">
        <v>5802314</v>
      </c>
      <c r="B199" s="86" t="inlineStr">
        <is>
          <t xml:space="preserve">ｱｽﾃﾛｰﾍﾟ ﾓｲｽﾁｭｱｸﾘｰﾑ(ｼｮｳ)   </t>
        </is>
      </c>
      <c r="C199" s="87" t="n"/>
      <c r="D199" s="87" t="n"/>
      <c r="E199" s="88">
        <f>'ORDER SHEET'!O1021</f>
        <v/>
      </c>
      <c r="F199" s="63" t="inlineStr">
        <is>
          <t>ミニパウチ</t>
        </is>
      </c>
      <c r="G199" s="1942" t="n"/>
      <c r="H199" s="61" t="n"/>
    </row>
    <row r="200" ht="19.5" customHeight="1" s="1611" thickBot="1">
      <c r="A200" s="1540" t="inlineStr">
        <is>
          <t>合計</t>
        </is>
      </c>
      <c r="E200" s="37">
        <f>SUM(E3:E199)</f>
        <v/>
      </c>
    </row>
  </sheetData>
  <mergeCells count="2">
    <mergeCell ref="A1:E1"/>
    <mergeCell ref="A200:B200"/>
  </mergeCells>
  <pageMargins left="0.7" right="0.7" top="0.75" bottom="0.75" header="0.3" footer="0.3"/>
  <pageSetup orientation="portrait" paperSize="9"/>
</worksheet>
</file>

<file path=xl/worksheets/sheet14.xml><?xml version="1.0" encoding="utf-8"?>
<worksheet xmlns="http://schemas.openxmlformats.org/spreadsheetml/2006/main">
  <sheetPr>
    <outlinePr summaryBelow="1" summaryRight="1"/>
    <pageSetUpPr/>
  </sheetPr>
  <dimension ref="A1:B385"/>
  <sheetViews>
    <sheetView workbookViewId="0">
      <selection activeCell="N26" sqref="N26"/>
    </sheetView>
  </sheetViews>
  <sheetFormatPr baseColWidth="8" defaultColWidth="8.875" defaultRowHeight="18.75"/>
  <sheetData>
    <row r="1">
      <c r="A1" s="0" t="inlineStr">
        <is>
          <t>商品コード</t>
        </is>
      </c>
      <c r="B1" s="0" t="inlineStr">
        <is>
          <t>商品名</t>
        </is>
      </c>
    </row>
    <row r="2">
      <c r="A2" s="0" t="n">
        <v>5802200</v>
      </c>
      <c r="B2" s="0" t="inlineStr">
        <is>
          <t xml:space="preserve">AG ﾏﾐｨ ﾎﾞﾃﾞｨｹｱｸﾘｰﾑ&lt;150G&gt;  </t>
        </is>
      </c>
    </row>
    <row r="3">
      <c r="A3" s="0" t="n">
        <v>5802201</v>
      </c>
      <c r="B3" s="0" t="inlineStr">
        <is>
          <t xml:space="preserve">AG ﾏﾐｨ ﾎﾞﾃﾞｨｹｱｸﾘｰﾑ&lt;380G&gt;  </t>
        </is>
      </c>
    </row>
    <row r="4">
      <c r="A4" s="0" t="n">
        <v>5802284</v>
      </c>
      <c r="B4" s="0" t="inlineStr">
        <is>
          <t xml:space="preserve">AP ｴｯｾﾝｽ N 17-02          </t>
        </is>
      </c>
    </row>
    <row r="5">
      <c r="A5" s="0" t="n">
        <v>5802283</v>
      </c>
      <c r="B5" s="0" t="inlineStr">
        <is>
          <t>AP ﾌｪｲｼｬﾙﾄﾘｰﾄﾒﾝﾄﾛｰｼｮﾝ17-02</t>
        </is>
      </c>
    </row>
    <row r="6">
      <c r="A6" s="0" t="n">
        <v>5802101</v>
      </c>
      <c r="B6" s="0" t="inlineStr">
        <is>
          <t xml:space="preserve">EY･ｺﾝﾄﾛｰﾙﾍﾞｰｽD-N ｸﾘｱｱｯﾌﾟ  </t>
        </is>
      </c>
    </row>
    <row r="7">
      <c r="A7" s="0" t="n">
        <v>5802099</v>
      </c>
      <c r="B7" s="0" t="inlineStr">
        <is>
          <t xml:space="preserve">EY･ｺﾝﾄﾛｰﾙﾍﾞｰｽN-O ｸﾘｱｱｯﾌﾟ  </t>
        </is>
      </c>
    </row>
    <row r="8">
      <c r="A8" s="0" t="n">
        <v>5802100</v>
      </c>
      <c r="B8" s="0" t="inlineStr">
        <is>
          <t>EY･ｺﾝﾄﾛｰﾙﾍﾞｰｽN-O ﾌﾞﾗｲﾄｱｯﾌﾟ</t>
        </is>
      </c>
    </row>
    <row r="9">
      <c r="A9" s="0" t="n">
        <v>5802187</v>
      </c>
      <c r="B9" s="0" t="inlineStr">
        <is>
          <t xml:space="preserve">KS ﾖｳｷﾋﾞ ｴｯｾﾝｽｱｲﾄﾘｰﾄﾒﾝﾄ   </t>
        </is>
      </c>
    </row>
    <row r="10">
      <c r="A10" s="0" t="n">
        <v>5802186</v>
      </c>
      <c r="B10" s="0" t="inlineStr">
        <is>
          <t xml:space="preserve">KS ﾖｳｷﾋﾞ ｴｯｾﾝｽｴﾏﾙｼｮﾝﾘｯﾁ   </t>
        </is>
      </c>
    </row>
    <row r="11">
      <c r="A11" s="0" t="n">
        <v>5802188</v>
      </c>
      <c r="B11" s="0" t="inlineStr">
        <is>
          <t xml:space="preserve">KS ﾖｳｷﾋﾞ ｴｯｾﾝｽｸﾘｰﾑ        </t>
        </is>
      </c>
    </row>
    <row r="12">
      <c r="A12" s="0" t="n">
        <v>5802180</v>
      </c>
      <c r="B12" s="0" t="inlineStr">
        <is>
          <t xml:space="preserve">KS ﾖｳｷﾋﾞ ｴｯｾﾝｽｸﾚﾝｼﾞﾝｸﾞ    </t>
        </is>
      </c>
    </row>
    <row r="13">
      <c r="A13" s="0" t="n">
        <v>5802181</v>
      </c>
      <c r="B13" s="0" t="inlineStr">
        <is>
          <t xml:space="preserve">KS ﾖｳｷﾋﾞ ｴｯｾﾝｽｺｰﾙﾄﾞ       </t>
        </is>
      </c>
    </row>
    <row r="14">
      <c r="A14" s="0" t="n">
        <v>5802184</v>
      </c>
      <c r="B14" s="0" t="inlineStr">
        <is>
          <t xml:space="preserve">KS ﾖｳｷﾋﾞ ｴｯｾﾝｽｼﾞｪﾙ        </t>
        </is>
      </c>
    </row>
    <row r="15">
      <c r="A15" s="0" t="n">
        <v>5802182</v>
      </c>
      <c r="B15" s="0" t="inlineStr">
        <is>
          <t xml:space="preserve">KS ﾖｳｷﾋﾞ ｴｯｾﾝｽﾌﾞﾗｲﾄｱｯﾌﾟ   </t>
        </is>
      </c>
    </row>
    <row r="16">
      <c r="A16" s="0" t="n">
        <v>5802185</v>
      </c>
      <c r="B16" s="0" t="inlineStr">
        <is>
          <t xml:space="preserve">KS ﾖｳｷﾋﾞ ｴｯｾﾝｽﾐﾙｸ         </t>
        </is>
      </c>
    </row>
    <row r="17">
      <c r="A17" s="0" t="n">
        <v>5802183</v>
      </c>
      <c r="B17" s="0" t="inlineStr">
        <is>
          <t xml:space="preserve">KS ﾖｳｷﾋﾞ ｴｯｾﾝｽﾛｰｼｮﾝ       </t>
        </is>
      </c>
    </row>
    <row r="18">
      <c r="A18" s="0" t="n">
        <v>5802193</v>
      </c>
      <c r="B18" s="0" t="inlineStr">
        <is>
          <t xml:space="preserve">KS ﾗ･ｾﾗｰﾙ VCﾗﾆｰ           </t>
        </is>
      </c>
    </row>
    <row r="19">
      <c r="A19" s="0" t="n">
        <v>5802190</v>
      </c>
      <c r="B19" s="0" t="inlineStr">
        <is>
          <t xml:space="preserve">KS ﾗ･ｾﾗｰﾙ ﾄﾞﾛｩﾜｰｳｫｯｼｭ     </t>
        </is>
      </c>
    </row>
    <row r="20">
      <c r="A20" s="0" t="n">
        <v>5802199</v>
      </c>
      <c r="B20" s="0" t="inlineStr">
        <is>
          <t xml:space="preserve">KS ﾗ･ｾﾗｰﾙ ﾄﾞﾛｩﾜｰｸﾘｰﾑ      </t>
        </is>
      </c>
    </row>
    <row r="21">
      <c r="A21" s="0" t="n">
        <v>5802189</v>
      </c>
      <c r="B21" s="0" t="inlineStr">
        <is>
          <t xml:space="preserve">KS ﾗ･ｾﾗｰﾙ ﾄﾞﾛｩﾜｰｸﾚﾝｼﾞﾝｸﾞ  </t>
        </is>
      </c>
    </row>
    <row r="22">
      <c r="A22" s="0" t="n">
        <v>5802191</v>
      </c>
      <c r="B22" s="0" t="inlineStr">
        <is>
          <t xml:space="preserve">KS ﾗ･ｾﾗｰﾙ ﾄﾞﾛｩﾜｰｺｰﾙﾄﾞ     </t>
        </is>
      </c>
    </row>
    <row r="23">
      <c r="A23" s="0" t="n">
        <v>5802196</v>
      </c>
      <c r="B23" s="0" t="inlineStr">
        <is>
          <t xml:space="preserve">KS ﾗ･ｾﾗｰﾙ ﾄﾞﾛｩﾜｰｾﾗﾑ       </t>
        </is>
      </c>
    </row>
    <row r="24">
      <c r="A24" s="0" t="n">
        <v>5802194</v>
      </c>
      <c r="B24" s="0" t="inlineStr">
        <is>
          <t xml:space="preserve">KS ﾗ･ｾﾗｰﾙ ﾄﾞﾛｩﾜｰﾄﾞｰﾙ      </t>
        </is>
      </c>
    </row>
    <row r="25">
      <c r="A25" s="0" t="n">
        <v>5802197</v>
      </c>
      <c r="B25" s="0" t="inlineStr">
        <is>
          <t xml:space="preserve">KS ﾗ･ｾﾗｰﾙ ﾄﾞﾛｩﾜｰﾊﾟｯｸ      </t>
        </is>
      </c>
    </row>
    <row r="26">
      <c r="A26" s="0" t="n">
        <v>5802192</v>
      </c>
      <c r="B26" s="0" t="inlineStr">
        <is>
          <t xml:space="preserve">KS ﾗ･ｾﾗｰﾙ ﾄﾞﾛｩﾜｰﾌﾚｯｼｭﾅｰ   </t>
        </is>
      </c>
    </row>
    <row r="27">
      <c r="A27" s="0" t="n">
        <v>5802198</v>
      </c>
      <c r="B27" s="0" t="inlineStr">
        <is>
          <t xml:space="preserve">KS ﾗ･ｾﾗｰﾙ ﾄﾞﾛｩﾜｰﾐﾙｸ       </t>
        </is>
      </c>
    </row>
    <row r="28">
      <c r="A28" s="0" t="n">
        <v>5802195</v>
      </c>
      <c r="B28" s="0" t="inlineStr">
        <is>
          <t xml:space="preserve">KS ﾗ･ｾﾗｰﾙ ﾄﾞﾛｩﾜｰﾗﾆｰ       </t>
        </is>
      </c>
    </row>
    <row r="29">
      <c r="A29" s="0" t="n">
        <v>5802330</v>
      </c>
      <c r="B29" s="0" t="inlineStr">
        <is>
          <t xml:space="preserve">LA･C 50TH ﾄﾘｰﾌﾟA          </t>
        </is>
      </c>
    </row>
    <row r="30">
      <c r="A30" s="0" t="n">
        <v>5802331</v>
      </c>
      <c r="B30" s="0" t="inlineStr">
        <is>
          <t xml:space="preserve">LA･C 50TH ﾄﾘｰﾌﾟB(7.5ML)   </t>
        </is>
      </c>
    </row>
    <row r="31">
      <c r="A31" s="0" t="n">
        <v>5802247</v>
      </c>
      <c r="B31" s="0" t="inlineStr">
        <is>
          <t>LA･CﾍｱｹｱﾐﾆﾎﾞﾄﾙｾｯﾄZENCP1806</t>
        </is>
      </c>
    </row>
    <row r="32">
      <c r="A32" s="0" t="n">
        <v>5802244</v>
      </c>
      <c r="B32" s="0" t="inlineStr">
        <is>
          <t xml:space="preserve">M-3 ﾘｯﾌﾟﾌﾞﾗｼ              </t>
        </is>
      </c>
    </row>
    <row r="33">
      <c r="A33" s="0" t="n">
        <v>5802129</v>
      </c>
      <c r="B33" s="0" t="inlineStr">
        <is>
          <t xml:space="preserve">PP ﾀﾞｲﾔﾓﾝﾄﾞﾙｰｾﾝﾄ 18-08    </t>
        </is>
      </c>
    </row>
    <row r="34">
      <c r="A34" s="0" t="n">
        <v>5802071</v>
      </c>
      <c r="B34" s="0" t="inlineStr">
        <is>
          <t xml:space="preserve">PR･ｺｽﾒﾃｨｯｸ ｽｷﾝﾛｰｼｮﾝ       </t>
        </is>
      </c>
    </row>
    <row r="35">
      <c r="A35" s="0" t="n">
        <v>5802070</v>
      </c>
      <c r="B35" s="0" t="inlineStr">
        <is>
          <t xml:space="preserve">PR･ﾃﾞｨｰﾌﾟ ｸﾚﾝｼﾞﾝｸﾞｸﾘｰﾑ    </t>
        </is>
      </c>
    </row>
    <row r="36">
      <c r="A36" s="0" t="n">
        <v>5802073</v>
      </c>
      <c r="B36" s="0" t="inlineStr">
        <is>
          <t xml:space="preserve">PR･ﾋﾞｭｰﾃｨｰ ﾌｨﾄｵｲﾙ         </t>
        </is>
      </c>
    </row>
    <row r="37">
      <c r="A37" s="0" t="n">
        <v>5802078</v>
      </c>
      <c r="B37" s="0" t="inlineStr">
        <is>
          <t xml:space="preserve">PR･ﾌｨﾄ ﾊｰﾌﾞｼｬﾝﾌﾟｰ         </t>
        </is>
      </c>
    </row>
    <row r="38">
      <c r="A38" s="0" t="n">
        <v>5802080</v>
      </c>
      <c r="B38" s="0" t="inlineStr">
        <is>
          <t xml:space="preserve">PR･ﾌｨﾄ ﾍｱﾄﾘｰﾄﾒﾝﾄ          </t>
        </is>
      </c>
    </row>
    <row r="39">
      <c r="A39" s="0" t="n">
        <v>5802079</v>
      </c>
      <c r="B39" s="0" t="inlineStr">
        <is>
          <t xml:space="preserve">PR･ﾌｨﾄ ﾓｲｽﾄｼｬﾝﾌﾟｰ         </t>
        </is>
      </c>
    </row>
    <row r="40">
      <c r="A40" s="0" t="n">
        <v>5802076</v>
      </c>
      <c r="B40" s="0" t="inlineStr">
        <is>
          <t xml:space="preserve">PR･ﾌﾟﾛﾃｸﾄ ﾍﾞｰｽｸﾘｰﾑ        </t>
        </is>
      </c>
    </row>
    <row r="41">
      <c r="A41" s="0" t="n">
        <v>5802072</v>
      </c>
      <c r="B41" s="0" t="inlineStr">
        <is>
          <t xml:space="preserve">PR･ﾓｲｽﾄ ｱｽﾄﾘﾝｾﾞﾝﾄ         </t>
        </is>
      </c>
    </row>
    <row r="42">
      <c r="A42" s="0" t="n">
        <v>5802075</v>
      </c>
      <c r="B42" s="0" t="inlineStr">
        <is>
          <t xml:space="preserve">PR･ﾓｲｽﾄ ﾋﾞｭｰﾃｨｰｸﾘｰﾑ       </t>
        </is>
      </c>
    </row>
    <row r="43">
      <c r="A43" s="0" t="n">
        <v>5802077</v>
      </c>
      <c r="B43" s="0" t="inlineStr">
        <is>
          <t xml:space="preserve">PR･ﾓｲｽﾄ ﾋﾞｭｰﾃｨｰｸﾘｰﾑAW     </t>
        </is>
      </c>
    </row>
    <row r="44">
      <c r="A44" s="0" t="n">
        <v>5802074</v>
      </c>
      <c r="B44" s="0" t="inlineStr">
        <is>
          <t xml:space="preserve">PR･ﾓｲｽﾄ ﾋﾞｭｰﾃｨｰﾏｽｸ        </t>
        </is>
      </c>
    </row>
    <row r="45">
      <c r="A45" s="0" t="n">
        <v>5802209</v>
      </c>
      <c r="B45" s="0" t="inlineStr">
        <is>
          <t xml:space="preserve">PUPO ﾌｪｲｽｳｫｯｼｭ 17-07      </t>
        </is>
      </c>
    </row>
    <row r="46">
      <c r="A46" s="0" t="n">
        <v>5802212</v>
      </c>
      <c r="B46" s="0" t="inlineStr">
        <is>
          <t>PUPO ﾌｪｲｽｳｫｯｼｭBCｻﾝﾌﾟﾙ18-01</t>
        </is>
      </c>
    </row>
    <row r="47">
      <c r="A47" s="0" t="n">
        <v>5802211</v>
      </c>
      <c r="B47" s="0" t="inlineStr">
        <is>
          <t xml:space="preserve">PUPO ﾌｪｲｽｳｫｯｼｭCH 17-10    </t>
        </is>
      </c>
    </row>
    <row r="48">
      <c r="A48" s="0" t="n">
        <v>5802214</v>
      </c>
      <c r="B48" s="0" t="inlineStr">
        <is>
          <t>PUPO ﾌｪｲｽｳｫｯｼｭCHｻﾝﾌﾟﾙ18-01</t>
        </is>
      </c>
    </row>
    <row r="49">
      <c r="A49" s="0" t="n">
        <v>5802210</v>
      </c>
      <c r="B49" s="0" t="inlineStr">
        <is>
          <t xml:space="preserve">PUPO ﾌｪｲｽｳｫｯｼｭRG 17-10    </t>
        </is>
      </c>
    </row>
    <row r="50">
      <c r="A50" s="0" t="n">
        <v>5802213</v>
      </c>
      <c r="B50" s="0" t="inlineStr">
        <is>
          <t>PUPO ﾌｪｲｽｳｫｯｼｭRGｻﾝﾌﾟﾙ18-01</t>
        </is>
      </c>
    </row>
    <row r="51">
      <c r="A51" s="0" t="n">
        <v>5802153</v>
      </c>
      <c r="B51" s="0" t="inlineStr">
        <is>
          <t xml:space="preserve">Pﾊﾟｸﾄﾊﾟﾌ                  </t>
        </is>
      </c>
    </row>
    <row r="52">
      <c r="A52" s="0" t="n">
        <v>5802154</v>
      </c>
      <c r="B52" s="0" t="inlineStr">
        <is>
          <t xml:space="preserve">Pﾘｷｯﾄﾞﾊﾟﾌ                 </t>
        </is>
      </c>
    </row>
    <row r="53">
      <c r="A53" s="0" t="n">
        <v>5802207</v>
      </c>
      <c r="B53" s="0" t="inlineStr">
        <is>
          <t xml:space="preserve">RIZAP ｵﾘｼﾞﾅﾙｺﾝﾃﾞｨｼｮﾅｰ     </t>
        </is>
      </c>
    </row>
    <row r="54">
      <c r="A54" s="0" t="n">
        <v>5802206</v>
      </c>
      <c r="B54" s="0" t="inlineStr">
        <is>
          <t xml:space="preserve">RIZAP ｵﾘｼﾞﾅﾙｼｬﾝﾌﾟｰ        </t>
        </is>
      </c>
    </row>
    <row r="55">
      <c r="A55" s="0" t="n">
        <v>5802208</v>
      </c>
      <c r="B55" s="0" t="inlineStr">
        <is>
          <t xml:space="preserve">RIZAP ｵﾘｼﾞﾅﾙﾎﾞﾃﾞｨｼｬﾝﾌﾟｰ   </t>
        </is>
      </c>
    </row>
    <row r="56">
      <c r="A56" s="0" t="n">
        <v>5802204</v>
      </c>
      <c r="B56" s="0" t="inlineStr">
        <is>
          <t xml:space="preserve">RIZAP ｺﾝﾃﾞｨｼｮﾅｰ(3ﾎﾞﾝｲﾘ)   </t>
        </is>
      </c>
    </row>
    <row r="57">
      <c r="A57" s="0" t="n">
        <v>5802203</v>
      </c>
      <c r="B57" s="0" t="inlineStr">
        <is>
          <t xml:space="preserve">RIZAP ｼｬﾝﾌﾟｰ(3ﾎﾞﾝｲﾘ)      </t>
        </is>
      </c>
    </row>
    <row r="58">
      <c r="A58" s="0" t="n">
        <v>5802205</v>
      </c>
      <c r="B58" s="0" t="inlineStr">
        <is>
          <t xml:space="preserve">RIZAP ﾎﾞﾃﾞｨｼｬﾝﾌﾟｰ(3ﾎﾞﾝｲﾘ) </t>
        </is>
      </c>
    </row>
    <row r="59">
      <c r="A59" s="0" t="n">
        <v>5802149</v>
      </c>
      <c r="B59" s="0" t="inlineStr">
        <is>
          <t xml:space="preserve">UV ﾊﾟﾌ                    </t>
        </is>
      </c>
    </row>
    <row r="60">
      <c r="A60" s="0" t="n">
        <v>5802003</v>
      </c>
      <c r="B60" s="0" t="inlineStr">
        <is>
          <t xml:space="preserve">UVﾌﾟﾛﾃｸﾄ                  </t>
        </is>
      </c>
    </row>
    <row r="61">
      <c r="A61" s="0" t="n">
        <v>5802288</v>
      </c>
      <c r="B61" s="0" t="inlineStr">
        <is>
          <t xml:space="preserve">UVﾌﾟﾛﾃｸﾄﾍﾞｰｽ              </t>
        </is>
      </c>
    </row>
    <row r="62">
      <c r="A62" s="0" t="n">
        <v>5802022</v>
      </c>
      <c r="B62" s="0" t="inlineStr">
        <is>
          <t xml:space="preserve">YOKIBI ｴｯｾﾝｽｱｲﾄﾘｰﾄﾒﾝﾄ     </t>
        </is>
      </c>
    </row>
    <row r="63">
      <c r="A63" s="0" t="n">
        <v>5802304</v>
      </c>
      <c r="B63" s="0" t="inlineStr">
        <is>
          <t>YOKIBI ｴｯｾﾝｽｱｲﾄﾘｰﾄﾒﾝﾄ(ｼｮｳ)</t>
        </is>
      </c>
    </row>
    <row r="64">
      <c r="A64" s="0" t="n">
        <v>5802023</v>
      </c>
      <c r="B64" s="0" t="inlineStr">
        <is>
          <t xml:space="preserve">YOKIBI ｴｯｾﾝｽｴﾏﾙｼｮﾝﾘｯﾁ     </t>
        </is>
      </c>
    </row>
    <row r="65">
      <c r="A65" s="0" t="n">
        <v>5802305</v>
      </c>
      <c r="B65" s="0" t="inlineStr">
        <is>
          <t>YOKIBI ｴｯｾﾝｽｴﾏﾙｼｮﾝﾘｯﾁ(ｼｮｳ)</t>
        </is>
      </c>
    </row>
    <row r="66">
      <c r="A66" s="0" t="n">
        <v>5802024</v>
      </c>
      <c r="B66" s="0" t="inlineStr">
        <is>
          <t xml:space="preserve">YOKIBI ｴｯｾﾝｽｸﾘｰﾑ          </t>
        </is>
      </c>
    </row>
    <row r="67">
      <c r="A67" s="0" t="n">
        <v>5802025</v>
      </c>
      <c r="B67" s="0" t="inlineStr">
        <is>
          <t xml:space="preserve">YOKIBI ｴｯｾﾝｽｸﾘｰﾑ(15G)     </t>
        </is>
      </c>
    </row>
    <row r="68">
      <c r="A68" s="0" t="n">
        <v>5802306</v>
      </c>
      <c r="B68" s="0" t="inlineStr">
        <is>
          <t xml:space="preserve">YOKIBI ｴｯｾﾝｽｸﾘｰﾑ(ｼｮｳ)     </t>
        </is>
      </c>
    </row>
    <row r="69">
      <c r="A69" s="0" t="n">
        <v>5802016</v>
      </c>
      <c r="B69" s="0" t="inlineStr">
        <is>
          <t xml:space="preserve">YOKIBI ｴｯｾﾝｽｸﾚﾝｼﾞﾝｸﾞ      </t>
        </is>
      </c>
    </row>
    <row r="70">
      <c r="A70" s="0" t="n">
        <v>5802299</v>
      </c>
      <c r="B70" s="0" t="inlineStr">
        <is>
          <t xml:space="preserve">YOKIBI ｴｯｾﾝｽｸﾚﾝｼﾞﾝｸﾞ(ｼｮｳ) </t>
        </is>
      </c>
    </row>
    <row r="71">
      <c r="A71" s="0" t="n">
        <v>5802018</v>
      </c>
      <c r="B71" s="0" t="inlineStr">
        <is>
          <t xml:space="preserve">YOKIBI ｴｯｾﾝｽｺｰﾙﾄﾞ         </t>
        </is>
      </c>
    </row>
    <row r="72">
      <c r="A72" s="0" t="n">
        <v>5802300</v>
      </c>
      <c r="B72" s="0" t="inlineStr">
        <is>
          <t xml:space="preserve">YOKIBI ｴｯｾﾝｽｺｰﾙﾄﾞ(ｼｮｳ)    </t>
        </is>
      </c>
    </row>
    <row r="73">
      <c r="A73" s="0" t="n">
        <v>5802021</v>
      </c>
      <c r="B73" s="0" t="inlineStr">
        <is>
          <t xml:space="preserve">YOKIBI ｴｯｾﾝｽｼﾞｪﾙ          </t>
        </is>
      </c>
    </row>
    <row r="74">
      <c r="A74" s="0" t="n">
        <v>5802303</v>
      </c>
      <c r="B74" s="0" t="inlineStr">
        <is>
          <t xml:space="preserve">YOKIBI ｴｯｾﾝｽｼﾞｪﾙ(ｼｮｳ)     </t>
        </is>
      </c>
    </row>
    <row r="75">
      <c r="A75" s="0" t="n">
        <v>5802017</v>
      </c>
      <c r="B75" s="0" t="inlineStr">
        <is>
          <t xml:space="preserve">YOKIBI ｴｯｾﾝｽｿｰﾌﾟ          </t>
        </is>
      </c>
    </row>
    <row r="76">
      <c r="A76" s="0" t="n">
        <v>5802354</v>
      </c>
      <c r="B76" s="0" t="inlineStr">
        <is>
          <t xml:space="preserve">YOKIBI ｴｯｾﾝｽｿｰﾌﾟ(10G)     </t>
        </is>
      </c>
    </row>
    <row r="77">
      <c r="A77" s="0" t="n">
        <v>5802019</v>
      </c>
      <c r="B77" s="0" t="inlineStr">
        <is>
          <t xml:space="preserve">YOKIBI ｴｯｾﾝｽﾌﾚｯｼｭ         </t>
        </is>
      </c>
    </row>
    <row r="78">
      <c r="A78" s="0" t="n">
        <v>5802301</v>
      </c>
      <c r="B78" s="0" t="inlineStr">
        <is>
          <t xml:space="preserve">YOKIBI ｴｯｾﾝｽﾌﾚｯｼｭ(ｼｮｳ)    </t>
        </is>
      </c>
    </row>
    <row r="79">
      <c r="A79" s="0" t="n">
        <v>5802026</v>
      </c>
      <c r="B79" s="0" t="inlineStr">
        <is>
          <t xml:space="preserve">YOKIBI ｴｯｾﾝｽﾏｽｸｾｯﾄ        </t>
        </is>
      </c>
    </row>
    <row r="80">
      <c r="A80" s="0" t="n">
        <v>5802020</v>
      </c>
      <c r="B80" s="0" t="inlineStr">
        <is>
          <t xml:space="preserve">YOKIBI ｴｯｾﾝｽﾛｰｼｮﾝ         </t>
        </is>
      </c>
    </row>
    <row r="81">
      <c r="A81" s="0" t="n">
        <v>5802302</v>
      </c>
      <c r="B81" s="0" t="inlineStr">
        <is>
          <t xml:space="preserve">YOKIBI ｴｯｾﾝｽﾛｰｼｮﾝ(ｼｮｳ)    </t>
        </is>
      </c>
    </row>
    <row r="82">
      <c r="A82" s="0" t="n">
        <v>5802239</v>
      </c>
      <c r="B82" s="0" t="inlineStr">
        <is>
          <t xml:space="preserve">YOKIBI ﾊﾟﾝﾌﾚｯﾄ            </t>
        </is>
      </c>
    </row>
    <row r="83">
      <c r="A83" s="0" t="n">
        <v>5802334</v>
      </c>
      <c r="B83" s="0" t="inlineStr">
        <is>
          <t xml:space="preserve">ｱｲｼｬﾄﾞｳE-06               </t>
        </is>
      </c>
    </row>
    <row r="84">
      <c r="A84" s="0" t="n">
        <v>5802335</v>
      </c>
      <c r="B84" s="0" t="inlineStr">
        <is>
          <t xml:space="preserve">ｱｲｼｬﾄﾞｳE-07               </t>
        </is>
      </c>
    </row>
    <row r="85">
      <c r="A85" s="0" t="n">
        <v>5802336</v>
      </c>
      <c r="B85" s="0" t="inlineStr">
        <is>
          <t xml:space="preserve">ｱｲｼｬﾄﾞｳE-10               </t>
        </is>
      </c>
    </row>
    <row r="86">
      <c r="A86" s="0" t="n">
        <v>5802337</v>
      </c>
      <c r="B86" s="0" t="inlineStr">
        <is>
          <t xml:space="preserve">ｱｲｼｬﾄﾞｳE-14               </t>
        </is>
      </c>
    </row>
    <row r="87">
      <c r="A87" s="0" t="n">
        <v>5802338</v>
      </c>
      <c r="B87" s="0" t="inlineStr">
        <is>
          <t xml:space="preserve">ｱｲｼｬﾄﾞｳE-18               </t>
        </is>
      </c>
    </row>
    <row r="88">
      <c r="A88" s="0" t="n">
        <v>5802339</v>
      </c>
      <c r="B88" s="0" t="inlineStr">
        <is>
          <t xml:space="preserve">ｱｲｼｬﾄﾞｳE-19               </t>
        </is>
      </c>
    </row>
    <row r="89">
      <c r="A89" s="0" t="n">
        <v>5802340</v>
      </c>
      <c r="B89" s="0" t="inlineStr">
        <is>
          <t xml:space="preserve">ｱｲｼｬﾄﾞｳE-20               </t>
        </is>
      </c>
    </row>
    <row r="90">
      <c r="A90" s="0" t="n">
        <v>5802341</v>
      </c>
      <c r="B90" s="0" t="inlineStr">
        <is>
          <t xml:space="preserve">ｱｲｼｬﾄﾞｳE-25               </t>
        </is>
      </c>
    </row>
    <row r="91">
      <c r="A91" s="0" t="n">
        <v>5802297</v>
      </c>
      <c r="B91" s="0" t="inlineStr">
        <is>
          <t xml:space="preserve">ｱｲｿﾞｰﾝ ﾊﾞｲﾀﾗｲｼﾞﾝｸﾞ        </t>
        </is>
      </c>
    </row>
    <row r="92">
      <c r="A92" s="0" t="n">
        <v>5802111</v>
      </c>
      <c r="B92" s="0" t="inlineStr">
        <is>
          <t xml:space="preserve">ｱｲﾗｯｼｭ ﾄﾘｰﾄﾒﾝﾄ            </t>
        </is>
      </c>
    </row>
    <row r="93">
      <c r="A93" s="0" t="n">
        <v>5802089</v>
      </c>
      <c r="B93" s="0" t="inlineStr">
        <is>
          <t xml:space="preserve">ｱｲﾚｰﾇ ﾊﾟｰﾌｪｸﾄﾊﾟｸﾄAW 200   </t>
        </is>
      </c>
    </row>
    <row r="94">
      <c r="A94" s="0" t="n">
        <v>5802090</v>
      </c>
      <c r="B94" s="0" t="inlineStr">
        <is>
          <t xml:space="preserve">ｱｲﾚｰﾇ ﾊﾟｰﾌｪｸﾄﾊﾟｸﾄAW 201   </t>
        </is>
      </c>
    </row>
    <row r="95">
      <c r="A95" s="0" t="n">
        <v>5802091</v>
      </c>
      <c r="B95" s="0" t="inlineStr">
        <is>
          <t xml:space="preserve">ｱｲﾚｰﾇ ﾊﾟｰﾌｪｸﾄﾊﾟｸﾄAW 202   </t>
        </is>
      </c>
    </row>
    <row r="96">
      <c r="A96" s="0" t="n">
        <v>5802092</v>
      </c>
      <c r="B96" s="0" t="inlineStr">
        <is>
          <t xml:space="preserve">ｱｲﾚｰﾇ ﾊﾟｰﾌｪｸﾄﾊﾟｸﾄAW 210   </t>
        </is>
      </c>
    </row>
    <row r="97">
      <c r="A97" s="0" t="n">
        <v>5802093</v>
      </c>
      <c r="B97" s="0" t="inlineStr">
        <is>
          <t xml:space="preserve">ｱｲﾚｰﾇ ﾊﾟｰﾌｪｸﾄﾊﾟｸﾄAW 300   </t>
        </is>
      </c>
    </row>
    <row r="98">
      <c r="A98" s="0" t="n">
        <v>5802083</v>
      </c>
      <c r="B98" s="0" t="inlineStr">
        <is>
          <t xml:space="preserve">ｱｲﾚｰﾇ ﾊﾟｰﾌｪｸﾄﾊﾟｸﾄSS 101   </t>
        </is>
      </c>
    </row>
    <row r="99">
      <c r="A99" s="0" t="n">
        <v>5802084</v>
      </c>
      <c r="B99" s="0" t="inlineStr">
        <is>
          <t xml:space="preserve">ｱｲﾚｰﾇ ﾊﾟｰﾌｪｸﾄﾊﾟｸﾄSS 200   </t>
        </is>
      </c>
    </row>
    <row r="100">
      <c r="A100" s="0" t="n">
        <v>5802085</v>
      </c>
      <c r="B100" s="0" t="inlineStr">
        <is>
          <t xml:space="preserve">ｱｲﾚｰﾇ ﾊﾟｰﾌｪｸﾄﾊﾟｸﾄSS 201   </t>
        </is>
      </c>
    </row>
    <row r="101">
      <c r="A101" s="0" t="n">
        <v>5802086</v>
      </c>
      <c r="B101" s="0" t="inlineStr">
        <is>
          <t xml:space="preserve">ｱｲﾚｰﾇ ﾊﾟｰﾌｪｸﾄﾊﾟｸﾄSS 202   </t>
        </is>
      </c>
    </row>
    <row r="102">
      <c r="A102" s="0" t="n">
        <v>5802087</v>
      </c>
      <c r="B102" s="0" t="inlineStr">
        <is>
          <t xml:space="preserve">ｱｲﾚｰﾇ ﾊﾟｰﾌｪｸﾄﾊﾟｸﾄSS 210   </t>
        </is>
      </c>
    </row>
    <row r="103">
      <c r="A103" s="0" t="n">
        <v>5802088</v>
      </c>
      <c r="B103" s="0" t="inlineStr">
        <is>
          <t xml:space="preserve">ｱｲﾚｰﾇ ﾊﾟｰﾌｪｸﾄﾊﾟｸﾄSS 300   </t>
        </is>
      </c>
    </row>
    <row r="104">
      <c r="A104" s="0" t="n">
        <v>5802094</v>
      </c>
      <c r="B104" s="0" t="inlineStr">
        <is>
          <t xml:space="preserve">ｱｲﾚｰﾇ ﾊﾟｰﾌｪｸﾄﾘｷｯﾄﾞAW 200  </t>
        </is>
      </c>
    </row>
    <row r="105">
      <c r="A105" s="0" t="n">
        <v>5802095</v>
      </c>
      <c r="B105" s="0" t="inlineStr">
        <is>
          <t xml:space="preserve">ｱｲﾚｰﾇ ﾊﾟｰﾌｪｸﾄﾘｷｯﾄﾞAW 201  </t>
        </is>
      </c>
    </row>
    <row r="106">
      <c r="A106" s="0" t="n">
        <v>5802096</v>
      </c>
      <c r="B106" s="0" t="inlineStr">
        <is>
          <t xml:space="preserve">ｱｲﾚｰﾇ ﾊﾟｰﾌｪｸﾄﾘｷｯﾄﾞAW 202  </t>
        </is>
      </c>
    </row>
    <row r="107">
      <c r="A107" s="0" t="n">
        <v>5802097</v>
      </c>
      <c r="B107" s="0" t="inlineStr">
        <is>
          <t xml:space="preserve">ｱｲﾚｰﾇ ﾊﾟｰﾌｪｸﾄﾘｷｯﾄﾞAW 210  </t>
        </is>
      </c>
    </row>
    <row r="108">
      <c r="A108" s="0" t="n">
        <v>5802098</v>
      </c>
      <c r="B108" s="0" t="inlineStr">
        <is>
          <t xml:space="preserve">ｱｲﾚｰﾇ ﾊﾟｰﾌｪｸﾄﾘｷｯﾄﾞAW 300  </t>
        </is>
      </c>
    </row>
    <row r="109">
      <c r="A109" s="0" t="n">
        <v>5802008</v>
      </c>
      <c r="B109" s="0" t="inlineStr">
        <is>
          <t xml:space="preserve">ｱｸｱｱｲｼｰﾄ ｾｯﾄ              </t>
        </is>
      </c>
    </row>
    <row r="110">
      <c r="A110" s="0" t="n">
        <v>5802176</v>
      </c>
      <c r="B110" s="0" t="inlineStr">
        <is>
          <t xml:space="preserve">ｱｸｱｼｰﾎﾞｰﾙ (ﾎﾟｰｼｮﾝﾀｲﾌﾟ)    </t>
        </is>
      </c>
    </row>
    <row r="111">
      <c r="A111" s="0" t="n">
        <v>5802007</v>
      </c>
      <c r="B111" s="0" t="inlineStr">
        <is>
          <t xml:space="preserve">ｱｸｱｼｰﾎﾞｰﾙ ｾｯﾄ             </t>
        </is>
      </c>
    </row>
    <row r="112">
      <c r="A112" s="0" t="n">
        <v>5802004</v>
      </c>
      <c r="B112" s="0" t="inlineStr">
        <is>
          <t xml:space="preserve">ｱｸｱﾗﾆｰ321                 </t>
        </is>
      </c>
    </row>
    <row r="113">
      <c r="A113" s="0" t="n">
        <v>5802034</v>
      </c>
      <c r="B113" s="0" t="inlineStr">
        <is>
          <t xml:space="preserve">ｱｽﾃﾛｰﾍﾟ ｳｫｯｼﾝｸﾞｸﾘｰﾑ       </t>
        </is>
      </c>
    </row>
    <row r="114">
      <c r="A114" s="0" t="n">
        <v>5802308</v>
      </c>
      <c r="B114" s="0" t="inlineStr">
        <is>
          <t xml:space="preserve">ｱｽﾃﾛｰﾍﾟ ｳｫｯｼﾝｸﾞｸﾘｰﾑ(ｼｮｳ)  </t>
        </is>
      </c>
    </row>
    <row r="115">
      <c r="A115" s="0" t="n">
        <v>5802033</v>
      </c>
      <c r="B115" s="0" t="inlineStr">
        <is>
          <t xml:space="preserve">ｱｽﾃﾛｰﾍﾟ ｸﾚﾝｼﾞﾝｸﾞｸﾘｰﾑ      </t>
        </is>
      </c>
    </row>
    <row r="116">
      <c r="A116" s="0" t="n">
        <v>5802307</v>
      </c>
      <c r="B116" s="0" t="inlineStr">
        <is>
          <t xml:space="preserve">ｱｽﾃﾛｰﾍﾟ ｸﾚﾝｼﾞﾝｸﾞｸﾘｰﾑ(ｼｮｳ) </t>
        </is>
      </c>
    </row>
    <row r="117">
      <c r="A117" s="0" t="n">
        <v>5802035</v>
      </c>
      <c r="B117" s="0" t="inlineStr">
        <is>
          <t xml:space="preserve">ｱｽﾃﾛｰﾍﾟ ｺｰﾙﾄﾞｸﾘｰﾑ         </t>
        </is>
      </c>
    </row>
    <row r="118">
      <c r="A118" s="0" t="n">
        <v>5802309</v>
      </c>
      <c r="B118" s="0" t="inlineStr">
        <is>
          <t xml:space="preserve">ｱｽﾃﾛｰﾍﾟ ｺｰﾙﾄﾞｸﾘｰﾑ(ｼｮｳ)    </t>
        </is>
      </c>
    </row>
    <row r="119">
      <c r="A119" s="0" t="n">
        <v>5802036</v>
      </c>
      <c r="B119" s="0" t="inlineStr">
        <is>
          <t xml:space="preserve">ｱｽﾃﾛｰﾍﾟ ｽｷﾝﾌﾚｯｼｭﾅｰ        </t>
        </is>
      </c>
    </row>
    <row r="120">
      <c r="A120" s="0" t="n">
        <v>5802310</v>
      </c>
      <c r="B120" s="0" t="inlineStr">
        <is>
          <t xml:space="preserve">ｱｽﾃﾛｰﾍﾟ ｽｷﾝﾌﾚｯｼｭﾅｰ(ｼｮｳ)   </t>
        </is>
      </c>
    </row>
    <row r="121">
      <c r="A121" s="0" t="n">
        <v>5802037</v>
      </c>
      <c r="B121" s="0" t="inlineStr">
        <is>
          <t xml:space="preserve">ｱｽﾃﾛｰﾍﾟ ｽｷﾝﾛｰｼｮﾝ          </t>
        </is>
      </c>
    </row>
    <row r="122">
      <c r="A122" s="0" t="n">
        <v>5802311</v>
      </c>
      <c r="B122" s="0" t="inlineStr">
        <is>
          <t xml:space="preserve">ｱｽﾃﾛｰﾍﾟ ｽｷﾝﾛｰｼｮﾝ(ｼｮｳ)     </t>
        </is>
      </c>
    </row>
    <row r="123">
      <c r="A123" s="0" t="n">
        <v>5802234</v>
      </c>
      <c r="B123" s="0" t="inlineStr">
        <is>
          <t xml:space="preserve">ｱｽﾃﾛｰﾍﾟ ﾊﾟﾝﾌﾚｯﾄ           </t>
        </is>
      </c>
    </row>
    <row r="124">
      <c r="A124" s="0" t="n">
        <v>5802039</v>
      </c>
      <c r="B124" s="0" t="inlineStr">
        <is>
          <t xml:space="preserve">ｱｽﾃﾛｰﾍﾟ ﾐﾙｸﾛｰｼｮﾝ          </t>
        </is>
      </c>
    </row>
    <row r="125">
      <c r="A125" s="0" t="n">
        <v>5802313</v>
      </c>
      <c r="B125" s="0" t="inlineStr">
        <is>
          <t xml:space="preserve">ｱｽﾃﾛｰﾍﾟ ﾐﾙｸﾛｰｼｮﾝ(ｼｮｳ)     </t>
        </is>
      </c>
    </row>
    <row r="126">
      <c r="A126" s="0" t="n">
        <v>5802040</v>
      </c>
      <c r="B126" s="0" t="inlineStr">
        <is>
          <t xml:space="preserve">ｱｽﾃﾛｰﾍﾟ ﾓｲｽﾁｭｱｸﾘｰﾑ        </t>
        </is>
      </c>
    </row>
    <row r="127">
      <c r="A127" s="0" t="n">
        <v>5802314</v>
      </c>
      <c r="B127" s="0" t="inlineStr">
        <is>
          <t xml:space="preserve">ｱｽﾃﾛｰﾍﾟ ﾓｲｽﾁｭｱｸﾘｰﾑ(ｼｮｳ)   </t>
        </is>
      </c>
    </row>
    <row r="128">
      <c r="A128" s="0" t="n">
        <v>5802038</v>
      </c>
      <c r="B128" s="0" t="inlineStr">
        <is>
          <t xml:space="preserve">ｱｽﾃﾛｰﾍﾟ ﾓｲｽﾁｭｱﾛｰｼｮﾝ       </t>
        </is>
      </c>
    </row>
    <row r="129">
      <c r="A129" s="0" t="n">
        <v>5802312</v>
      </c>
      <c r="B129" s="0" t="inlineStr">
        <is>
          <t xml:space="preserve">ｱｽﾃﾛｰﾍﾟ ﾓｲｽﾁｭｱﾛｰｼｮﾝ(ｼｮｳ)  </t>
        </is>
      </c>
    </row>
    <row r="130">
      <c r="A130" s="0" t="n">
        <v>5802282</v>
      </c>
      <c r="B130" s="0" t="inlineStr">
        <is>
          <t>ｱﾋﾟｭﾈﾙ ｻｲｴﾝﾃｨﾌｨｯｸ ｸﾘｰﾑ ｴｽﾄ</t>
        </is>
      </c>
    </row>
    <row r="131">
      <c r="A131" s="0" t="n">
        <v>5802281</v>
      </c>
      <c r="B131" s="0" t="inlineStr">
        <is>
          <t>ｱﾋﾟｭﾈﾙ ﾌｪｲｼｬﾙﾄﾘｰﾄﾒﾝﾄｸﾚﾝｻﾞｰ</t>
        </is>
      </c>
    </row>
    <row r="132">
      <c r="A132" s="0" t="n">
        <v>5802243</v>
      </c>
      <c r="B132" s="0" t="inlineStr">
        <is>
          <t xml:space="preserve">ｱﾌﾞﾗﾄﾘｶﾞﾐ                 </t>
        </is>
      </c>
    </row>
    <row r="133">
      <c r="A133" s="0" t="n">
        <v>5802355</v>
      </c>
      <c r="B133" s="0" t="inlineStr">
        <is>
          <t xml:space="preserve">ｱﾜﾜｾﾝｶﾞﾝ(ｾｲｷｮｳ)           </t>
        </is>
      </c>
    </row>
    <row r="134">
      <c r="A134" s="0" t="n">
        <v>5802356</v>
      </c>
      <c r="B134" s="0" t="inlineStr">
        <is>
          <t xml:space="preserve">ｱﾜﾜｾﾝｶﾞﾝ(ｾｲｷｮｳ9G)         </t>
        </is>
      </c>
    </row>
    <row r="135">
      <c r="A135" s="0" t="n">
        <v>5802202</v>
      </c>
      <c r="B135" s="0" t="inlineStr">
        <is>
          <t>ｱﾝｼﾞｪｽ ﾏﾐｨ ﾎﾞﾃﾞｨｹｱｸﾘｰﾑ&lt;4G&gt;</t>
        </is>
      </c>
    </row>
    <row r="136">
      <c r="A136" s="0" t="n">
        <v>5802117</v>
      </c>
      <c r="B136" s="0" t="inlineStr">
        <is>
          <t xml:space="preserve">ｳｫｰﾀｰｳﾞｪｰﾙ ﾏｰﾌﾞ 01        </t>
        </is>
      </c>
    </row>
    <row r="137">
      <c r="A137" s="0" t="n">
        <v>5802118</v>
      </c>
      <c r="B137" s="0" t="inlineStr">
        <is>
          <t xml:space="preserve">ｳｫｰﾀｰｳﾞｪｰﾙ ﾏｰﾌﾞ 02        </t>
        </is>
      </c>
    </row>
    <row r="138">
      <c r="A138" s="0" t="n">
        <v>5802285</v>
      </c>
      <c r="B138" s="0" t="inlineStr">
        <is>
          <t xml:space="preserve">ｴｸﾁｬｰﾑ ｴﾓﾘｴﾝﾄｸﾘｰﾑ         </t>
        </is>
      </c>
    </row>
    <row r="139">
      <c r="A139" s="0" t="n">
        <v>5802286</v>
      </c>
      <c r="B139" s="0" t="inlineStr">
        <is>
          <t xml:space="preserve">ｴｸﾁｬｰﾑ ｽｷﾝﾛｰｼｮﾝ           </t>
        </is>
      </c>
    </row>
    <row r="140">
      <c r="A140" s="0" t="n">
        <v>5802350</v>
      </c>
      <c r="B140" s="0" t="inlineStr">
        <is>
          <t xml:space="preserve">ｴｽﾃﾅｰﾄﾞｿﾆｯｸMOMO           </t>
        </is>
      </c>
    </row>
    <row r="141">
      <c r="A141" s="0" t="n">
        <v>5802271</v>
      </c>
      <c r="B141" s="0" t="inlineStr">
        <is>
          <t xml:space="preserve">ｴｯｾﾝｽ(ｱｸｱﾏｰﾒｲﾄﾞ)&lt;10ML&gt;    </t>
        </is>
      </c>
    </row>
    <row r="142">
      <c r="A142" s="0" t="n">
        <v>5802119</v>
      </c>
      <c r="B142" s="0" t="inlineStr">
        <is>
          <t xml:space="preserve">ｴｯｾﾝｽｱｲｶﾗｰ &lt;P01&gt;          </t>
        </is>
      </c>
    </row>
    <row r="143">
      <c r="A143" s="0" t="n">
        <v>5802173</v>
      </c>
      <c r="B143" s="0" t="inlineStr">
        <is>
          <t xml:space="preserve">ｴｯｾﾝｽｱｲｶﾗｰ GD01-A         </t>
        </is>
      </c>
    </row>
    <row r="144">
      <c r="A144" s="0" t="n">
        <v>5802174</v>
      </c>
      <c r="B144" s="0" t="inlineStr">
        <is>
          <t xml:space="preserve">ｴｯｾﾝｽｱｲｶﾗｰ GD01-B         </t>
        </is>
      </c>
    </row>
    <row r="145">
      <c r="A145" s="0" t="n">
        <v>5802114</v>
      </c>
      <c r="B145" s="0" t="inlineStr">
        <is>
          <t xml:space="preserve">ｴｯｾﾝｽｱｲﾌﾞﾛｳ&lt;ｱｯｼｭｸﾞﾚｰ&gt;     </t>
        </is>
      </c>
    </row>
    <row r="146">
      <c r="A146" s="0" t="n">
        <v>5802113</v>
      </c>
      <c r="B146" s="0" t="inlineStr">
        <is>
          <t xml:space="preserve">ｴｯｾﾝｽｱｲﾌﾞﾛｳ&lt;ﾌﾞﾗｳﾝ&gt;        </t>
        </is>
      </c>
    </row>
    <row r="147">
      <c r="A147" s="0" t="n">
        <v>5802112</v>
      </c>
      <c r="B147" s="0" t="inlineStr">
        <is>
          <t xml:space="preserve">ｴｯｾﾝｽｱｲﾗｲﾅｰ &lt;ﾌﾞﾗｯｸ&gt;       </t>
        </is>
      </c>
    </row>
    <row r="148">
      <c r="A148" s="0" t="n">
        <v>5802231</v>
      </c>
      <c r="B148" s="0" t="inlineStr">
        <is>
          <t xml:space="preserve">ｴｯｾﾝｽｿｰﾌﾟ ﾄﾚｰ             </t>
        </is>
      </c>
    </row>
    <row r="149">
      <c r="A149" s="0" t="n">
        <v>5802158</v>
      </c>
      <c r="B149" s="0" t="inlineStr">
        <is>
          <t xml:space="preserve">ｴｯｾﾝｽﾊﾟｳﾀﾞｰF ｺﾝﾊﾟｸﾄｹｰｽ    </t>
        </is>
      </c>
    </row>
    <row r="150">
      <c r="A150" s="0" t="n">
        <v>5802152</v>
      </c>
      <c r="B150" s="0" t="inlineStr">
        <is>
          <t xml:space="preserve">ｴｯｾﾝｽﾊﾟｳﾀﾞｰﾊﾟﾌ            </t>
        </is>
      </c>
    </row>
    <row r="151">
      <c r="A151" s="0" t="n">
        <v>5802155</v>
      </c>
      <c r="B151" s="0" t="inlineStr">
        <is>
          <t xml:space="preserve">ｴｯｾﾝｽﾊﾟｳﾀﾞｰﾊﾟﾌ(ﾏﾙ)        </t>
        </is>
      </c>
    </row>
    <row r="152">
      <c r="A152" s="0" t="n">
        <v>5802125</v>
      </c>
      <c r="B152" s="0" t="inlineStr">
        <is>
          <t xml:space="preserve">ｴｯｾﾝｽﾙｰｼﾞｭ &lt;BD21&gt;         </t>
        </is>
      </c>
    </row>
    <row r="153">
      <c r="A153" s="0" t="n">
        <v>5802124</v>
      </c>
      <c r="B153" s="0" t="inlineStr">
        <is>
          <t xml:space="preserve">ｴｯｾﾝｽﾙｰｼﾞｭ ﾌﾞﾛｯｻﾑﾛｰｽﾞ     </t>
        </is>
      </c>
    </row>
    <row r="154">
      <c r="A154" s="0" t="n">
        <v>5802342</v>
      </c>
      <c r="B154" s="0" t="inlineStr">
        <is>
          <t xml:space="preserve">ｴｯｾﾝｽﾙｰｼﾞｭ-01             </t>
        </is>
      </c>
    </row>
    <row r="155">
      <c r="A155" s="0" t="n">
        <v>5802343</v>
      </c>
      <c r="B155" s="0" t="inlineStr">
        <is>
          <t xml:space="preserve">ｴｯｾﾝｽﾙｰｼﾞｭ-03             </t>
        </is>
      </c>
    </row>
    <row r="156">
      <c r="A156" s="0" t="n">
        <v>5802344</v>
      </c>
      <c r="B156" s="0" t="inlineStr">
        <is>
          <t xml:space="preserve">ｴｯｾﾝｽﾙｰｼﾞｭ-13             </t>
        </is>
      </c>
    </row>
    <row r="157">
      <c r="A157" s="0" t="n">
        <v>5802345</v>
      </c>
      <c r="B157" s="0" t="inlineStr">
        <is>
          <t xml:space="preserve">ｴｯｾﾝｽﾙｰｼﾞｭ-16             </t>
        </is>
      </c>
    </row>
    <row r="158">
      <c r="A158" s="0" t="n">
        <v>5802011</v>
      </c>
      <c r="B158" s="0" t="inlineStr">
        <is>
          <t xml:space="preserve">ｴﾚｶﾞﾝｽｺﾚｸｼｮﾝ 17-10        </t>
        </is>
      </c>
    </row>
    <row r="159">
      <c r="A159" s="0" t="n">
        <v>5802157</v>
      </c>
      <c r="B159" s="0" t="inlineStr">
        <is>
          <t xml:space="preserve">ｵﾘｼﾞﾅﾙﾏｽｸ                 </t>
        </is>
      </c>
    </row>
    <row r="160">
      <c r="A160" s="0" t="n">
        <v>5802229</v>
      </c>
      <c r="B160" s="0" t="inlineStr">
        <is>
          <t xml:space="preserve">ｶﾞｰｾﾞ                     </t>
        </is>
      </c>
    </row>
    <row r="161">
      <c r="A161" s="0" t="n">
        <v>5802001</v>
      </c>
      <c r="B161" s="0" t="inlineStr">
        <is>
          <t xml:space="preserve">ｸﾚﾝｼﾞﾝｸﾞｵｲﾙ S             </t>
        </is>
      </c>
    </row>
    <row r="162">
      <c r="A162" s="0" t="n">
        <v>5802178</v>
      </c>
      <c r="B162" s="0" t="inlineStr">
        <is>
          <t xml:space="preserve">ｸﾛｾｯｹﾝ WA                 </t>
        </is>
      </c>
    </row>
    <row r="163">
      <c r="A163" s="0" t="n">
        <v>5802179</v>
      </c>
      <c r="B163" s="0" t="inlineStr">
        <is>
          <t xml:space="preserve">ｸﾛｾｯｹﾝ WA (2ｺｲﾘｾｯﾄ)       </t>
        </is>
      </c>
    </row>
    <row r="164">
      <c r="A164" s="0" t="n">
        <v>5802228</v>
      </c>
      <c r="B164" s="0" t="inlineStr">
        <is>
          <t xml:space="preserve">ｻｰﾋﾞｽﾊﾟﾌ                  </t>
        </is>
      </c>
    </row>
    <row r="165">
      <c r="A165" s="0" t="n">
        <v>5802223</v>
      </c>
      <c r="B165" s="0" t="inlineStr">
        <is>
          <t xml:space="preserve">ｼｮｯﾋﾟﾝｸﾞﾊﾞｯｸﾞ M           </t>
        </is>
      </c>
    </row>
    <row r="166">
      <c r="A166" s="0" t="n">
        <v>5802222</v>
      </c>
      <c r="B166" s="0" t="inlineStr">
        <is>
          <t xml:space="preserve">ｼｮｯﾋﾟﾝｸﾞﾊﾞｯｸﾞ S           </t>
        </is>
      </c>
    </row>
    <row r="167">
      <c r="A167" s="0" t="n">
        <v>5802224</v>
      </c>
      <c r="B167" s="0" t="inlineStr">
        <is>
          <t xml:space="preserve">ｼｮｯﾋﾟﾝｸﾞﾊﾞｯｸﾞ SS          </t>
        </is>
      </c>
    </row>
    <row r="168">
      <c r="A168" s="0" t="n">
        <v>5802230</v>
      </c>
      <c r="B168" s="0" t="inlineStr">
        <is>
          <t xml:space="preserve">ｼﾙﾊﾞｰﾊﾟﾌ                  </t>
        </is>
      </c>
    </row>
    <row r="169">
      <c r="A169" s="0" t="n">
        <v>5802065</v>
      </c>
      <c r="B169" s="0" t="inlineStr">
        <is>
          <t xml:space="preserve">ｼﾝ ﾌﾞﾗﾝﾒｰﾙ ｱｸｱﾌｨﾄｾﾗﾑ      </t>
        </is>
      </c>
    </row>
    <row r="170">
      <c r="A170" s="0" t="n">
        <v>5802063</v>
      </c>
      <c r="B170" s="0" t="inlineStr">
        <is>
          <t xml:space="preserve">ｼﾝ ﾌﾞﾗﾝﾒｰﾙ ｱｸｱﾌｨﾄﾛｰｼｮﾝ    </t>
        </is>
      </c>
    </row>
    <row r="171">
      <c r="A171" s="0" t="n">
        <v>5802064</v>
      </c>
      <c r="B171" s="0" t="inlineStr">
        <is>
          <t xml:space="preserve">ｼﾝ ﾌﾞﾗﾝﾒｰﾙ ｸﾘｱｴｯｾﾝｽC      </t>
        </is>
      </c>
    </row>
    <row r="172">
      <c r="A172" s="0" t="n">
        <v>5802061</v>
      </c>
      <c r="B172" s="0" t="inlineStr">
        <is>
          <t xml:space="preserve">ｼﾝ ﾌﾞﾗﾝﾒｰﾙ ｸﾘｱｵﾌｸﾚﾝｼﾞﾝｸﾞ  </t>
        </is>
      </c>
    </row>
    <row r="173">
      <c r="A173" s="0" t="n">
        <v>5802062</v>
      </c>
      <c r="B173" s="0" t="inlineStr">
        <is>
          <t xml:space="preserve">ｼﾝ ﾌﾞﾗﾝﾒｰﾙ ﾄｰﾆﾝｸﾞﾛｰｼｮﾝ    </t>
        </is>
      </c>
    </row>
    <row r="174">
      <c r="A174" s="0" t="n">
        <v>5802067</v>
      </c>
      <c r="B174" s="0" t="inlineStr">
        <is>
          <t xml:space="preserve">ｼﾝ ﾌﾞﾗﾝﾒｰﾙ ﾄﾗｲｱﾙｾｯﾄ       </t>
        </is>
      </c>
    </row>
    <row r="175">
      <c r="A175" s="0" t="n">
        <v>5802237</v>
      </c>
      <c r="B175" s="0" t="inlineStr">
        <is>
          <t xml:space="preserve">ｼﾝ ﾌﾞﾗﾝﾒｰﾙ ﾊﾟﾝﾌﾚｯﾄ        </t>
        </is>
      </c>
    </row>
    <row r="176">
      <c r="A176" s="0" t="n">
        <v>5802066</v>
      </c>
      <c r="B176" s="0" t="inlineStr">
        <is>
          <t xml:space="preserve">ｼﾝ ﾌﾞﾗﾝﾒｰﾙ ﾐﾙｸﾛｰｼｮﾝUV     </t>
        </is>
      </c>
    </row>
    <row r="177">
      <c r="A177" s="0" t="n">
        <v>5802292</v>
      </c>
      <c r="B177" s="0" t="inlineStr">
        <is>
          <t xml:space="preserve">ｽｳｨｰﾄﾘｰ ﾏｲﾙﾄﾞｳｫｰﾀｰ        </t>
        </is>
      </c>
    </row>
    <row r="178">
      <c r="A178" s="0" t="n">
        <v>5802293</v>
      </c>
      <c r="B178" s="0" t="inlineStr">
        <is>
          <t xml:space="preserve">ｽｳｨｰﾄﾘｰ ﾏｲﾙﾄﾞｴﾏﾙｼﾞｮﾝ      </t>
        </is>
      </c>
    </row>
    <row r="179">
      <c r="A179" s="0" t="n">
        <v>5802296</v>
      </c>
      <c r="B179" s="0" t="inlineStr">
        <is>
          <t xml:space="preserve">ｽｳｨｰﾄﾘｰ ﾏｲﾙﾄﾞｸﾘｰﾑ         </t>
        </is>
      </c>
    </row>
    <row r="180">
      <c r="A180" s="0" t="n">
        <v>5802294</v>
      </c>
      <c r="B180" s="0" t="inlineStr">
        <is>
          <t xml:space="preserve">ｽｳｨｰﾄﾘｰ ﾏｲﾙﾄﾞｸﾚﾝｼﾞﾝｸﾞ     </t>
        </is>
      </c>
    </row>
    <row r="181">
      <c r="A181" s="0" t="n">
        <v>5802290</v>
      </c>
      <c r="B181" s="0" t="inlineStr">
        <is>
          <t xml:space="preserve">ｽｳｨｰﾄﾘｰ ﾏｲﾙﾄﾞﾌｫｰﾑ         </t>
        </is>
      </c>
    </row>
    <row r="182">
      <c r="A182" s="0" t="n">
        <v>5802295</v>
      </c>
      <c r="B182" s="0" t="inlineStr">
        <is>
          <t xml:space="preserve">ｽｳｨｰﾄﾘｰ ﾏｲﾙﾄﾞﾒｲｸﾍﾞｰｽ      </t>
        </is>
      </c>
    </row>
    <row r="183">
      <c r="A183" s="0" t="n">
        <v>5802009</v>
      </c>
      <c r="B183" s="0" t="inlineStr">
        <is>
          <t xml:space="preserve">ｽｷﾝｹｱﾏｯｻｰｼﾞｼﾞｪﾙ           </t>
        </is>
      </c>
    </row>
    <row r="184">
      <c r="A184" s="0" t="n">
        <v>5802041</v>
      </c>
      <c r="B184" s="0" t="inlineStr">
        <is>
          <t xml:space="preserve">ｾﾗｰﾙAX                    </t>
        </is>
      </c>
    </row>
    <row r="185">
      <c r="A185" s="0" t="n">
        <v>5802144</v>
      </c>
      <c r="B185" s="0" t="inlineStr">
        <is>
          <t xml:space="preserve">ｾﾚｸﾄｷﾞﾌﾄ&lt;BS2&gt;             </t>
        </is>
      </c>
    </row>
    <row r="186">
      <c r="A186" s="0" t="n">
        <v>5802145</v>
      </c>
      <c r="B186" s="0" t="inlineStr">
        <is>
          <t xml:space="preserve">ｾﾚｸﾄｷﾞﾌﾄ&lt;BSK2&gt;            </t>
        </is>
      </c>
    </row>
    <row r="187">
      <c r="A187" s="0" t="n">
        <v>5802143</v>
      </c>
      <c r="B187" s="0" t="inlineStr">
        <is>
          <t xml:space="preserve">ｾﾚｸﾄｷﾞﾌﾄ&lt;H2K4&gt;            </t>
        </is>
      </c>
    </row>
    <row r="188">
      <c r="A188" s="0" t="n">
        <v>5802147</v>
      </c>
      <c r="B188" s="0" t="inlineStr">
        <is>
          <t xml:space="preserve">ｾﾚｸﾄｷﾞﾌﾄ&lt;HK2&gt;             </t>
        </is>
      </c>
    </row>
    <row r="189">
      <c r="A189" s="0" t="n">
        <v>5802146</v>
      </c>
      <c r="B189" s="0" t="inlineStr">
        <is>
          <t xml:space="preserve">ｾﾚｸﾄｷﾞﾌﾄ&lt;K5&gt;              </t>
        </is>
      </c>
    </row>
    <row r="190">
      <c r="A190" s="0" t="n">
        <v>5802142</v>
      </c>
      <c r="B190" s="0" t="inlineStr">
        <is>
          <t xml:space="preserve">ｾﾚｸﾄｷﾞﾌﾄ&lt;LH&gt;              </t>
        </is>
      </c>
    </row>
    <row r="191">
      <c r="A191" s="0" t="n">
        <v>5802348</v>
      </c>
      <c r="B191" s="0" t="inlineStr">
        <is>
          <t xml:space="preserve">ﾁｰｸｶﾗｰC-501               </t>
        </is>
      </c>
    </row>
    <row r="192">
      <c r="A192" s="0" t="n">
        <v>5802349</v>
      </c>
      <c r="B192" s="0" t="inlineStr">
        <is>
          <t xml:space="preserve">ﾁｰｸｶﾗｰC-504               </t>
        </is>
      </c>
    </row>
    <row r="193">
      <c r="A193" s="0" t="n">
        <v>5802168</v>
      </c>
      <c r="B193" s="0" t="inlineStr">
        <is>
          <t xml:space="preserve">ﾂﾒｶｴ EY･ﾊﾟｰﾌｪｸﾄﾊﾟｸﾄAW 200 </t>
        </is>
      </c>
    </row>
    <row r="194">
      <c r="A194" s="0" t="n">
        <v>5802169</v>
      </c>
      <c r="B194" s="0" t="inlineStr">
        <is>
          <t xml:space="preserve">ﾂﾒｶｴ EY･ﾊﾟｰﾌｪｸﾄﾊﾟｸﾄAW 201 </t>
        </is>
      </c>
    </row>
    <row r="195">
      <c r="A195" s="0" t="n">
        <v>5802170</v>
      </c>
      <c r="B195" s="0" t="inlineStr">
        <is>
          <t xml:space="preserve">ﾂﾒｶｴ EY･ﾊﾟｰﾌｪｸﾄﾊﾟｸﾄAW 202 </t>
        </is>
      </c>
    </row>
    <row r="196">
      <c r="A196" s="0" t="n">
        <v>5802171</v>
      </c>
      <c r="B196" s="0" t="inlineStr">
        <is>
          <t xml:space="preserve">ﾂﾒｶｴ EY･ﾊﾟｰﾌｪｸﾄﾊﾟｸﾄAW 210 </t>
        </is>
      </c>
    </row>
    <row r="197">
      <c r="A197" s="0" t="n">
        <v>5802172</v>
      </c>
      <c r="B197" s="0" t="inlineStr">
        <is>
          <t xml:space="preserve">ﾂﾒｶｴ EY･ﾊﾟｰﾌｪｸﾄﾊﾟｸﾄAW 300 </t>
        </is>
      </c>
    </row>
    <row r="198">
      <c r="A198" s="0" t="n">
        <v>5802162</v>
      </c>
      <c r="B198" s="0" t="inlineStr">
        <is>
          <t xml:space="preserve">ﾂﾒｶｴ EY･ﾊﾟｰﾌｪｸﾄﾊﾟｸﾄSS 101 </t>
        </is>
      </c>
    </row>
    <row r="199">
      <c r="A199" s="0" t="n">
        <v>5802163</v>
      </c>
      <c r="B199" s="0" t="inlineStr">
        <is>
          <t xml:space="preserve">ﾂﾒｶｴ EY･ﾊﾟｰﾌｪｸﾄﾊﾟｸﾄSS 200 </t>
        </is>
      </c>
    </row>
    <row r="200">
      <c r="A200" s="0" t="n">
        <v>5802164</v>
      </c>
      <c r="B200" s="0" t="inlineStr">
        <is>
          <t xml:space="preserve">ﾂﾒｶｴ EY･ﾊﾟｰﾌｪｸﾄﾊﾟｸﾄSS 201 </t>
        </is>
      </c>
    </row>
    <row r="201">
      <c r="A201" s="0" t="n">
        <v>5802165</v>
      </c>
      <c r="B201" s="0" t="inlineStr">
        <is>
          <t xml:space="preserve">ﾂﾒｶｴ EY･ﾊﾟｰﾌｪｸﾄﾊﾟｸﾄSS 202 </t>
        </is>
      </c>
    </row>
    <row r="202">
      <c r="A202" s="0" t="n">
        <v>5802166</v>
      </c>
      <c r="B202" s="0" t="inlineStr">
        <is>
          <t xml:space="preserve">ﾂﾒｶｴ EY･ﾊﾟｰﾌｪｸﾄﾊﾟｸﾄSS 210 </t>
        </is>
      </c>
    </row>
    <row r="203">
      <c r="A203" s="0" t="n">
        <v>5802167</v>
      </c>
      <c r="B203" s="0" t="inlineStr">
        <is>
          <t xml:space="preserve">ﾂﾒｶｴ EY･ﾊﾟｰﾌｪｸﾄﾊﾟｸﾄSS 300 </t>
        </is>
      </c>
    </row>
    <row r="204">
      <c r="A204" s="0" t="n">
        <v>5802159</v>
      </c>
      <c r="B204" s="0" t="inlineStr">
        <is>
          <t xml:space="preserve">ﾂﾒｶｴ ｴｯｾﾝｽﾊﾟｳﾀﾞｰF 101     </t>
        </is>
      </c>
    </row>
    <row r="205">
      <c r="A205" s="0" t="n">
        <v>5802160</v>
      </c>
      <c r="B205" s="0" t="inlineStr">
        <is>
          <t xml:space="preserve">ﾂﾒｶｴ ｴｯｾﾝｽﾊﾟｳﾀﾞｰF 200     </t>
        </is>
      </c>
    </row>
    <row r="206">
      <c r="A206" s="0" t="n">
        <v>5802161</v>
      </c>
      <c r="B206" s="0" t="inlineStr">
        <is>
          <t xml:space="preserve">ﾂﾒｶｴ ｴｯｾﾝｽﾊﾟｳﾀﾞｰF 201     </t>
        </is>
      </c>
    </row>
    <row r="207">
      <c r="A207" s="0" t="n">
        <v>5802291</v>
      </c>
      <c r="B207" s="0" t="inlineStr">
        <is>
          <t xml:space="preserve">ﾂﾒｶｴ ｽｳｨｰﾄﾘｰ ﾏｲﾙﾄﾞﾌｫｰﾑ    </t>
        </is>
      </c>
    </row>
    <row r="208">
      <c r="A208" s="0" t="n">
        <v>5802140</v>
      </c>
      <c r="B208" s="0" t="inlineStr">
        <is>
          <t xml:space="preserve">ﾂﾒｶｴ ﾎﾞﾃﾞｨｿｰﾌﾟ            </t>
        </is>
      </c>
    </row>
    <row r="209">
      <c r="A209" s="0" t="n">
        <v>5802134</v>
      </c>
      <c r="B209" s="0" t="inlineStr">
        <is>
          <t xml:space="preserve">ﾂﾒｶｴ ﾙﾐｼｪ ﾍｱｺﾝﾃﾞｨｼｮﾅｰ     </t>
        </is>
      </c>
    </row>
    <row r="210">
      <c r="A210" s="0" t="n">
        <v>5802132</v>
      </c>
      <c r="B210" s="0" t="inlineStr">
        <is>
          <t xml:space="preserve">ﾂﾒｶｴ ﾙﾐｼｪ ﾍｱｼｬﾝﾌﾟｰ        </t>
        </is>
      </c>
    </row>
    <row r="211">
      <c r="A211" s="0" t="n">
        <v>5802287</v>
      </c>
      <c r="B211" s="0" t="inlineStr">
        <is>
          <t xml:space="preserve">ﾃﾞｨｰﾌﾟｸﾚﾝｽﾞｸﾘｰﾑ           </t>
        </is>
      </c>
    </row>
    <row r="212">
      <c r="A212" s="0" t="n">
        <v>5802150</v>
      </c>
      <c r="B212" s="0" t="inlineStr">
        <is>
          <t xml:space="preserve">ﾄﾘｰﾄﾒﾝﾄﾊﾟｳﾀﾞｰ ﾊﾟﾌ         </t>
        </is>
      </c>
    </row>
    <row r="213">
      <c r="A213" s="0" t="n">
        <v>5802006</v>
      </c>
      <c r="B213" s="0" t="inlineStr">
        <is>
          <t xml:space="preserve">ﾅﾘｼﾝｸﾞｸﾘｰﾑ                </t>
        </is>
      </c>
    </row>
    <row r="214">
      <c r="A214" s="0" t="n">
        <v>5802346</v>
      </c>
      <c r="B214" s="0" t="inlineStr">
        <is>
          <t xml:space="preserve">ﾊﾟｳﾀﾞｰﾌｧﾝﾃﾞｰｼｮﾝF-222      </t>
        </is>
      </c>
    </row>
    <row r="215">
      <c r="A215" s="0" t="n">
        <v>5802347</v>
      </c>
      <c r="B215" s="0" t="inlineStr">
        <is>
          <t xml:space="preserve">ﾊﾟｳﾀﾞｰﾌｧﾝﾃﾞｰｼｮﾝF-311      </t>
        </is>
      </c>
    </row>
    <row r="216">
      <c r="A216" s="0" t="n">
        <v>5802232</v>
      </c>
      <c r="B216" s="0" t="inlineStr">
        <is>
          <t xml:space="preserve">ﾊﾟｳﾀﾞｰﾌﾞﾗｼ                </t>
        </is>
      </c>
    </row>
    <row r="217">
      <c r="A217" s="0" t="n">
        <v>5802010</v>
      </c>
      <c r="B217" s="0" t="inlineStr">
        <is>
          <t xml:space="preserve">ﾊﾝﾄﾞｸﾘｰﾑ                  </t>
        </is>
      </c>
    </row>
    <row r="218">
      <c r="A218" s="0" t="n">
        <v>5802221</v>
      </c>
      <c r="B218" s="0" t="inlineStr">
        <is>
          <t xml:space="preserve">ﾋﾞｭｰﾃｨｰｶﾞｲﾄﾞ              </t>
        </is>
      </c>
    </row>
    <row r="219">
      <c r="A219" s="0" t="n">
        <v>5802241</v>
      </c>
      <c r="B219" s="0" t="inlineStr">
        <is>
          <t xml:space="preserve">ﾋﾞｭｰﾃｨｰｻﾛﾝ (NO-234)       </t>
        </is>
      </c>
    </row>
    <row r="220">
      <c r="A220" s="0" t="n">
        <v>5802242</v>
      </c>
      <c r="B220" s="0" t="inlineStr">
        <is>
          <t xml:space="preserve">ﾋﾞｭｰﾃｨｰｻﾛﾝ (NO-235)       </t>
        </is>
      </c>
    </row>
    <row r="221">
      <c r="A221" s="0" t="n">
        <v>5802138</v>
      </c>
      <c r="B221" s="0" t="inlineStr">
        <is>
          <t xml:space="preserve">ﾋﾞｭｰﾃｨｰﾍｱｴｯｾﾝｽ(ﾑｼﾞﾝｿｳ-L)  </t>
        </is>
      </c>
    </row>
    <row r="222">
      <c r="A222" s="0" t="n">
        <v>5802148</v>
      </c>
      <c r="B222" s="0" t="inlineStr">
        <is>
          <t xml:space="preserve">ﾌｧﾝﾃﾞｰｼｮﾝﾊﾟﾌ &lt;ﾀﾞｲ&gt;        </t>
        </is>
      </c>
    </row>
    <row r="223">
      <c r="A223" s="0" t="n">
        <v>5802151</v>
      </c>
      <c r="B223" s="0" t="inlineStr">
        <is>
          <t xml:space="preserve">ﾌｪｲｽﾊﾟｳﾀﾞｰﾊﾟﾌ             </t>
        </is>
      </c>
    </row>
    <row r="224">
      <c r="A224" s="0" t="n">
        <v>5802245</v>
      </c>
      <c r="B224" s="0" t="inlineStr">
        <is>
          <t xml:space="preserve">ﾌﾕﾉﾊﾟｯｸｾｯﾄ ZENCP17-12     </t>
        </is>
      </c>
    </row>
    <row r="225">
      <c r="A225" s="0" t="n">
        <v>5802068</v>
      </c>
      <c r="B225" s="0" t="inlineStr">
        <is>
          <t xml:space="preserve">ﾌﾞﾗﾝﾒｰﾙ ｸﾘｱｱｯﾌﾟｾﾗﾑ 18-05  </t>
        </is>
      </c>
    </row>
    <row r="226">
      <c r="A226" s="0" t="n">
        <v>5802108</v>
      </c>
      <c r="B226" s="0" t="inlineStr">
        <is>
          <t xml:space="preserve">ﾌﾞﾗﾝﾒｰﾙ ｺﾝｼｰﾗｰ 01         </t>
        </is>
      </c>
    </row>
    <row r="227">
      <c r="A227" s="0" t="n">
        <v>5802109</v>
      </c>
      <c r="B227" s="0" t="inlineStr">
        <is>
          <t xml:space="preserve">ﾌﾞﾗﾝﾒｰﾙ ｺﾝｼｰﾗｰ 02         </t>
        </is>
      </c>
    </row>
    <row r="228">
      <c r="A228" s="0" t="n">
        <v>5802265</v>
      </c>
      <c r="B228" s="0" t="inlineStr">
        <is>
          <t xml:space="preserve">ﾌﾚｰﾊﾞｰ P ｱｸｱ ｽｶｯｼｭ ｼｬﾝﾌﾟｰ </t>
        </is>
      </c>
    </row>
    <row r="229">
      <c r="A229" s="0" t="n">
        <v>5802266</v>
      </c>
      <c r="B229" s="0" t="inlineStr">
        <is>
          <t xml:space="preserve">ﾌﾚｰﾊﾞｰ P ｱｸｱ ｽｶｯｼｭ ﾘﾝｽ    </t>
        </is>
      </c>
    </row>
    <row r="230">
      <c r="A230" s="0" t="n">
        <v>5802267</v>
      </c>
      <c r="B230" s="0" t="inlineStr">
        <is>
          <t xml:space="preserve">ﾌﾚｰﾊﾞｰ P ｱｸｱ ｽｶｯｼｭ ﾛｰｼｮﾝ  </t>
        </is>
      </c>
    </row>
    <row r="231">
      <c r="A231" s="0" t="n">
        <v>5802268</v>
      </c>
      <c r="B231" s="0" t="inlineStr">
        <is>
          <t xml:space="preserve">ﾌﾚｰﾊﾞｰ P ｽｶﾙﾌﾟ ﾛｰｼｮﾝ      </t>
        </is>
      </c>
    </row>
    <row r="232">
      <c r="A232" s="0" t="n">
        <v>5802263</v>
      </c>
      <c r="B232" s="0" t="inlineStr">
        <is>
          <t xml:space="preserve">ﾌﾚｰﾊﾞｰ ｷｬﾝﾃﾞｨ ﾎﾜｲﾄ ﾌﾟﾚﾐｱﾑ </t>
        </is>
      </c>
    </row>
    <row r="233">
      <c r="A233" s="0" t="n">
        <v>5802270</v>
      </c>
      <c r="B233" s="0" t="inlineStr">
        <is>
          <t xml:space="preserve">ﾌﾚｰﾊﾞｰ ｸﾚｰﾑ ﾄﾞ ﾛｰｽﾞ       </t>
        </is>
      </c>
    </row>
    <row r="234">
      <c r="A234" s="0" t="n">
        <v>5802261</v>
      </c>
      <c r="B234" s="0" t="inlineStr">
        <is>
          <t xml:space="preserve">ﾌﾚｰﾊﾞｰ ｽｳｨｰﾄ ｷｬﾝﾃﾞｨ       </t>
        </is>
      </c>
    </row>
    <row r="235">
      <c r="A235" s="0" t="n">
        <v>5802259</v>
      </c>
      <c r="B235" s="0" t="inlineStr">
        <is>
          <t xml:space="preserve">ﾌﾚｰﾊﾞｰ ｽｳｨｰﾄﾘﾝｽ           </t>
        </is>
      </c>
    </row>
    <row r="236">
      <c r="A236" s="0" t="n">
        <v>5802257</v>
      </c>
      <c r="B236" s="0" t="inlineStr">
        <is>
          <t xml:space="preserve">ﾌﾚｰﾊﾞｰ ﾊｰﾌﾞｿﾌﾄｸﾘｰﾑ        </t>
        </is>
      </c>
    </row>
    <row r="237">
      <c r="A237" s="0" t="n">
        <v>5802273</v>
      </c>
      <c r="B237" s="0" t="inlineStr">
        <is>
          <t>ﾌﾚｰﾊﾞｰ ﾊｰﾌﾞﾐﾈﾗﾙｳｫｰﾀｰ 16-08</t>
        </is>
      </c>
    </row>
    <row r="238">
      <c r="A238" s="0" t="n">
        <v>5802264</v>
      </c>
      <c r="B238" s="0" t="inlineStr">
        <is>
          <t xml:space="preserve">ﾌﾚｰﾊﾞｰ ﾊﾟﾗｿﾙ ﾚﾓﾈｰﾄﾞ       </t>
        </is>
      </c>
    </row>
    <row r="239">
      <c r="A239" s="0" t="n">
        <v>5802262</v>
      </c>
      <c r="B239" s="0" t="inlineStr">
        <is>
          <t xml:space="preserve">ﾌﾚｰﾊﾞｰ ﾌﾟﾘﾝｾｽｳﾞｪｰﾙ        </t>
        </is>
      </c>
    </row>
    <row r="240">
      <c r="A240" s="0" t="n">
        <v>5802260</v>
      </c>
      <c r="B240" s="0" t="inlineStr">
        <is>
          <t xml:space="preserve">ﾌﾚｰﾊﾞｰ ﾌﾚｯｼｭ ｵｲﾙ ｸﾚﾝｼﾞﾝｸﾞ </t>
        </is>
      </c>
    </row>
    <row r="241">
      <c r="A241" s="0" t="n">
        <v>5802258</v>
      </c>
      <c r="B241" s="0" t="inlineStr">
        <is>
          <t xml:space="preserve">ﾌﾚｰﾊﾞｰ ﾌﾛｰﾗﾙｼｬﾝﾌﾟｰ        </t>
        </is>
      </c>
    </row>
    <row r="242">
      <c r="A242" s="0" t="n">
        <v>5802272</v>
      </c>
      <c r="B242" s="0" t="inlineStr">
        <is>
          <t>ﾌﾚｰﾊﾞｰ ﾎｲｯﾌﾟｸﾚﾝｼﾞﾝｸﾞ 16-07</t>
        </is>
      </c>
    </row>
    <row r="243">
      <c r="A243" s="0" t="n">
        <v>5802255</v>
      </c>
      <c r="B243" s="0" t="inlineStr">
        <is>
          <t xml:space="preserve">ﾌﾚｰﾊﾞｰ ﾏﾁｭｱｵｲﾙ            </t>
        </is>
      </c>
    </row>
    <row r="244">
      <c r="A244" s="0" t="n">
        <v>5802256</v>
      </c>
      <c r="B244" s="0" t="inlineStr">
        <is>
          <t xml:space="preserve">ﾌﾚｰﾊﾞｰ ﾏﾁｭｱﾊﾟﾌｪ           </t>
        </is>
      </c>
    </row>
    <row r="245">
      <c r="A245" s="0" t="n">
        <v>5802269</v>
      </c>
      <c r="B245" s="0" t="inlineStr">
        <is>
          <t xml:space="preserve">ﾌﾚｰﾊﾞｰ ﾐﾝﾄｼﾙｸｼｪｲｸ         </t>
        </is>
      </c>
    </row>
    <row r="246">
      <c r="A246" s="0" t="n">
        <v>5802175</v>
      </c>
      <c r="B246" s="0" t="inlineStr">
        <is>
          <t>ﾌﾟﾚｽﾄﾞﾊﾟｳﾀﾞｰ ﾀﾞｲﾔﾓﾝﾄﾞﾙｰｾﾝﾄ</t>
        </is>
      </c>
    </row>
    <row r="247">
      <c r="A247" s="0" t="n">
        <v>5802130</v>
      </c>
      <c r="B247" s="0" t="inlineStr">
        <is>
          <t xml:space="preserve">ﾌﾟﾚｽﾄﾞﾊﾟｳﾀﾞｰ(ｿﾌﾄﾊﾟｽﾃﾙ)    </t>
        </is>
      </c>
    </row>
    <row r="248">
      <c r="A248" s="0" t="n">
        <v>5802353</v>
      </c>
      <c r="B248" s="0" t="inlineStr">
        <is>
          <t xml:space="preserve">ﾌﾟﾛﾌｪｯｼｮﾅﾙ ﾌﾞﾗｼｾｯﾄ &lt;A&gt;    </t>
        </is>
      </c>
    </row>
    <row r="249">
      <c r="A249" s="0" t="n">
        <v>5802156</v>
      </c>
      <c r="B249" s="0" t="inlineStr">
        <is>
          <t xml:space="preserve">ﾌﾟﾛﾌｪｯｼｮﾅﾙ ﾌﾞﾗｼｾｯﾄ &lt;C&gt;    </t>
        </is>
      </c>
    </row>
    <row r="250">
      <c r="A250" s="0" t="n">
        <v>5802225</v>
      </c>
      <c r="B250" s="0" t="inlineStr">
        <is>
          <t xml:space="preserve">ﾎｳｿｳｼ (ｸﾘｰﾑ)              </t>
        </is>
      </c>
    </row>
    <row r="251">
      <c r="A251" s="0" t="n">
        <v>5802227</v>
      </c>
      <c r="B251" s="0" t="inlineStr">
        <is>
          <t xml:space="preserve">ﾎｳｿｳｼ (ﾁｬｶﾞﾐ)940*600      </t>
        </is>
      </c>
    </row>
    <row r="252">
      <c r="A252" s="0" t="n">
        <v>5802226</v>
      </c>
      <c r="B252" s="0" t="inlineStr">
        <is>
          <t xml:space="preserve">ﾎｳｿｳｼ (ﾊﾅｶﾞﾗ)940*600      </t>
        </is>
      </c>
    </row>
    <row r="253">
      <c r="A253" s="0" t="n">
        <v>5802215</v>
      </c>
      <c r="B253" s="0" t="inlineStr">
        <is>
          <t xml:space="preserve">ﾎﾞﾀﾆｶﾙ ｴｯｾﾝｽｸﾚﾝｼﾞﾝｸﾞ      </t>
        </is>
      </c>
    </row>
    <row r="254">
      <c r="A254" s="0" t="n">
        <v>5802218</v>
      </c>
      <c r="B254" s="0" t="inlineStr">
        <is>
          <t>ﾎﾞﾀﾆｶﾙ ｴｯｾﾝｽｸﾚﾝｼﾞﾝｸﾞ ｻﾝﾌﾟﾙ</t>
        </is>
      </c>
    </row>
    <row r="255">
      <c r="A255" s="0" t="n">
        <v>5802216</v>
      </c>
      <c r="B255" s="0" t="inlineStr">
        <is>
          <t xml:space="preserve">ﾎﾞﾀﾆｶﾙ ｴｯｾﾝｽｿｰﾌﾟ          </t>
        </is>
      </c>
    </row>
    <row r="256">
      <c r="A256" s="0" t="n">
        <v>5802217</v>
      </c>
      <c r="B256" s="0" t="inlineStr">
        <is>
          <t xml:space="preserve">ﾎﾞﾀﾆｶﾙ ｴｯｾﾝｽｿｰﾌﾟ&lt;10G&gt;     </t>
        </is>
      </c>
    </row>
    <row r="257">
      <c r="A257" s="0" t="n">
        <v>5802219</v>
      </c>
      <c r="B257" s="0" t="inlineStr">
        <is>
          <t xml:space="preserve">ﾎﾞﾀﾆｶﾙ ﾄﾗｲｱﾙｾｯﾄ           </t>
        </is>
      </c>
    </row>
    <row r="258">
      <c r="A258" s="0" t="n">
        <v>5802139</v>
      </c>
      <c r="B258" s="0" t="inlineStr">
        <is>
          <t xml:space="preserve">ﾎﾞﾃﾞｨｿｰﾌﾟ                 </t>
        </is>
      </c>
    </row>
    <row r="259">
      <c r="A259" s="0" t="n">
        <v>5802115</v>
      </c>
      <c r="B259" s="0" t="inlineStr">
        <is>
          <t xml:space="preserve">ﾎﾗｲｽﾞﾝ                    </t>
        </is>
      </c>
    </row>
    <row r="260">
      <c r="A260" s="0" t="n">
        <v>5802298</v>
      </c>
      <c r="B260" s="0" t="inlineStr">
        <is>
          <t xml:space="preserve">ﾒｲｸｱｯﾌﾟｺﾚｸｼｮﾝ             </t>
        </is>
      </c>
    </row>
    <row r="261">
      <c r="A261" s="0" t="n">
        <v>5802238</v>
      </c>
      <c r="B261" s="0" t="inlineStr">
        <is>
          <t xml:space="preserve">ﾒｲｸｱｯﾌﾟﾗｲﾝ ﾁﾗｼ            </t>
        </is>
      </c>
    </row>
    <row r="262">
      <c r="A262" s="0" t="n">
        <v>5802013</v>
      </c>
      <c r="B262" s="0" t="inlineStr">
        <is>
          <t xml:space="preserve">ﾔｸﾖｳ ﾎﾜｲﾄﾆﾝｸﾞｹｼｮｳｽｲ       </t>
        </is>
      </c>
    </row>
    <row r="263">
      <c r="A263" s="0" t="n">
        <v>5802015</v>
      </c>
      <c r="B263" s="0" t="inlineStr">
        <is>
          <t xml:space="preserve">ﾔｸﾖｳ ﾎﾜｲﾄﾆﾝｸﾞﾃﾞｲｸﾘｰﾑ      </t>
        </is>
      </c>
    </row>
    <row r="264">
      <c r="A264" s="0" t="n">
        <v>5802014</v>
      </c>
      <c r="B264" s="0" t="inlineStr">
        <is>
          <t xml:space="preserve">ﾔｸﾖｳ ﾎﾜｲﾄﾆﾝｸﾞﾎｼﾂｴｷ        </t>
        </is>
      </c>
    </row>
    <row r="265">
      <c r="A265" s="0" t="n">
        <v>5802105</v>
      </c>
      <c r="B265" s="0" t="inlineStr">
        <is>
          <t xml:space="preserve">ﾖｳｷﾋﾞ ｴｯｾﾝｽｸﾘｰﾑF 101      </t>
        </is>
      </c>
    </row>
    <row r="266">
      <c r="A266" s="0" t="n">
        <v>5802106</v>
      </c>
      <c r="B266" s="0" t="inlineStr">
        <is>
          <t xml:space="preserve">ﾖｳｷﾋﾞ ｴｯｾﾝｽｸﾘｰﾑF 200      </t>
        </is>
      </c>
    </row>
    <row r="267">
      <c r="A267" s="0" t="n">
        <v>5802107</v>
      </c>
      <c r="B267" s="0" t="inlineStr">
        <is>
          <t xml:space="preserve">ﾖｳｷﾋﾞ ｴｯｾﾝｽｸﾘｰﾑF 201      </t>
        </is>
      </c>
    </row>
    <row r="268">
      <c r="A268" s="0" t="n">
        <v>5802136</v>
      </c>
      <c r="B268" s="0" t="inlineStr">
        <is>
          <t xml:space="preserve">ﾖｳｷﾋﾞ ｴｯｾﾝｽｼｬﾝﾌﾟｰ         </t>
        </is>
      </c>
    </row>
    <row r="269">
      <c r="A269" s="0" t="n">
        <v>5802137</v>
      </c>
      <c r="B269" s="0" t="inlineStr">
        <is>
          <t xml:space="preserve">ﾖｳｷﾋﾞ ｴｯｾﾝｽﾄﾘｰﾄﾒﾝﾄ        </t>
        </is>
      </c>
    </row>
    <row r="270">
      <c r="A270" s="0" t="n">
        <v>5802102</v>
      </c>
      <c r="B270" s="0" t="inlineStr">
        <is>
          <t xml:space="preserve">ﾖｳｷﾋﾞ ｴｯｾﾝｽﾊﾟｳﾀﾞｰF 101    </t>
        </is>
      </c>
    </row>
    <row r="271">
      <c r="A271" s="0" t="n">
        <v>5802103</v>
      </c>
      <c r="B271" s="0" t="inlineStr">
        <is>
          <t xml:space="preserve">ﾖｳｷﾋﾞ ｴｯｾﾝｽﾊﾟｳﾀﾞｰF 200    </t>
        </is>
      </c>
    </row>
    <row r="272">
      <c r="A272" s="0" t="n">
        <v>5802104</v>
      </c>
      <c r="B272" s="0" t="inlineStr">
        <is>
          <t xml:space="preserve">ﾖｳｷﾋﾞ ｴｯｾﾝｽﾊﾟｳﾀﾞｰF 201    </t>
        </is>
      </c>
    </row>
    <row r="273">
      <c r="A273" s="0" t="n">
        <v>5802048</v>
      </c>
      <c r="B273" s="0" t="inlineStr">
        <is>
          <t xml:space="preserve">ﾗ･ｾﾗｰﾙ VCﾗﾆｰ              </t>
        </is>
      </c>
    </row>
    <row r="274">
      <c r="A274" s="0" t="n">
        <v>5802317</v>
      </c>
      <c r="B274" s="0" t="inlineStr">
        <is>
          <t xml:space="preserve">ﾗ･ｾﾗｰﾙ VCﾗﾆｰ(ｼｮｳ)         </t>
        </is>
      </c>
    </row>
    <row r="275">
      <c r="A275" s="0" t="n">
        <v>5802233</v>
      </c>
      <c r="B275" s="0" t="inlineStr">
        <is>
          <t xml:space="preserve">ﾗ･ｾﾗｰﾙ ｶﾀﾛｸﾞ              </t>
        </is>
      </c>
    </row>
    <row r="276">
      <c r="A276" s="0" t="n">
        <v>5802046</v>
      </c>
      <c r="B276" s="0" t="inlineStr">
        <is>
          <t xml:space="preserve">ﾗ･ｾﾗｰﾙ ﾄﾞﾛｩﾜｰｳｫｯｼｭ        </t>
        </is>
      </c>
    </row>
    <row r="277">
      <c r="A277" s="0" t="n">
        <v>5802316</v>
      </c>
      <c r="B277" s="0" t="inlineStr">
        <is>
          <t xml:space="preserve">ﾗ･ｾﾗｰﾙ ﾄﾞﾛｩﾜｰｳｫｯｼｭ(ｼｮｳ)   </t>
        </is>
      </c>
    </row>
    <row r="278">
      <c r="A278" s="0" t="n">
        <v>5802044</v>
      </c>
      <c r="B278" s="0" t="inlineStr">
        <is>
          <t xml:space="preserve">ﾗ･ｾﾗｰﾙ ﾄﾞﾛｩﾜｰｵｲﾙ 18-09    </t>
        </is>
      </c>
    </row>
    <row r="279">
      <c r="A279" s="0" t="n">
        <v>5802055</v>
      </c>
      <c r="B279" s="0" t="inlineStr">
        <is>
          <t xml:space="preserve">ﾗ･ｾﾗｰﾙ ﾄﾞﾛｩﾜｰｸﾘｰﾑ         </t>
        </is>
      </c>
    </row>
    <row r="280">
      <c r="A280" s="0" t="n">
        <v>5802322</v>
      </c>
      <c r="B280" s="0" t="inlineStr">
        <is>
          <t xml:space="preserve">ﾗ･ｾﾗｰﾙ ﾄﾞﾛｩﾜｰｸﾘｰﾑ(ｼｮｳ)    </t>
        </is>
      </c>
    </row>
    <row r="281">
      <c r="A281" s="0" t="n">
        <v>5802045</v>
      </c>
      <c r="B281" s="0" t="inlineStr">
        <is>
          <t xml:space="preserve">ﾗ･ｾﾗｰﾙ ﾄﾞﾛｩﾜｰｸﾚﾝｼﾞﾝｸﾞ     </t>
        </is>
      </c>
    </row>
    <row r="282">
      <c r="A282" s="0" t="n">
        <v>5802315</v>
      </c>
      <c r="B282" s="0" t="inlineStr">
        <is>
          <t>ﾗ･ｾﾗｰﾙ ﾄﾞﾛｩﾜｰｸﾚﾝｼﾞﾝｸﾞ(ｼｮｳ)</t>
        </is>
      </c>
    </row>
    <row r="283">
      <c r="A283" s="0" t="n">
        <v>5802047</v>
      </c>
      <c r="B283" s="0" t="inlineStr">
        <is>
          <t xml:space="preserve">ﾗ･ｾﾗｰﾙ ﾄﾞﾛｩﾜｰｺｰﾙﾄﾞ        </t>
        </is>
      </c>
    </row>
    <row r="284">
      <c r="A284" s="0" t="n">
        <v>5802324</v>
      </c>
      <c r="B284" s="0" t="inlineStr">
        <is>
          <t xml:space="preserve">ﾗ･ｾﾗｰﾙ ﾄﾞﾛｩﾜｰｺｰﾙﾄﾞ (ｼｮｳ)  </t>
        </is>
      </c>
    </row>
    <row r="285">
      <c r="A285" s="0" t="n">
        <v>5802052</v>
      </c>
      <c r="B285" s="0" t="inlineStr">
        <is>
          <t xml:space="preserve">ﾗ･ｾﾗｰﾙ ﾄﾞﾛｩﾜｰｾﾗﾑ          </t>
        </is>
      </c>
    </row>
    <row r="286">
      <c r="A286" s="0" t="n">
        <v>5802323</v>
      </c>
      <c r="B286" s="0" t="inlineStr">
        <is>
          <t xml:space="preserve">ﾗ･ｾﾗｰﾙ ﾄﾞﾛｩﾜｰｾﾗﾑ(ｼｮｳ)     </t>
        </is>
      </c>
    </row>
    <row r="287">
      <c r="A287" s="0" t="n">
        <v>5802050</v>
      </c>
      <c r="B287" s="0" t="inlineStr">
        <is>
          <t xml:space="preserve">ﾗ･ｾﾗｰﾙ ﾄﾞﾛｩﾜｰﾄﾞｰﾙ         </t>
        </is>
      </c>
    </row>
    <row r="288">
      <c r="A288" s="0" t="n">
        <v>5802318</v>
      </c>
      <c r="B288" s="0" t="inlineStr">
        <is>
          <t xml:space="preserve">ﾗ･ｾﾗｰﾙ ﾄﾞﾛｩﾜｰﾄﾞｰﾙ(ｼｮｳ)    </t>
        </is>
      </c>
    </row>
    <row r="289">
      <c r="A289" s="0" t="n">
        <v>5802043</v>
      </c>
      <c r="B289" s="0" t="inlineStr">
        <is>
          <t xml:space="preserve">ﾗ･ｾﾗｰﾙ ﾄﾞﾛｩﾜｰﾄﾘｰﾌﾟ 18-05  </t>
        </is>
      </c>
    </row>
    <row r="290">
      <c r="A290" s="0" t="n">
        <v>5802053</v>
      </c>
      <c r="B290" s="0" t="inlineStr">
        <is>
          <t xml:space="preserve">ﾗ･ｾﾗｰﾙ ﾄﾞﾛｩﾜｰﾊﾟｯｸ         </t>
        </is>
      </c>
    </row>
    <row r="291">
      <c r="A291" s="0" t="n">
        <v>5802320</v>
      </c>
      <c r="B291" s="0" t="inlineStr">
        <is>
          <t xml:space="preserve">ﾗ･ｾﾗｰﾙ ﾄﾞﾛｩﾜｰﾊﾟｯｸ(ｼｮｳ)    </t>
        </is>
      </c>
    </row>
    <row r="292">
      <c r="A292" s="0" t="n">
        <v>5802049</v>
      </c>
      <c r="B292" s="0" t="inlineStr">
        <is>
          <t xml:space="preserve">ﾗ･ｾﾗｰﾙ ﾄﾞﾛｩﾜｰﾌﾚｯｼｭﾅｰ      </t>
        </is>
      </c>
    </row>
    <row r="293">
      <c r="A293" s="0" t="n">
        <v>5802325</v>
      </c>
      <c r="B293" s="0" t="inlineStr">
        <is>
          <t>ﾗ･ｾﾗｰﾙ ﾄﾞﾛｩﾜｰﾌﾚｯｼｭﾅｰ (ｼｮｳ)</t>
        </is>
      </c>
    </row>
    <row r="294">
      <c r="A294" s="0" t="n">
        <v>5802054</v>
      </c>
      <c r="B294" s="0" t="inlineStr">
        <is>
          <t xml:space="preserve">ﾗ･ｾﾗｰﾙ ﾄﾞﾛｩﾜｰﾐﾙｸ          </t>
        </is>
      </c>
    </row>
    <row r="295">
      <c r="A295" s="0" t="n">
        <v>5802321</v>
      </c>
      <c r="B295" s="0" t="inlineStr">
        <is>
          <t xml:space="preserve">ﾗ･ｾﾗｰﾙ ﾄﾞﾛｩﾜｰﾐﾙｸ(ｼｮｳ)     </t>
        </is>
      </c>
    </row>
    <row r="296">
      <c r="A296" s="0" t="n">
        <v>5802051</v>
      </c>
      <c r="B296" s="0" t="inlineStr">
        <is>
          <t xml:space="preserve">ﾗ･ｾﾗｰﾙ ﾄﾞﾛｩﾜｰﾗﾆｰ          </t>
        </is>
      </c>
    </row>
    <row r="297">
      <c r="A297" s="0" t="n">
        <v>5802319</v>
      </c>
      <c r="B297" s="0" t="inlineStr">
        <is>
          <t xml:space="preserve">ﾗ･ｾﾗｰﾙ ﾄﾞﾛｩﾜｰﾗﾆｰ(ｼｮｳ)     </t>
        </is>
      </c>
    </row>
    <row r="298">
      <c r="A298" s="0" t="n">
        <v>5802141</v>
      </c>
      <c r="B298" s="0" t="inlineStr">
        <is>
          <t xml:space="preserve">ﾗ･ｾﾗｰﾙ ﾍｱｹｱｾｯﾄ 18-07      </t>
        </is>
      </c>
    </row>
    <row r="299">
      <c r="A299" s="0" t="n">
        <v>5802279</v>
      </c>
      <c r="B299" s="0" t="inlineStr">
        <is>
          <t xml:space="preserve">ﾗｼﾞｪ ｴｯｾﾝｽﾌｧﾝﾃﾞｰｼｮﾝ 01    </t>
        </is>
      </c>
    </row>
    <row r="300">
      <c r="A300" s="0" t="n">
        <v>5802280</v>
      </c>
      <c r="B300" s="0" t="inlineStr">
        <is>
          <t xml:space="preserve">ﾗｼﾞｪ ｴｯｾﾝｽﾌｧﾝﾃﾞｰｼｮﾝ 02    </t>
        </is>
      </c>
    </row>
    <row r="301">
      <c r="A301" s="0" t="n">
        <v>5802274</v>
      </c>
      <c r="B301" s="0" t="inlineStr">
        <is>
          <t xml:space="preserve">ﾗｼﾞｪ ﾊﾟｳﾀﾞﾘｰﾌｧﾝﾃﾞｰｼｮﾝ 01  </t>
        </is>
      </c>
    </row>
    <row r="302">
      <c r="A302" s="0" t="n">
        <v>5802275</v>
      </c>
      <c r="B302" s="0" t="inlineStr">
        <is>
          <t xml:space="preserve">ﾗｼﾞｪ ﾊﾟｳﾀﾞﾘｰﾌｧﾝﾃﾞｰｼｮﾝ 02  </t>
        </is>
      </c>
    </row>
    <row r="303">
      <c r="A303" s="0" t="n">
        <v>5802276</v>
      </c>
      <c r="B303" s="0" t="inlineStr">
        <is>
          <t xml:space="preserve">ﾗｼﾞｪ ﾊﾟｳﾀﾞﾘｰﾌｧﾝﾃﾞｰｼｮﾝﾊﾟﾌ  </t>
        </is>
      </c>
    </row>
    <row r="304">
      <c r="A304" s="0" t="n">
        <v>5802278</v>
      </c>
      <c r="B304" s="0" t="inlineStr">
        <is>
          <t xml:space="preserve">ﾗｼﾞｪ ﾌｪｲｽP ｳｫｰﾀｰｳﾞｪｰﾙﾊﾟﾌ  </t>
        </is>
      </c>
    </row>
    <row r="305">
      <c r="A305" s="0" t="n">
        <v>5802277</v>
      </c>
      <c r="B305" s="0" t="inlineStr">
        <is>
          <t>ﾗｼﾞｪ ﾌｪｲｽﾊﾟｳﾀﾞｰ ｳｫｰﾀｰｳﾞｪｰﾙ</t>
        </is>
      </c>
    </row>
    <row r="306">
      <c r="A306" s="0" t="n">
        <v>5802126</v>
      </c>
      <c r="B306" s="0" t="inlineStr">
        <is>
          <t xml:space="preserve">ﾗﾃｨｰﾌ ﾁｰｸｶﾗｰ(ﾋﾟﾝｸ)        </t>
        </is>
      </c>
    </row>
    <row r="307">
      <c r="A307" s="0" t="n">
        <v>5802128</v>
      </c>
      <c r="B307" s="0" t="inlineStr">
        <is>
          <t xml:space="preserve">ﾗﾃｨｰﾌ ﾁｰｸｶﾗｰ(ﾌﾞﾗｳﾝ)       </t>
        </is>
      </c>
    </row>
    <row r="308">
      <c r="A308" s="0" t="n">
        <v>5802127</v>
      </c>
      <c r="B308" s="0" t="inlineStr">
        <is>
          <t xml:space="preserve">ﾗﾃｨｰﾌ ﾁｰｸｶﾗｰ(ﾚｯﾄﾞ)        </t>
        </is>
      </c>
    </row>
    <row r="309">
      <c r="A309" s="0" t="n">
        <v>5802081</v>
      </c>
      <c r="B309" s="0" t="inlineStr">
        <is>
          <t xml:space="preserve">ﾗﾃｨｰﾌ ﾘｷｯﾄﾞﾌｧﾝﾃﾞｰｼｮﾝUV 01 </t>
        </is>
      </c>
    </row>
    <row r="310">
      <c r="A310" s="0" t="n">
        <v>5802082</v>
      </c>
      <c r="B310" s="0" t="inlineStr">
        <is>
          <t xml:space="preserve">ﾗﾃｨｰﾌ ﾘｷｯﾄﾞﾌｧﾝﾃﾞｰｼｮﾝUV 02 </t>
        </is>
      </c>
    </row>
    <row r="311">
      <c r="A311" s="0" t="n">
        <v>5802110</v>
      </c>
      <c r="B311" s="0" t="inlineStr">
        <is>
          <t xml:space="preserve">ﾗﾃｨｰﾌ ﾛﾝｸﾞﾗｯｼｭﾏｽｶﾗ        </t>
        </is>
      </c>
    </row>
    <row r="312">
      <c r="A312" s="0" t="n">
        <v>5802005</v>
      </c>
      <c r="B312" s="0" t="inlineStr">
        <is>
          <t xml:space="preserve">ﾗﾆｰﾊｲｺﾞｰﾙﾄﾞE              </t>
        </is>
      </c>
    </row>
    <row r="313">
      <c r="A313" s="0" t="n">
        <v>5802028</v>
      </c>
      <c r="B313" s="0" t="inlineStr">
        <is>
          <t xml:space="preserve">ﾗﾌﾞﾈｽ ｳｫｯｼﾝｸﾞﾌｫｰﾑ 18-06   </t>
        </is>
      </c>
    </row>
    <row r="314">
      <c r="A314" s="0" t="n">
        <v>5802027</v>
      </c>
      <c r="B314" s="0" t="inlineStr">
        <is>
          <t xml:space="preserve">ﾗﾌﾞﾈｽ ｸﾚﾝｼﾞﾝｸﾞｸﾘｰﾑ 18-06  </t>
        </is>
      </c>
    </row>
    <row r="315">
      <c r="A315" s="0" t="n">
        <v>5802029</v>
      </c>
      <c r="B315" s="0" t="inlineStr">
        <is>
          <t xml:space="preserve">ﾗﾌﾞﾈｽ ｽｷﾝﾛｰｼｮﾝ 18-06      </t>
        </is>
      </c>
    </row>
    <row r="316">
      <c r="A316" s="0" t="n">
        <v>5802246</v>
      </c>
      <c r="B316" s="0" t="inlineStr">
        <is>
          <t>ﾗﾌﾞﾈｽ ﾐﾆﾎﾞﾄﾙｾｯﾄ ZENCP18-05</t>
        </is>
      </c>
    </row>
    <row r="317">
      <c r="A317" s="0" t="n">
        <v>5802032</v>
      </c>
      <c r="B317" s="0" t="inlineStr">
        <is>
          <t xml:space="preserve">ﾗﾌﾞﾈｽ ﾓｲｽﾁｭｱｸﾘｰﾑ 18-06    </t>
        </is>
      </c>
    </row>
    <row r="318">
      <c r="A318" s="0" t="n">
        <v>5802031</v>
      </c>
      <c r="B318" s="0" t="inlineStr">
        <is>
          <t xml:space="preserve">ﾗﾌﾞﾈｽ ﾓｲｽﾁｭｱﾐﾙｸ 18-06     </t>
        </is>
      </c>
    </row>
    <row r="319">
      <c r="A319" s="0" t="n">
        <v>5802030</v>
      </c>
      <c r="B319" s="0" t="inlineStr">
        <is>
          <t xml:space="preserve">ﾗﾌﾞﾈｽ ﾓｲｽﾁｭｱﾛｰｼｮﾝ 18-06   </t>
        </is>
      </c>
    </row>
    <row r="320">
      <c r="A320" s="0" t="n">
        <v>5802240</v>
      </c>
      <c r="B320" s="0" t="inlineStr">
        <is>
          <t xml:space="preserve">ﾗﾌﾞﾈｽ ﾘｰﾌﾚｯﾄ 18-06        </t>
        </is>
      </c>
    </row>
    <row r="321">
      <c r="A321" s="0" t="n">
        <v>5802254</v>
      </c>
      <c r="B321" s="0" t="inlineStr">
        <is>
          <t xml:space="preserve">ﾘｯﾌﾟｸﾘｰﾑ                  </t>
        </is>
      </c>
    </row>
    <row r="322">
      <c r="A322" s="0" t="n">
        <v>5802057</v>
      </c>
      <c r="B322" s="0" t="inlineStr">
        <is>
          <t xml:space="preserve">ﾘﾅﾚｽ ｴｯｾﾝｽｱﾙﾌｧ            </t>
        </is>
      </c>
    </row>
    <row r="323">
      <c r="A323" s="0" t="n">
        <v>5802327</v>
      </c>
      <c r="B323" s="0" t="inlineStr">
        <is>
          <t xml:space="preserve">ﾘﾅﾚｽ ｴｯｾﾝｽｱﾙﾌｧ(ｼｮｳ)       </t>
        </is>
      </c>
    </row>
    <row r="324">
      <c r="A324" s="0" t="n">
        <v>5802332</v>
      </c>
      <c r="B324" s="0" t="inlineStr">
        <is>
          <t xml:space="preserve">ﾘﾅﾚｽ ｸﾘｱﾈｽｼｰﾄA            </t>
        </is>
      </c>
    </row>
    <row r="325">
      <c r="A325" s="0" t="n">
        <v>5802333</v>
      </c>
      <c r="B325" s="0" t="inlineStr">
        <is>
          <t xml:space="preserve">ﾘﾅﾚｽ ｸﾘｱﾈｽｼｰﾄB            </t>
        </is>
      </c>
    </row>
    <row r="326">
      <c r="A326" s="0" t="n">
        <v>5802056</v>
      </c>
      <c r="B326" s="0" t="inlineStr">
        <is>
          <t xml:space="preserve">ﾘﾅﾚｽ ｽｷﾝﾛｰｼｮﾝ             </t>
        </is>
      </c>
    </row>
    <row r="327">
      <c r="A327" s="0" t="n">
        <v>5802326</v>
      </c>
      <c r="B327" s="0" t="inlineStr">
        <is>
          <t xml:space="preserve">ﾘﾅﾚｽ ｽｷﾝﾛｰｼｮﾝ(ｼｮｳ)        </t>
        </is>
      </c>
    </row>
    <row r="328">
      <c r="A328" s="0" t="n">
        <v>5802235</v>
      </c>
      <c r="B328" s="0" t="inlineStr">
        <is>
          <t xml:space="preserve">ﾘﾅﾚｽ ﾊﾟﾝﾌﾚｯﾄ              </t>
        </is>
      </c>
    </row>
    <row r="329">
      <c r="A329" s="0" t="n">
        <v>5802058</v>
      </c>
      <c r="B329" s="0" t="inlineStr">
        <is>
          <t xml:space="preserve">ﾘﾅﾚｽ ﾐﾙｸﾛｰｼｮﾝ             </t>
        </is>
      </c>
    </row>
    <row r="330">
      <c r="A330" s="0" t="n">
        <v>5802328</v>
      </c>
      <c r="B330" s="0" t="inlineStr">
        <is>
          <t xml:space="preserve">ﾘﾅﾚｽ ﾐﾙｸﾛｰｼｮﾝ(ｼｮｳ)        </t>
        </is>
      </c>
    </row>
    <row r="331">
      <c r="A331" s="0" t="n">
        <v>5802059</v>
      </c>
      <c r="B331" s="0" t="inlineStr">
        <is>
          <t xml:space="preserve">ﾘﾅﾚｽ ﾓｲｽﾁｭｱｸﾘｰﾑ           </t>
        </is>
      </c>
    </row>
    <row r="332">
      <c r="A332" s="0" t="n">
        <v>5802329</v>
      </c>
      <c r="B332" s="0" t="inlineStr">
        <is>
          <t xml:space="preserve">ﾘﾅﾚｽ ﾓｲｽﾁｭｱｸﾘｰﾑ(ｼｮｳ)      </t>
        </is>
      </c>
    </row>
    <row r="333">
      <c r="A333" s="0" t="n">
        <v>5802289</v>
      </c>
      <c r="B333" s="0" t="inlineStr">
        <is>
          <t xml:space="preserve">ﾘﾌｧｲﾆﾝｸﾞﾌﾚｯｼｭﾅｰ           </t>
        </is>
      </c>
    </row>
    <row r="334">
      <c r="A334" s="0" t="n">
        <v>5802220</v>
      </c>
      <c r="B334" s="0" t="inlineStr">
        <is>
          <t xml:space="preserve">ﾘｮｳｼｭｳｼｮｳ                 </t>
        </is>
      </c>
    </row>
    <row r="335">
      <c r="A335" s="0" t="n">
        <v>5802177</v>
      </c>
      <c r="B335" s="0" t="inlineStr">
        <is>
          <t xml:space="preserve">ﾘﾚﾝﾄ #50                  </t>
        </is>
      </c>
    </row>
    <row r="336">
      <c r="A336" s="0" t="n">
        <v>5802135</v>
      </c>
      <c r="B336" s="0" t="inlineStr">
        <is>
          <t xml:space="preserve">ﾙﾐｼｪ ｱｳﾄﾊﾞｽﾄﾘｰﾄﾒﾝﾄ        </t>
        </is>
      </c>
    </row>
    <row r="337">
      <c r="A337" s="0" t="n">
        <v>5802236</v>
      </c>
      <c r="B337" s="0" t="inlineStr">
        <is>
          <t xml:space="preserve">ﾙﾐｼｪ ﾊﾟﾝﾌﾚｯﾄ              </t>
        </is>
      </c>
    </row>
    <row r="338">
      <c r="A338" s="0" t="n">
        <v>5802133</v>
      </c>
      <c r="B338" s="0" t="inlineStr">
        <is>
          <t xml:space="preserve">ﾙﾐｼｪ ﾍｱｺﾝﾃﾞｨｼｮﾅｰ          </t>
        </is>
      </c>
    </row>
    <row r="339">
      <c r="A339" s="0" t="n">
        <v>5802131</v>
      </c>
      <c r="B339" s="0" t="inlineStr">
        <is>
          <t xml:space="preserve">ﾙﾐｼｪ ﾍｱｼｬﾝﾌﾟｰ             </t>
        </is>
      </c>
    </row>
    <row r="340">
      <c r="A340" s="0" t="n">
        <v>5802044</v>
      </c>
      <c r="B340" s="0" t="inlineStr">
        <is>
          <t xml:space="preserve">ﾗ･ｾﾗｰﾙ ﾄﾞﾛｩﾜｰｵｲﾙ 18-09    </t>
        </is>
      </c>
    </row>
    <row r="341">
      <c r="A341" s="0" t="n">
        <v>5802060</v>
      </c>
      <c r="B341" s="0" t="inlineStr">
        <is>
          <t>ﾘﾅﾚｽ ｸﾘｱﾈｽｼｰﾄ　18-09</t>
        </is>
      </c>
    </row>
    <row r="342">
      <c r="A342" s="0" t="n">
        <v>5802250</v>
      </c>
      <c r="B342" s="0" t="inlineStr">
        <is>
          <t xml:space="preserve">ﾘﾅﾚｽ 6ｼｭｾｯﾄ 18-09         </t>
        </is>
      </c>
    </row>
    <row r="343">
      <c r="A343" s="0" t="n">
        <v>5802249</v>
      </c>
      <c r="B343" s="0" t="inlineStr">
        <is>
          <t xml:space="preserve">ﾘﾅﾚｽ ﾄﾗｲｱﾙｾｯﾄ 18-09       </t>
        </is>
      </c>
    </row>
    <row r="344">
      <c r="A344" s="0" t="n">
        <v>5802248</v>
      </c>
      <c r="B344" s="0" t="inlineStr">
        <is>
          <t>ﾘﾅﾚｽ ｸﾘｱﾈｽｼｰﾄﾐﾆ ZENCP18-09</t>
        </is>
      </c>
    </row>
    <row r="345">
      <c r="A345" s="0" t="n">
        <v>5802252</v>
      </c>
      <c r="B345" s="0" t="inlineStr">
        <is>
          <t xml:space="preserve">ﾗ･ｾﾗｰﾙ ﾐﾙｸｹｱｾｯﾄ 18-10     </t>
        </is>
      </c>
    </row>
    <row r="346">
      <c r="A346" s="0" t="n">
        <v>5802251</v>
      </c>
      <c r="B346" s="0" t="inlineStr">
        <is>
          <t>ﾌﾞﾗｲﾄｱｯﾌﾟﾙｰｼﾞｭｾｯﾄZENCP1810</t>
        </is>
      </c>
    </row>
    <row r="347">
      <c r="A347" s="0" t="n">
        <v>5802042</v>
      </c>
      <c r="B347" s="0" t="inlineStr">
        <is>
          <t xml:space="preserve">ﾗ･ｾﾗｰﾙ ﾐﾙｸｹｱｾｯﾄ 18-10     </t>
        </is>
      </c>
    </row>
    <row r="348">
      <c r="A348" s="0" t="n">
        <v>5802121</v>
      </c>
      <c r="B348" s="0" t="inlineStr">
        <is>
          <t xml:space="preserve">ｴｯｾﾝｽﾙｰｼﾞｭ &lt;RD10&gt;         </t>
        </is>
      </c>
    </row>
    <row r="349">
      <c r="A349" s="0" t="n">
        <v>5802122</v>
      </c>
      <c r="B349" s="0" t="inlineStr">
        <is>
          <t>ﾌﾞﾗｲﾄｱｯﾌﾟﾙｰｼﾞｭ &lt;OR10&gt;18-11</t>
        </is>
      </c>
    </row>
    <row r="350">
      <c r="A350" s="0" t="n">
        <v>5802123</v>
      </c>
      <c r="B350" s="0" t="inlineStr">
        <is>
          <t>ﾌﾞﾗｲﾄｱｯﾌﾟﾙｰｼﾞｭ &lt;RS10&gt;18-11</t>
        </is>
      </c>
    </row>
    <row r="351">
      <c r="A351" s="0" t="n">
        <v>5802120</v>
      </c>
      <c r="B351" s="0" t="inlineStr">
        <is>
          <t>ブライトアップルージュ3ショクセット18-11</t>
        </is>
      </c>
    </row>
    <row r="352">
      <c r="A352" s="0" t="n">
        <v>5802012</v>
      </c>
      <c r="B352" s="0" t="inlineStr">
        <is>
          <t xml:space="preserve">ﾘﾚﾝﾄ ｸﾁﾍﾞﾆｺｳｽｲｾｯﾄ 18-12   </t>
        </is>
      </c>
    </row>
    <row r="353">
      <c r="A353" s="0" t="n">
        <v>5802002</v>
      </c>
      <c r="B353" s="0" t="inlineStr">
        <is>
          <t>ﾘﾚﾝﾄ ﾅﾁｭﾗﾙ ﾌｪｲｽｳｫｯｼｭ 19-04</t>
        </is>
      </c>
    </row>
    <row r="354">
      <c r="A354" s="0" t="n">
        <v>5802116</v>
      </c>
      <c r="B354" s="0" t="inlineStr">
        <is>
          <t>ﾘﾚﾝﾄ ｸﾞﾚｲｽ 19-03</t>
        </is>
      </c>
    </row>
    <row r="355">
      <c r="A355" s="0" t="n">
        <v>5802069</v>
      </c>
      <c r="B355" s="0" t="inlineStr">
        <is>
          <t xml:space="preserve">BL ﾘﾌﾚｯｼｭｳﾞｪｰﾙｾﾗﾑ 19-05   </t>
        </is>
      </c>
    </row>
    <row r="356">
      <c r="A356" s="0" t="n">
        <v>9999006</v>
      </c>
      <c r="B356" s="0" t="inlineStr">
        <is>
          <t>修理代</t>
        </is>
      </c>
    </row>
    <row r="357">
      <c r="A357" s="0" t="n">
        <v>9999999</v>
      </c>
      <c r="B357" s="0" t="inlineStr">
        <is>
          <t>諸口</t>
        </is>
      </c>
    </row>
    <row r="358">
      <c r="A358" s="0" t="n">
        <v>4902467</v>
      </c>
      <c r="B358" s="0" t="inlineStr">
        <is>
          <t>ｿｰﾀﾞｽﾊﾟｰｸﾙ専用ｶﾞｽｶｰﾄﾘｯｼﾞ SSK003-24 \19</t>
        </is>
      </c>
    </row>
    <row r="359">
      <c r="A359" s="0" t="n">
        <v>9990002</v>
      </c>
      <c r="B359" s="0" t="inlineStr">
        <is>
          <t>運賃</t>
        </is>
      </c>
    </row>
    <row r="360">
      <c r="A360" s="0" t="n">
        <v>9999007</v>
      </c>
      <c r="B360" s="0" t="inlineStr">
        <is>
          <t>手数料</t>
        </is>
      </c>
    </row>
    <row r="361">
      <c r="A361" s="0" t="n">
        <v>5802352</v>
      </c>
      <c r="B361" s="0" t="inlineStr">
        <is>
          <t>ｺｳｼｭｳﾊﾋﾞｶﾞﾝｷ ｾｯﾄ 19-06</t>
        </is>
      </c>
    </row>
    <row r="362">
      <c r="A362" s="0" t="n">
        <v>5802367</v>
      </c>
      <c r="B362" s="0" t="inlineStr">
        <is>
          <t>YOKIBI ﾌﾟﾚｼｱｾｯﾄ</t>
        </is>
      </c>
    </row>
    <row r="363">
      <c r="A363" s="0" t="n">
        <v>5802253</v>
      </c>
      <c r="B363" s="0" t="inlineStr">
        <is>
          <t>ﾗ･ｾﾗｰﾙ 40THｽﾍﾟｼｬﾙﾐﾆﾎﾞﾄﾙｾｯﾄ</t>
        </is>
      </c>
    </row>
    <row r="364">
      <c r="A364" s="0" t="n">
        <v>5802351</v>
      </c>
      <c r="B364" s="0" t="inlineStr">
        <is>
          <t>ｺｳｼｭｳﾊﾋﾞｶﾞﾝｷ 19-06</t>
        </is>
      </c>
    </row>
    <row r="365">
      <c r="A365" s="0" t="n">
        <v>5802369</v>
      </c>
      <c r="B365" s="0" t="inlineStr">
        <is>
          <t>ﾋﾞｭｰﾃｨｰｻﾛﾝ (NO-239)</t>
        </is>
      </c>
    </row>
    <row r="366">
      <c r="A366" s="0" t="n">
        <v>4760221</v>
      </c>
      <c r="B366" s="0" t="inlineStr">
        <is>
          <t>ﾊﾟｰｿﾅﾙ気化式加湿器ｻﾎﾞﾃﾝ BDE028-A</t>
        </is>
      </c>
    </row>
    <row r="367">
      <c r="A367" s="0" t="n">
        <v>5210503</v>
      </c>
      <c r="B367" s="0" t="inlineStr">
        <is>
          <t>ﾖｳｷﾋﾞ ｴｯｾﾝｽｸﾘｰﾑF 101/1ｹ凾</t>
        </is>
      </c>
    </row>
    <row r="368">
      <c r="A368" s="0" t="n">
        <v>5210515</v>
      </c>
      <c r="B368" s="0" t="inlineStr">
        <is>
          <t>ﾖｳｷﾋﾞ ｴｯｾﾝｽｸﾘｰﾑF 101/区別貼</t>
        </is>
      </c>
    </row>
    <row r="369">
      <c r="A369" s="0" t="n">
        <v>5210615</v>
      </c>
      <c r="B369" s="0" t="inlineStr">
        <is>
          <t>ﾖｳｷﾋﾞ ｴｯｾﾝｽｸﾘｰﾑF 200/区別貼</t>
        </is>
      </c>
    </row>
    <row r="370">
      <c r="A370" s="0" t="n">
        <v>5210715</v>
      </c>
      <c r="B370" s="0" t="inlineStr">
        <is>
          <t>ﾖｳｷﾋﾞ ｴｯｾﾝｽｸﾘｰﾑF 201/区別貼</t>
        </is>
      </c>
    </row>
    <row r="371">
      <c r="A371" s="0" t="n">
        <v>5213603</v>
      </c>
      <c r="B371" s="0" t="inlineStr">
        <is>
          <t>ﾖｳｷﾋﾞ ｴｯｾﾝｽｼｬﾝﾌﾟｰ/1ｹ凾</t>
        </is>
      </c>
    </row>
    <row r="372">
      <c r="A372" s="0" t="n">
        <v>5213703</v>
      </c>
      <c r="B372" s="0" t="inlineStr">
        <is>
          <t>ﾖｳｷﾋﾞ ｴｯｾﾝｽﾄﾘｰﾄﾒﾝﾄ/1ｹ凾</t>
        </is>
      </c>
    </row>
    <row r="373">
      <c r="A373" s="0" t="n">
        <v>5802368</v>
      </c>
      <c r="B373" s="0" t="inlineStr">
        <is>
          <t>PVAﾁｰﾌｽﾎﾟﾝｼﾞ</t>
        </is>
      </c>
    </row>
    <row r="374">
      <c r="A374" s="0" t="n">
        <v>9990008</v>
      </c>
      <c r="B374" s="0" t="inlineStr">
        <is>
          <t>値引き</t>
        </is>
      </c>
    </row>
    <row r="375">
      <c r="A375" s="0" t="n">
        <v>5802371</v>
      </c>
      <c r="B375" s="0" t="inlineStr">
        <is>
          <t>ﾌﾚｰﾊﾞｰ ﾁｪﾘｰﾌﾞﾛｯｻﾑｾｯﾄ</t>
        </is>
      </c>
    </row>
    <row r="376">
      <c r="A376" s="0" t="n">
        <v>9995019</v>
      </c>
      <c r="B376" s="0" t="inlineStr">
        <is>
          <t>版代</t>
        </is>
      </c>
    </row>
    <row r="377">
      <c r="A377" s="0" t="n">
        <v>1700342</v>
      </c>
      <c r="B377" s="0" t="inlineStr">
        <is>
          <t>【EC】BRUNO紙手提(L) \60</t>
        </is>
      </c>
    </row>
    <row r="378">
      <c r="A378" s="0" t="n">
        <v>2760230</v>
      </c>
      <c r="B378" s="0" t="inlineStr">
        <is>
          <t>2WAYｸﾞﾗﾃﾞｰｼｮﾝｳｯﾄﾞｸﾛｯｸ BCW021-DW \5000</t>
        </is>
      </c>
    </row>
    <row r="379">
      <c r="A379" s="0" t="n">
        <v>6760644</v>
      </c>
      <c r="B379" s="0" t="inlineStr">
        <is>
          <t>ｽｰﾌﾟｼﾞｬｰ BHK133-PORK \2800</t>
        </is>
      </c>
    </row>
    <row r="380">
      <c r="A380" s="0" t="n">
        <v>7641622</v>
      </c>
      <c r="B380" s="0" t="inlineStr">
        <is>
          <t>andloop ﾄｰﾄﾊﾞｯｸﾞM MLS467-CAM \3700</t>
        </is>
      </c>
    </row>
    <row r="381">
      <c r="A381" s="0" t="n">
        <v>7760609</v>
      </c>
      <c r="B381" s="0" t="inlineStr">
        <is>
          <t>ｵｰﾌﾞﾝﾄｰｽﾀｰ BOE052-WGY \6000</t>
        </is>
      </c>
    </row>
    <row r="382">
      <c r="A382" s="0" t="n">
        <v>7760686</v>
      </c>
      <c r="B382" s="0" t="inlineStr">
        <is>
          <t>ﾊｲﾌﾞﾘｯﾄﾞUV加湿器 CALM MIST BOE062-RD</t>
        </is>
      </c>
    </row>
    <row r="383">
      <c r="A383" s="0" t="n">
        <v>5802372</v>
      </c>
      <c r="B383" s="0" t="inlineStr">
        <is>
          <t>ﾌﾚｰﾊﾞｰ Kﾎﾟｲﾝﾄ ｼｬﾝﾌﾟｰ</t>
        </is>
      </c>
    </row>
    <row r="384">
      <c r="A384" s="0" t="n">
        <v>5802373</v>
      </c>
      <c r="B384" s="0" t="inlineStr">
        <is>
          <t>ﾌﾚｰﾊﾞｰ Kﾎﾟｲﾝﾄ ﾘﾝｽ</t>
        </is>
      </c>
    </row>
    <row r="385">
      <c r="A385" s="0" t="n">
        <v>5802374</v>
      </c>
      <c r="B385" s="0" t="inlineStr">
        <is>
          <t>ﾌﾚｰﾊﾞｰ ｱｸｱ ﾋﾟｭﾚ</t>
        </is>
      </c>
    </row>
  </sheetData>
  <pageMargins left="0.7" right="0.7" top="0.75" bottom="0.75" header="0.3" footer="0.3"/>
  <pageSetup orientation="portrait" paperSize="9"/>
</worksheet>
</file>

<file path=xl/worksheets/sheet15.xml><?xml version="1.0" encoding="utf-8"?>
<worksheet xmlns="http://schemas.openxmlformats.org/spreadsheetml/2006/main">
  <sheetPr>
    <outlinePr summaryBelow="1" summaryRight="1"/>
    <pageSetUpPr/>
  </sheetPr>
  <dimension ref="A1:I38"/>
  <sheetViews>
    <sheetView view="pageBreakPreview" zoomScale="60" zoomScaleNormal="85" workbookViewId="0">
      <selection activeCell="H5" sqref="H5"/>
    </sheetView>
  </sheetViews>
  <sheetFormatPr baseColWidth="8" defaultColWidth="9" defaultRowHeight="15.75"/>
  <cols>
    <col width="9.875" customWidth="1" style="605" min="1" max="1"/>
    <col width="34.75" customWidth="1" style="605" min="2" max="2"/>
    <col width="79.75" customWidth="1" style="605" min="3" max="3"/>
    <col width="10.875" customWidth="1" style="1943" min="4" max="4"/>
    <col width="10.875" customWidth="1" style="1944" min="5" max="5"/>
    <col width="10.875" customWidth="1" style="605" min="6" max="6"/>
    <col width="9" customWidth="1" style="605" min="7" max="7"/>
    <col width="15.375" customWidth="1" style="605" min="8" max="8"/>
    <col width="9" customWidth="1" style="605" min="9" max="16384"/>
  </cols>
  <sheetData>
    <row r="1" ht="32.25" customHeight="1" s="1611">
      <c r="A1" s="604" t="inlineStr">
        <is>
          <t>クオリティファースト　発注書</t>
        </is>
      </c>
      <c r="E1" s="1542" t="inlineStr">
        <is>
          <t>請求書No：250708KS</t>
        </is>
      </c>
      <c r="F1" s="1872" t="n"/>
      <c r="G1" s="1872" t="n"/>
      <c r="H1" s="1872" t="n"/>
    </row>
    <row r="3" ht="36.75" customHeight="1" s="1611">
      <c r="A3" s="607" t="inlineStr">
        <is>
          <t>画像</t>
        </is>
      </c>
      <c r="B3" s="608" t="inlineStr">
        <is>
          <t>JAN</t>
        </is>
      </c>
      <c r="C3" s="608" t="inlineStr">
        <is>
          <t>商品名</t>
        </is>
      </c>
      <c r="D3" s="1945" t="inlineStr">
        <is>
          <t>上代
（税抜）</t>
        </is>
      </c>
      <c r="E3" s="1946" t="inlineStr">
        <is>
          <t>納価
（税抜）</t>
        </is>
      </c>
      <c r="F3" s="607" t="inlineStr">
        <is>
          <t>規格</t>
        </is>
      </c>
      <c r="G3" s="611" t="inlineStr">
        <is>
          <t>ケース
入数</t>
        </is>
      </c>
      <c r="H3" s="607" t="inlineStr">
        <is>
          <t>発注数</t>
        </is>
      </c>
    </row>
    <row r="4" ht="49.5" customHeight="1" s="1611">
      <c r="A4" s="612" t="n"/>
      <c r="B4" s="1947" t="n">
        <v>4560401461573</v>
      </c>
      <c r="C4" s="614" t="inlineStr">
        <is>
          <t>ザ・ダーママスク　30枚</t>
        </is>
      </c>
      <c r="D4" s="615" t="n">
        <v>1550</v>
      </c>
      <c r="E4" s="1948">
        <f>D4*0.55</f>
        <v/>
      </c>
      <c r="F4" s="617" t="inlineStr">
        <is>
          <t>30枚</t>
        </is>
      </c>
      <c r="G4" s="618" t="n">
        <v>24</v>
      </c>
      <c r="H4" s="619">
        <f>I4/G4</f>
        <v/>
      </c>
      <c r="I4" s="605">
        <f>'ORDER SHEET'!O250</f>
        <v/>
      </c>
    </row>
    <row r="5" ht="49.5" customHeight="1" s="1611">
      <c r="A5" s="612" t="n"/>
      <c r="B5" s="1947" t="n">
        <v>4560401461627</v>
      </c>
      <c r="C5" s="614" t="inlineStr">
        <is>
          <t>ザ・ダーママスク　7枚</t>
        </is>
      </c>
      <c r="D5" s="615" t="n">
        <v>440</v>
      </c>
      <c r="E5" s="1948">
        <f>D5*0.57</f>
        <v/>
      </c>
      <c r="F5" s="617" t="inlineStr">
        <is>
          <t>７枚</t>
        </is>
      </c>
      <c r="G5" s="618" t="n">
        <v>90</v>
      </c>
      <c r="H5" s="619">
        <f>I5/G5</f>
        <v/>
      </c>
      <c r="I5" s="605">
        <f>'ORDER SHEET'!O251</f>
        <v/>
      </c>
    </row>
    <row r="6" ht="49.5" customHeight="1" s="1611">
      <c r="A6" s="612" t="n"/>
      <c r="B6" s="1947" t="n">
        <v>4560401461610</v>
      </c>
      <c r="C6" s="620" t="inlineStr">
        <is>
          <t>ザ・ダーマベストVC100プラスレチノール　20枚</t>
        </is>
      </c>
      <c r="D6" s="621" t="n">
        <v>2200</v>
      </c>
      <c r="E6" s="1948">
        <f>D6*0.55</f>
        <v/>
      </c>
      <c r="F6" s="622" t="inlineStr">
        <is>
          <t>20枚</t>
        </is>
      </c>
      <c r="G6" s="623" t="n">
        <v>24</v>
      </c>
      <c r="H6" s="619">
        <f>I6/G6</f>
        <v/>
      </c>
      <c r="I6" s="605">
        <f>'ORDER SHEET'!O252</f>
        <v/>
      </c>
    </row>
    <row r="7" ht="49.5" customHeight="1" s="1611">
      <c r="A7" s="612" t="n"/>
      <c r="B7" s="1947" t="n">
        <v>4560401461665</v>
      </c>
      <c r="C7" s="620" t="inlineStr">
        <is>
          <t>ザ・ダーマベストVC100プラスレチノール　5枚</t>
        </is>
      </c>
      <c r="D7" s="621" t="n">
        <v>600</v>
      </c>
      <c r="E7" s="1948">
        <f>D7*0.57</f>
        <v/>
      </c>
      <c r="F7" s="622" t="inlineStr">
        <is>
          <t>5枚</t>
        </is>
      </c>
      <c r="G7" s="623" t="n">
        <v>90</v>
      </c>
      <c r="H7" s="619">
        <f>I7/G7</f>
        <v/>
      </c>
      <c r="I7" s="605">
        <f>'ORDER SHEET'!O253</f>
        <v/>
      </c>
    </row>
    <row r="8" ht="49.5" customHeight="1" s="1611">
      <c r="A8" s="612" t="n"/>
      <c r="B8" s="1947" t="n">
        <v>4560401461580</v>
      </c>
      <c r="C8" s="614" t="inlineStr">
        <is>
          <t>ザ・ダーマセンシティブ　30枚</t>
        </is>
      </c>
      <c r="D8" s="615" t="n">
        <v>1650</v>
      </c>
      <c r="E8" s="1948">
        <f>D8*0.55</f>
        <v/>
      </c>
      <c r="F8" s="617" t="inlineStr">
        <is>
          <t>30枚</t>
        </is>
      </c>
      <c r="G8" s="618" t="n">
        <v>24</v>
      </c>
      <c r="H8" s="619">
        <f>I8/G8</f>
        <v/>
      </c>
      <c r="I8" s="605">
        <f>'ORDER SHEET'!O254</f>
        <v/>
      </c>
    </row>
    <row r="9" ht="49.5" customHeight="1" s="1611">
      <c r="A9" s="612" t="n"/>
      <c r="B9" s="1947" t="n">
        <v>4560401461634</v>
      </c>
      <c r="C9" s="614" t="inlineStr">
        <is>
          <t>ザ・ダーマセンシティブ　7枚</t>
        </is>
      </c>
      <c r="D9" s="615" t="n">
        <v>470</v>
      </c>
      <c r="E9" s="1948">
        <f>D9*0.57</f>
        <v/>
      </c>
      <c r="F9" s="617" t="inlineStr">
        <is>
          <t>７枚</t>
        </is>
      </c>
      <c r="G9" s="618" t="n">
        <v>90</v>
      </c>
      <c r="H9" s="619">
        <f>I9/G9</f>
        <v/>
      </c>
      <c r="I9" s="605">
        <f>'ORDER SHEET'!O255</f>
        <v/>
      </c>
    </row>
    <row r="10" ht="49.5" customHeight="1" s="1611">
      <c r="A10" s="612" t="n"/>
      <c r="B10" s="1947" t="n">
        <v>4560401461603</v>
      </c>
      <c r="C10" s="614" t="inlineStr">
        <is>
          <t>ザ・ダーマガラクトミセス　30枚</t>
        </is>
      </c>
      <c r="D10" s="615" t="n">
        <v>1650</v>
      </c>
      <c r="E10" s="1948">
        <f>D10*0.55</f>
        <v/>
      </c>
      <c r="F10" s="617" t="inlineStr">
        <is>
          <t>30枚</t>
        </is>
      </c>
      <c r="G10" s="618" t="n">
        <v>24</v>
      </c>
      <c r="H10" s="619">
        <f>I10/G10</f>
        <v/>
      </c>
      <c r="I10" s="605">
        <f>'ORDER SHEET'!O256</f>
        <v/>
      </c>
    </row>
    <row r="11" ht="49.5" customHeight="1" s="1611">
      <c r="A11" s="612" t="n"/>
      <c r="B11" s="1947" t="n">
        <v>4560401461658</v>
      </c>
      <c r="C11" s="614" t="inlineStr">
        <is>
          <t>ザ・ダーマガラクトミセス　7枚</t>
        </is>
      </c>
      <c r="D11" s="615" t="n">
        <v>470</v>
      </c>
      <c r="E11" s="1948">
        <f>D11*0.57</f>
        <v/>
      </c>
      <c r="F11" s="617" t="inlineStr">
        <is>
          <t>７枚</t>
        </is>
      </c>
      <c r="G11" s="618" t="n">
        <v>90</v>
      </c>
      <c r="H11" s="619">
        <f>I11/G11</f>
        <v/>
      </c>
      <c r="I11" s="605">
        <f>'ORDER SHEET'!O257</f>
        <v/>
      </c>
    </row>
    <row r="12" ht="49.5" customHeight="1" s="1611">
      <c r="A12" s="612" t="n"/>
      <c r="B12" s="1947" t="n">
        <v>4560401461597</v>
      </c>
      <c r="C12" s="614" t="inlineStr">
        <is>
          <t>ザ・ダーマVC100　30枚</t>
        </is>
      </c>
      <c r="D12" s="615" t="n">
        <v>1650</v>
      </c>
      <c r="E12" s="1948">
        <f>D12*0.55</f>
        <v/>
      </c>
      <c r="F12" s="617" t="inlineStr">
        <is>
          <t>30枚</t>
        </is>
      </c>
      <c r="G12" s="618" t="n">
        <v>24</v>
      </c>
      <c r="H12" s="619">
        <f>I12/G12</f>
        <v/>
      </c>
      <c r="I12" s="605">
        <f>'ORDER SHEET'!O258</f>
        <v/>
      </c>
    </row>
    <row r="13" ht="49.5" customHeight="1" s="1611">
      <c r="A13" s="612" t="n"/>
      <c r="B13" s="1947" t="n">
        <v>4560401461641</v>
      </c>
      <c r="C13" s="614" t="inlineStr">
        <is>
          <t>ザ・ダーマVC100　7枚</t>
        </is>
      </c>
      <c r="D13" s="615" t="n">
        <v>470</v>
      </c>
      <c r="E13" s="1948">
        <f>D13*0.57</f>
        <v/>
      </c>
      <c r="F13" s="624" t="inlineStr">
        <is>
          <t>7枚</t>
        </is>
      </c>
      <c r="G13" s="615" t="n">
        <v>90</v>
      </c>
      <c r="H13" s="619">
        <f>I13/G13</f>
        <v/>
      </c>
      <c r="I13" s="605">
        <f>'ORDER SHEET'!O259</f>
        <v/>
      </c>
    </row>
    <row r="14" ht="29.85" customHeight="1" s="1611">
      <c r="A14" s="625" t="n"/>
      <c r="B14" s="1949" t="n"/>
      <c r="C14" s="627" t="n"/>
      <c r="D14" s="1950" t="n"/>
      <c r="E14" s="1951" t="n"/>
      <c r="F14" s="630" t="n"/>
      <c r="G14" s="631" t="n"/>
      <c r="H14" s="627" t="n"/>
    </row>
    <row r="15" ht="49.5" customHeight="1" s="1611">
      <c r="A15" s="612" t="n"/>
      <c r="B15" s="1947" t="n">
        <v>4560401461436</v>
      </c>
      <c r="C15" s="614" t="inlineStr">
        <is>
          <t>ダーマレーザー　スーパーVC100マスク</t>
        </is>
      </c>
      <c r="D15" s="1952" t="n">
        <v>700</v>
      </c>
      <c r="E15" s="1948">
        <f>D15*0.57</f>
        <v/>
      </c>
      <c r="F15" s="624" t="inlineStr">
        <is>
          <t>7枚</t>
        </is>
      </c>
      <c r="G15" s="615" t="n">
        <v>80</v>
      </c>
      <c r="H15" s="658">
        <f>I15/G15</f>
        <v/>
      </c>
      <c r="I15" s="605">
        <f>'ORDER SHEET'!O260</f>
        <v/>
      </c>
    </row>
    <row r="16" ht="49.5" customHeight="1" s="1611">
      <c r="A16" s="612" t="n"/>
      <c r="B16" s="1947" t="n">
        <v>4560401461443</v>
      </c>
      <c r="C16" s="614" t="inlineStr">
        <is>
          <t>ダーマレーザー　スーパーTEATREE100マスク</t>
        </is>
      </c>
      <c r="D16" s="1952" t="n">
        <v>700</v>
      </c>
      <c r="E16" s="1948">
        <f>D16*0.57</f>
        <v/>
      </c>
      <c r="F16" s="624" t="inlineStr">
        <is>
          <t>7枚</t>
        </is>
      </c>
      <c r="G16" s="615" t="n">
        <v>80</v>
      </c>
      <c r="H16" s="658">
        <f>I16/G16</f>
        <v/>
      </c>
      <c r="I16" s="605">
        <f>'ORDER SHEET'!O261</f>
        <v/>
      </c>
    </row>
    <row r="17" ht="49.5" customHeight="1" s="1611">
      <c r="A17" s="612" t="n"/>
      <c r="B17" s="1947" t="n">
        <v>4560401461498</v>
      </c>
      <c r="C17" s="614" t="inlineStr">
        <is>
          <t>ダーマレーザー　スーパーNMN100マスク</t>
        </is>
      </c>
      <c r="D17" s="1952" t="n">
        <v>700</v>
      </c>
      <c r="E17" s="1948">
        <f>D17*0.57</f>
        <v/>
      </c>
      <c r="F17" s="624" t="inlineStr">
        <is>
          <t>7枚</t>
        </is>
      </c>
      <c r="G17" s="615" t="n">
        <v>80</v>
      </c>
      <c r="H17" s="658">
        <f>I17/G17</f>
        <v/>
      </c>
      <c r="I17" s="605">
        <f>'ORDER SHEET'!O262</f>
        <v/>
      </c>
    </row>
    <row r="18" ht="49.5" customHeight="1" s="1611">
      <c r="A18" s="612" t="n"/>
      <c r="B18" s="1947" t="n">
        <v>4560401461504</v>
      </c>
      <c r="C18" s="614" t="inlineStr">
        <is>
          <t>ダーマレーザー　スーパーセラミド100マスク</t>
        </is>
      </c>
      <c r="D18" s="1952" t="n">
        <v>700</v>
      </c>
      <c r="E18" s="1948">
        <f>D18*0.57</f>
        <v/>
      </c>
      <c r="F18" s="624" t="inlineStr">
        <is>
          <t>7枚</t>
        </is>
      </c>
      <c r="G18" s="615" t="n">
        <v>80</v>
      </c>
      <c r="H18" s="658">
        <f>I18/G18</f>
        <v/>
      </c>
      <c r="I18" s="605">
        <f>'ORDER SHEET'!O263</f>
        <v/>
      </c>
    </row>
    <row r="19" ht="49.5" customHeight="1" s="1611">
      <c r="A19" s="633" t="n"/>
      <c r="B19" s="1953" t="n">
        <v>4560401461481</v>
      </c>
      <c r="C19" s="635" t="inlineStr">
        <is>
          <t>ダーマレーザー　スーパーVC100ホワイトマスク</t>
        </is>
      </c>
      <c r="D19" s="1954" t="n">
        <v>700</v>
      </c>
      <c r="E19" s="1948">
        <f>D19*0.57</f>
        <v/>
      </c>
      <c r="F19" s="637" t="inlineStr">
        <is>
          <t>7枚</t>
        </is>
      </c>
      <c r="G19" s="638" t="n">
        <v>80</v>
      </c>
      <c r="H19" s="658">
        <f>I19/G19</f>
        <v/>
      </c>
      <c r="I19" s="605">
        <f>'ORDER SHEET'!O264</f>
        <v/>
      </c>
    </row>
    <row r="20" ht="49.5" customHeight="1" s="1611">
      <c r="A20" s="633" t="n"/>
      <c r="B20" s="1953" t="n">
        <v>4560401461672</v>
      </c>
      <c r="C20" s="635" t="inlineStr">
        <is>
          <t>ダーマレーザー　スーパーレチノール100マスク</t>
        </is>
      </c>
      <c r="D20" s="1952" t="n">
        <v>700</v>
      </c>
      <c r="E20" s="1948">
        <f>D20*0.57</f>
        <v/>
      </c>
      <c r="F20" s="624" t="inlineStr">
        <is>
          <t>7枚</t>
        </is>
      </c>
      <c r="G20" s="615" t="n">
        <v>80</v>
      </c>
      <c r="H20" s="658">
        <f>I20/G20</f>
        <v/>
      </c>
      <c r="I20" s="605">
        <f>'ORDER SHEET'!O265</f>
        <v/>
      </c>
    </row>
    <row r="21" ht="49.5" customHeight="1" s="1611">
      <c r="A21" s="633" t="n"/>
      <c r="B21" s="1953" t="n">
        <v>4560401461771</v>
      </c>
      <c r="C21" s="635" t="inlineStr">
        <is>
          <t>ダーマレーザー　スーパーAZ100マスク</t>
        </is>
      </c>
      <c r="D21" s="1954" t="n">
        <v>700</v>
      </c>
      <c r="E21" s="1948">
        <f>D21*0.57</f>
        <v/>
      </c>
      <c r="F21" s="637" t="inlineStr">
        <is>
          <t>7枚</t>
        </is>
      </c>
      <c r="G21" s="638" t="n">
        <v>80</v>
      </c>
      <c r="H21" s="658">
        <f>I21/G21</f>
        <v/>
      </c>
      <c r="I21" s="605">
        <f>'ORDER SHEET'!O266</f>
        <v/>
      </c>
    </row>
    <row r="22" ht="49.5" customHeight="1" s="1611">
      <c r="A22" s="633" t="n"/>
      <c r="B22" s="1953" t="n">
        <v>4560401461788</v>
      </c>
      <c r="C22" s="635" t="inlineStr">
        <is>
          <t>ダーマレーザーEX　スーパーVC100マスク</t>
        </is>
      </c>
      <c r="D22" s="1954" t="n">
        <v>700</v>
      </c>
      <c r="E22" s="1948">
        <f>D22*0.57</f>
        <v/>
      </c>
      <c r="F22" s="637" t="inlineStr">
        <is>
          <t>1枚×3</t>
        </is>
      </c>
      <c r="G22" s="638" t="n">
        <v>60</v>
      </c>
      <c r="H22" s="658">
        <f>I22/G22</f>
        <v/>
      </c>
      <c r="I22" s="605">
        <f>'ORDER SHEET'!O267</f>
        <v/>
      </c>
    </row>
    <row r="23" ht="49.5" customHeight="1" s="1611">
      <c r="A23" s="633" t="n"/>
      <c r="B23" s="1953" t="n">
        <v>4560401461801</v>
      </c>
      <c r="C23" s="635" t="inlineStr">
        <is>
          <t>ダーマレーザー スーパーエクソソーム100マスク</t>
        </is>
      </c>
      <c r="D23" s="1954" t="n">
        <v>700</v>
      </c>
      <c r="E23" s="1948">
        <f>D23*0.57</f>
        <v/>
      </c>
      <c r="F23" s="637" t="inlineStr">
        <is>
          <t>7枚</t>
        </is>
      </c>
      <c r="G23" s="615" t="n">
        <v>80</v>
      </c>
      <c r="H23" s="658">
        <f>I23/G23</f>
        <v/>
      </c>
      <c r="I23" s="605">
        <f>'ORDER SHEET'!O268</f>
        <v/>
      </c>
    </row>
    <row r="24" ht="49.5" customHeight="1" s="1611">
      <c r="A24" s="633" t="n"/>
      <c r="B24" s="1953" t="n">
        <v>4560401461818</v>
      </c>
      <c r="C24" s="635" t="inlineStr">
        <is>
          <t>ダーマレーザー スーパーグルタチオン100マスク</t>
        </is>
      </c>
      <c r="D24" s="1954" t="n">
        <v>700</v>
      </c>
      <c r="E24" s="1948">
        <f>D24*0.57</f>
        <v/>
      </c>
      <c r="F24" s="637" t="inlineStr">
        <is>
          <t>7枚</t>
        </is>
      </c>
      <c r="G24" s="615" t="n">
        <v>80</v>
      </c>
      <c r="H24" s="658">
        <f>I24/G24</f>
        <v/>
      </c>
      <c r="I24" s="605">
        <f>'ORDER SHEET'!O269</f>
        <v/>
      </c>
    </row>
    <row r="25" ht="49.5" customHeight="1" s="1611">
      <c r="A25" s="633" t="n"/>
      <c r="B25" s="1953" t="n">
        <v>4560401461832</v>
      </c>
      <c r="C25" s="635" t="inlineStr">
        <is>
          <t>ダーマレーザー スーパーブラックマスク</t>
        </is>
      </c>
      <c r="D25" s="1954" t="n">
        <v>1000</v>
      </c>
      <c r="E25" s="1948">
        <f>D25*0.57</f>
        <v/>
      </c>
      <c r="F25" s="637" t="inlineStr">
        <is>
          <t>7枚</t>
        </is>
      </c>
      <c r="G25" s="615" t="n">
        <v>64</v>
      </c>
      <c r="H25" s="658">
        <f>I25/G25</f>
        <v/>
      </c>
      <c r="I25" s="605">
        <f>'ORDER SHEET'!O270</f>
        <v/>
      </c>
    </row>
    <row r="26" ht="49.5" customHeight="1" s="1611">
      <c r="A26" s="633" t="n"/>
      <c r="B26" s="1953" t="n">
        <v>4560401461825</v>
      </c>
      <c r="C26" s="635" t="inlineStr">
        <is>
          <t>ダーマレーザー　アイシート スーパーVCR</t>
        </is>
      </c>
      <c r="D26" s="1954" t="n">
        <v>800</v>
      </c>
      <c r="E26" s="1948">
        <f>D26*0.57</f>
        <v/>
      </c>
      <c r="F26" s="639" t="inlineStr">
        <is>
          <t>10枚</t>
        </is>
      </c>
      <c r="G26" s="638" t="n">
        <v>120</v>
      </c>
      <c r="H26" s="658">
        <f>I26/G26</f>
        <v/>
      </c>
      <c r="I26" s="605">
        <f>'ORDER SHEET'!O271</f>
        <v/>
      </c>
    </row>
    <row r="27" ht="49.5" customHeight="1" s="1611">
      <c r="A27" s="612" t="n"/>
      <c r="B27" s="1947" t="n">
        <v>4560401461467</v>
      </c>
      <c r="C27" s="614" t="inlineStr">
        <is>
          <t>ダーマレーザー　スーパーVC100ローション（さっぱり）</t>
        </is>
      </c>
      <c r="D27" s="1952" t="n">
        <v>1500</v>
      </c>
      <c r="E27" s="1948">
        <f>D27*0.55</f>
        <v/>
      </c>
      <c r="F27" s="624" t="inlineStr">
        <is>
          <t>240mL</t>
        </is>
      </c>
      <c r="G27" s="615" t="n">
        <v>30</v>
      </c>
      <c r="H27" s="658">
        <f>I27/G27</f>
        <v/>
      </c>
      <c r="I27" s="605">
        <f>'ORDER SHEET'!O276</f>
        <v/>
      </c>
    </row>
    <row r="28" ht="49.5" customHeight="1" s="1611">
      <c r="A28" s="612" t="n"/>
      <c r="B28" s="1947" t="n">
        <v>4560401461474</v>
      </c>
      <c r="C28" s="614" t="inlineStr">
        <is>
          <t>ダーマレーザー　スーパーVC100ローション（しっとり）</t>
        </is>
      </c>
      <c r="D28" s="1952" t="n">
        <v>1500</v>
      </c>
      <c r="E28" s="1948">
        <f>D28*0.55</f>
        <v/>
      </c>
      <c r="F28" s="624" t="inlineStr">
        <is>
          <t>240mL</t>
        </is>
      </c>
      <c r="G28" s="615" t="n">
        <v>30</v>
      </c>
      <c r="H28" s="658">
        <f>I28/G28</f>
        <v/>
      </c>
      <c r="I28" s="605">
        <f>'ORDER SHEET'!O277</f>
        <v/>
      </c>
    </row>
    <row r="29" ht="49.5" customHeight="1" s="1611">
      <c r="A29" s="612" t="n"/>
      <c r="B29" s="1947" t="n">
        <v>4560401461511</v>
      </c>
      <c r="C29" s="614" t="inlineStr">
        <is>
          <t>ダーマレーザー　ウルセラＣ</t>
        </is>
      </c>
      <c r="D29" s="1952" t="n">
        <v>2000</v>
      </c>
      <c r="E29" s="1948">
        <f>D29*0.55</f>
        <v/>
      </c>
      <c r="F29" s="624" t="inlineStr">
        <is>
          <t>30mL</t>
        </is>
      </c>
      <c r="G29" s="615" t="n">
        <v>36</v>
      </c>
      <c r="H29" s="658">
        <f>I29/G29</f>
        <v/>
      </c>
      <c r="I29" s="605">
        <f>'ORDER SHEET'!O278</f>
        <v/>
      </c>
    </row>
    <row r="30" ht="49.5" customHeight="1" s="1611">
      <c r="A30" s="612" t="n"/>
      <c r="B30" s="1947" t="n">
        <v>4560401461528</v>
      </c>
      <c r="C30" s="614" t="inlineStr">
        <is>
          <t>ダーマレーザー　スーパーVC100ジェルクリーム</t>
        </is>
      </c>
      <c r="D30" s="1952" t="n">
        <v>2000</v>
      </c>
      <c r="E30" s="1948">
        <f>D30*0.55</f>
        <v/>
      </c>
      <c r="F30" s="624" t="inlineStr">
        <is>
          <t>80g</t>
        </is>
      </c>
      <c r="G30" s="615" t="n">
        <v>36</v>
      </c>
      <c r="H30" s="658">
        <f>I30/G30</f>
        <v/>
      </c>
      <c r="I30" s="605">
        <f>'ORDER SHEET'!O279</f>
        <v/>
      </c>
    </row>
    <row r="31" ht="49.5" customHeight="1" s="1611">
      <c r="A31" s="612" t="n"/>
      <c r="B31" s="1947" t="n">
        <v>4560401461535</v>
      </c>
      <c r="C31" s="614" t="inlineStr">
        <is>
          <t>ダーマレーザー　ウルセラR</t>
        </is>
      </c>
      <c r="D31" s="1952" t="n">
        <v>2000</v>
      </c>
      <c r="E31" s="1948">
        <f>D31*0.55</f>
        <v/>
      </c>
      <c r="F31" s="624" t="inlineStr">
        <is>
          <t>30mL</t>
        </is>
      </c>
      <c r="G31" s="615" t="n">
        <v>36</v>
      </c>
      <c r="H31" s="658">
        <f>I31/G31</f>
        <v/>
      </c>
      <c r="I31" s="605">
        <f>'ORDER SHEET'!O280</f>
        <v/>
      </c>
    </row>
    <row r="32" ht="49.5" customHeight="1" s="1611">
      <c r="A32" s="612" t="n"/>
      <c r="B32" s="1947" t="n">
        <v>4560401461542</v>
      </c>
      <c r="C32" s="614" t="inlineStr">
        <is>
          <t>ダーマレーザー　R100ジェルクリーム</t>
        </is>
      </c>
      <c r="D32" s="1952" t="n">
        <v>2000</v>
      </c>
      <c r="E32" s="1948">
        <f>D32*0.55</f>
        <v/>
      </c>
      <c r="F32" s="624" t="inlineStr">
        <is>
          <t>50g</t>
        </is>
      </c>
      <c r="G32" s="615" t="n">
        <v>36</v>
      </c>
      <c r="H32" s="658">
        <f>I32/G32</f>
        <v/>
      </c>
      <c r="I32" s="605">
        <f>'ORDER SHEET'!O281</f>
        <v/>
      </c>
    </row>
    <row r="33" ht="49.5" customHeight="1" s="1611">
      <c r="A33" s="612" t="n"/>
      <c r="B33" s="1947" t="n">
        <v>4560401461559</v>
      </c>
      <c r="C33" s="614" t="inlineStr">
        <is>
          <t>ダーマレーザー　スーパーVC100ホワイトローション</t>
        </is>
      </c>
      <c r="D33" s="1952" t="n">
        <v>1500</v>
      </c>
      <c r="E33" s="1948">
        <f>D33*0.55</f>
        <v/>
      </c>
      <c r="F33" s="624" t="inlineStr">
        <is>
          <t>240mL</t>
        </is>
      </c>
      <c r="G33" s="615" t="n">
        <v>30</v>
      </c>
      <c r="H33" s="658">
        <f>I33/G33</f>
        <v/>
      </c>
      <c r="I33" s="605">
        <f>'ORDER SHEET'!O282</f>
        <v/>
      </c>
    </row>
    <row r="34" ht="49.5" customHeight="1" s="1611">
      <c r="A34" s="612" t="n"/>
      <c r="B34" s="1947" t="n">
        <v>4560401461566</v>
      </c>
      <c r="C34" s="614" t="inlineStr">
        <is>
          <t>ダーマレーザー　ウルセラＣホワイト</t>
        </is>
      </c>
      <c r="D34" s="1952" t="n">
        <v>2000</v>
      </c>
      <c r="E34" s="1948">
        <f>D34*0.55</f>
        <v/>
      </c>
      <c r="F34" s="624" t="inlineStr">
        <is>
          <t>30mL</t>
        </is>
      </c>
      <c r="G34" s="615" t="n">
        <v>36</v>
      </c>
      <c r="H34" s="658">
        <f>I34/G34</f>
        <v/>
      </c>
      <c r="I34" s="605">
        <f>'ORDER SHEET'!O283</f>
        <v/>
      </c>
    </row>
    <row r="35" ht="49.5" customHeight="1" s="1611">
      <c r="A35" s="612" t="n"/>
      <c r="B35" s="1947" t="n">
        <v>4560401461764</v>
      </c>
      <c r="C35" s="614" t="inlineStr">
        <is>
          <t>ダーマレーザー　スーパーAZ100ローション</t>
        </is>
      </c>
      <c r="D35" s="1952" t="n">
        <v>1500</v>
      </c>
      <c r="E35" s="1948">
        <f>D35*0.55</f>
        <v/>
      </c>
      <c r="F35" s="624" t="inlineStr">
        <is>
          <t>240mL</t>
        </is>
      </c>
      <c r="G35" s="615" t="n">
        <v>30</v>
      </c>
      <c r="H35" s="658">
        <f>I35/G35</f>
        <v/>
      </c>
      <c r="I35" s="605">
        <f>'ORDER SHEET'!O284</f>
        <v/>
      </c>
    </row>
    <row r="36" ht="49.5" customHeight="1" s="1611">
      <c r="A36" s="612" t="n"/>
      <c r="B36" s="1947" t="n">
        <v>4560401461757</v>
      </c>
      <c r="C36" s="614" t="inlineStr">
        <is>
          <t>ダーマレーザー　ウルセラAZ</t>
        </is>
      </c>
      <c r="D36" s="1952" t="n">
        <v>2000</v>
      </c>
      <c r="E36" s="1948">
        <f>D36*0.55</f>
        <v/>
      </c>
      <c r="F36" s="624" t="inlineStr">
        <is>
          <t>30mL</t>
        </is>
      </c>
      <c r="G36" s="615" t="n">
        <v>36</v>
      </c>
      <c r="H36" s="658">
        <f>I36/G36</f>
        <v/>
      </c>
      <c r="I36" s="605">
        <f>'ORDER SHEET'!O285</f>
        <v/>
      </c>
    </row>
    <row r="38" ht="32.25" customHeight="1" s="1611">
      <c r="B38" s="612" t="n"/>
      <c r="C38" s="612" t="inlineStr">
        <is>
          <t xml:space="preserve">《Quality 1st》QUEEN'S PREMIUM MASK　RED </t>
        </is>
      </c>
      <c r="D38" s="1955" t="n"/>
      <c r="E38" s="1956" t="n"/>
      <c r="F38" s="612" t="n"/>
      <c r="G38" s="612" t="n">
        <v>48</v>
      </c>
      <c r="H38" s="612">
        <f>I38/G38</f>
        <v/>
      </c>
      <c r="I38" s="605">
        <f>'ORDER SHEET'!O241</f>
        <v/>
      </c>
    </row>
  </sheetData>
  <mergeCells count="1">
    <mergeCell ref="E1:H1"/>
  </mergeCells>
  <dataValidations count="1">
    <dataValidation sqref="B14" showDropDown="0" showInputMessage="1" showErrorMessage="1" allowBlank="1" imeMode="halfAlpha"/>
  </dataValidations>
  <pageMargins left="0.7" right="0.7" top="0.75" bottom="0.75" header="0.3" footer="0.3"/>
  <pageSetup orientation="portrait" paperSize="9" scale="42"/>
</worksheet>
</file>

<file path=xl/worksheets/sheet16.xml><?xml version="1.0" encoding="utf-8"?>
<worksheet xmlns="http://schemas.openxmlformats.org/spreadsheetml/2006/main">
  <sheetPr>
    <outlinePr summaryBelow="1" summaryRight="1"/>
    <pageSetUpPr/>
  </sheetPr>
  <dimension ref="A1:F8"/>
  <sheetViews>
    <sheetView workbookViewId="0">
      <selection activeCell="C22" sqref="C22"/>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17.875" customWidth="1" style="643" min="6" max="6"/>
    <col width="9.125" customWidth="1" style="646" min="7" max="7"/>
    <col width="9.125" customWidth="1" style="643" min="8" max="16384"/>
  </cols>
  <sheetData>
    <row r="1" ht="24" customHeight="1" s="1611">
      <c r="A1" s="641" t="inlineStr">
        <is>
          <t>納品先情報</t>
        </is>
      </c>
      <c r="B1" s="642" t="n"/>
    </row>
    <row r="2">
      <c r="A2" s="607" t="inlineStr">
        <is>
          <t>郵便番号</t>
        </is>
      </c>
      <c r="B2" s="607" t="inlineStr">
        <is>
          <t>住所</t>
        </is>
      </c>
      <c r="C2" s="607" t="inlineStr">
        <is>
          <t>社名</t>
        </is>
      </c>
      <c r="D2" s="647" t="inlineStr">
        <is>
          <t>宛名</t>
        </is>
      </c>
      <c r="E2" s="1958" t="inlineStr">
        <is>
          <t>TEL</t>
        </is>
      </c>
      <c r="F2" s="1958" t="inlineStr">
        <is>
          <t>希望着日</t>
        </is>
      </c>
    </row>
    <row r="3" ht="49.5" customHeight="1" s="1611">
      <c r="A3" s="649" t="n"/>
      <c r="B3" s="656" t="inlineStr">
        <is>
          <t xml:space="preserve">京都府舞鶴市松陰１８－７
</t>
        </is>
      </c>
      <c r="C3" s="1959" t="inlineStr">
        <is>
          <t>飯野港運株式会社</t>
        </is>
      </c>
      <c r="D3" s="651" t="inlineStr">
        <is>
          <t>営業課　谷口様</t>
        </is>
      </c>
      <c r="E3" s="1960" t="inlineStr">
        <is>
          <t xml:space="preserve">
TEL: 0773-75-5371
FAX: 0773-75-5681</t>
        </is>
      </c>
      <c r="F3" s="653" t="inlineStr">
        <is>
          <t>5月16日</t>
        </is>
      </c>
    </row>
    <row r="6">
      <c r="A6" s="643" t="inlineStr">
        <is>
          <t>★海外向け卸様は下記も追記お願いします。</t>
        </is>
      </c>
    </row>
    <row r="7" ht="39" customHeight="1" s="1611">
      <c r="A7" s="654" t="inlineStr">
        <is>
          <t>現地卸先
代理店名</t>
        </is>
      </c>
      <c r="B7" s="655" t="inlineStr">
        <is>
          <t>ROYAL COSMETICS</t>
        </is>
      </c>
    </row>
    <row r="8" ht="58.5" customHeight="1" s="1611">
      <c r="A8" s="654" t="inlineStr">
        <is>
          <t>現地販売
店舗名（業態）</t>
        </is>
      </c>
      <c r="B8" s="655" t="inlineStr">
        <is>
          <t>店舗、サロン</t>
        </is>
      </c>
    </row>
  </sheetData>
  <dataValidations count="1">
    <dataValidation sqref="C3" showDropDown="0" showInputMessage="1" showErrorMessage="1" allowBlank="1" imeMode="halfAlpha"/>
  </dataValidation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E3"/>
  <sheetViews>
    <sheetView workbookViewId="0">
      <selection activeCell="D4" sqref="D4"/>
    </sheetView>
  </sheetViews>
  <sheetFormatPr baseColWidth="8" defaultColWidth="9.125" defaultRowHeight="19.5"/>
  <cols>
    <col width="14.375" customWidth="1" style="643" min="1" max="1"/>
    <col width="63.625" customWidth="1" style="643" min="2" max="2"/>
    <col width="30.25" customWidth="1" style="643" min="3" max="3"/>
    <col width="20" customWidth="1" style="644" min="4" max="4"/>
    <col width="26.125" customWidth="1" style="1957" min="5" max="5"/>
    <col width="9.125" customWidth="1" style="646" min="6" max="6"/>
    <col width="9.125" customWidth="1" style="643" min="7" max="16384"/>
  </cols>
  <sheetData>
    <row r="1" ht="24" customHeight="1" s="1611">
      <c r="A1" s="641" t="inlineStr">
        <is>
          <t>請求書送付先情報</t>
        </is>
      </c>
      <c r="B1" s="642" t="n"/>
    </row>
    <row r="2">
      <c r="A2" s="607" t="inlineStr">
        <is>
          <t>郵便番号</t>
        </is>
      </c>
      <c r="B2" s="607" t="inlineStr">
        <is>
          <t>住所</t>
        </is>
      </c>
      <c r="C2" s="607" t="inlineStr">
        <is>
          <t>社名</t>
        </is>
      </c>
      <c r="D2" s="647" t="inlineStr">
        <is>
          <t>宛名</t>
        </is>
      </c>
      <c r="E2" s="1958" t="inlineStr">
        <is>
          <t>TEL</t>
        </is>
      </c>
    </row>
    <row r="3" ht="35.25" customHeight="1" s="1611">
      <c r="A3" s="649" t="inlineStr">
        <is>
          <t>980-0065</t>
        </is>
      </c>
      <c r="B3" s="649" t="inlineStr">
        <is>
          <t>仙台市青葉区土樋1-1-5プレミスト1302号</t>
        </is>
      </c>
      <c r="C3" s="1959" t="inlineStr">
        <is>
          <t>KSユーラシア㈱</t>
        </is>
      </c>
      <c r="D3" s="651" t="inlineStr">
        <is>
          <t>アリニナ</t>
        </is>
      </c>
      <c r="E3" s="1961" t="inlineStr">
        <is>
          <t>090-1939-3624</t>
        </is>
      </c>
    </row>
  </sheetData>
  <dataValidations count="1">
    <dataValidation sqref="C3" showDropDown="0" showInputMessage="1" showErrorMessage="1" allowBlank="1" imeMode="halfAlpha"/>
  </dataValidations>
  <pageMargins left="0.7" right="0.7" top="0.75" bottom="0.75" header="0.3" footer="0.3"/>
</worksheet>
</file>

<file path=xl/worksheets/sheet18.xml><?xml version="1.0" encoding="utf-8"?>
<worksheet xmlns="http://schemas.openxmlformats.org/spreadsheetml/2006/main">
  <sheetPr>
    <outlinePr summaryBelow="1" summaryRight="1"/>
    <pageSetUpPr fitToPage="1"/>
  </sheetPr>
  <dimension ref="A1:U12"/>
  <sheetViews>
    <sheetView view="pageBreakPreview" zoomScale="106" zoomScaleNormal="100" zoomScaleSheetLayoutView="106"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48.8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543" t="n">
        <v>45856</v>
      </c>
      <c r="J2" s="1851" t="n"/>
      <c r="K2" s="1851" t="n"/>
    </row>
    <row r="3" ht="69.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43" t="inlineStr">
        <is>
          <t>2025/7/16（午前中）</t>
        </is>
      </c>
      <c r="E4" s="1451" t="n"/>
      <c r="F4" s="1853" t="n"/>
      <c r="J4" s="1851" t="n"/>
      <c r="U4" s="1858"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c r="J5" s="273" t="inlineStr">
        <is>
          <t>ケース容積</t>
        </is>
      </c>
      <c r="K5" s="273" t="inlineStr">
        <is>
          <t>ケース重量</t>
        </is>
      </c>
      <c r="L5" s="1962" t="inlineStr">
        <is>
          <t>ケース数量</t>
        </is>
      </c>
      <c r="M5" s="1962" t="inlineStr">
        <is>
          <t>合計容積</t>
        </is>
      </c>
      <c r="N5" s="1962" t="inlineStr">
        <is>
          <t>合計重量</t>
        </is>
      </c>
      <c r="O5" s="257" t="inlineStr">
        <is>
          <t>Unit N/W(kg)</t>
        </is>
      </c>
      <c r="P5" s="257" t="inlineStr">
        <is>
          <t>Total N/W(kg)</t>
        </is>
      </c>
      <c r="Q5" s="1469" t="inlineStr">
        <is>
          <t>成分</t>
        </is>
      </c>
      <c r="R5" s="1456" t="n"/>
    </row>
    <row r="6" customFormat="1" s="1506">
      <c r="A6" s="1379" t="n"/>
      <c r="B6" s="1300" t="n"/>
      <c r="C6" s="1406" t="n"/>
      <c r="D6" s="1407" t="n"/>
      <c r="E6" s="1407" t="n"/>
      <c r="F6" s="1408" t="n"/>
      <c r="G6" s="1409" t="n"/>
      <c r="H6" s="1366" t="n"/>
      <c r="I6" s="1855" t="n"/>
      <c r="J6" s="1376" t="n"/>
      <c r="K6" s="1376" t="n"/>
      <c r="L6" s="1862" t="n"/>
      <c r="M6" s="1862" t="n"/>
      <c r="N6" s="1862" t="n"/>
      <c r="O6" s="1371" t="n"/>
      <c r="P6" s="1371" t="n"/>
      <c r="Q6" s="1364" t="n"/>
      <c r="R6" s="1456" t="n"/>
    </row>
    <row r="7" ht="20.1" customFormat="1" customHeight="1" s="15">
      <c r="A7" s="1316" t="inlineStr">
        <is>
          <t>TOTAL</t>
        </is>
      </c>
      <c r="B7" s="1834" t="n"/>
      <c r="C7" s="1834" t="n"/>
      <c r="D7" s="1834" t="n"/>
      <c r="E7" s="1834" t="n"/>
      <c r="F7" s="1835" t="n"/>
      <c r="G7" s="174">
        <f>SUM(#REF!)</f>
        <v/>
      </c>
      <c r="H7" s="174" t="n"/>
      <c r="I7" s="1888">
        <f>SUM(#REF!)</f>
        <v/>
      </c>
      <c r="J7" s="1468" t="n"/>
      <c r="K7" s="1468" t="n"/>
      <c r="L7" s="1468">
        <f>SUM(#REF!)</f>
        <v/>
      </c>
      <c r="M7" s="1468">
        <f>SUM(#REF!)</f>
        <v/>
      </c>
      <c r="N7" s="1468">
        <f>SUM(#REF!)</f>
        <v/>
      </c>
      <c r="O7" s="1891">
        <f>SUM(#REF!)</f>
        <v/>
      </c>
      <c r="P7" s="1891">
        <f>SUM(#REF!)</f>
        <v/>
      </c>
      <c r="Q7" s="158" t="n"/>
      <c r="R7" s="13" t="n"/>
    </row>
    <row r="8" ht="20.1" customFormat="1" customHeight="1" s="15">
      <c r="B8" s="14" t="n"/>
      <c r="G8" s="17" t="n"/>
      <c r="H8" s="17" t="n"/>
      <c r="I8" s="1857" t="n"/>
      <c r="J8" s="19" t="n"/>
      <c r="K8" s="19" t="n"/>
      <c r="L8" s="1857" t="n"/>
      <c r="M8" s="1857" t="n"/>
      <c r="N8" s="1857" t="n"/>
      <c r="O8" s="14" t="n"/>
      <c r="P8" s="14" t="n"/>
      <c r="R8" s="13" t="n"/>
    </row>
    <row r="9" ht="20.1" customFormat="1" customHeight="1" s="15">
      <c r="A9" s="20" t="inlineStr">
        <is>
          <t>SAMPLE/TESTER ORDER</t>
        </is>
      </c>
      <c r="B9" s="14" t="n"/>
      <c r="G9" s="17" t="n"/>
      <c r="H9" s="17" t="n"/>
      <c r="I9" s="1857" t="n"/>
      <c r="J9" s="19" t="n"/>
      <c r="K9" s="19" t="n"/>
      <c r="L9" s="1857" t="n"/>
      <c r="M9" s="1857" t="n"/>
      <c r="N9" s="1857" t="n"/>
      <c r="O9" s="14" t="n"/>
      <c r="P9" s="14" t="n"/>
      <c r="R9" s="13" t="n"/>
    </row>
    <row r="10" ht="20.1" customFormat="1" customHeight="1" s="14">
      <c r="A10" s="258" t="inlineStr">
        <is>
          <t>INV No.</t>
        </is>
      </c>
      <c r="B10" s="157" t="inlineStr">
        <is>
          <t>Jan code</t>
        </is>
      </c>
      <c r="C10" s="158" t="inlineStr">
        <is>
          <t>Brand name</t>
        </is>
      </c>
      <c r="D10" s="1468" t="inlineStr">
        <is>
          <t>Description of goods</t>
        </is>
      </c>
      <c r="E10" s="1468" t="inlineStr">
        <is>
          <t>Case Q'ty</t>
        </is>
      </c>
      <c r="F10" s="1468" t="inlineStr">
        <is>
          <t>LOT</t>
        </is>
      </c>
      <c r="G10" s="176" t="inlineStr">
        <is>
          <t>Q'ty</t>
        </is>
      </c>
      <c r="H10" s="170" t="inlineStr">
        <is>
          <t>仕入値</t>
        </is>
      </c>
      <c r="I10" s="1868" t="inlineStr">
        <is>
          <t>仕入値合計</t>
        </is>
      </c>
      <c r="J10" s="275" t="inlineStr">
        <is>
          <t>ケース容積</t>
        </is>
      </c>
      <c r="K10" s="275" t="inlineStr">
        <is>
          <t>ケース重量</t>
        </is>
      </c>
      <c r="L10" s="1963" t="inlineStr">
        <is>
          <t>ケース数量</t>
        </is>
      </c>
      <c r="M10" s="1963" t="inlineStr">
        <is>
          <t>合計容積</t>
        </is>
      </c>
      <c r="N10" s="1963" t="inlineStr">
        <is>
          <t>合計重量</t>
        </is>
      </c>
      <c r="O10" s="258" t="inlineStr">
        <is>
          <t>Unit N/W(kg)</t>
        </is>
      </c>
      <c r="P10" s="258" t="inlineStr">
        <is>
          <t>Total N/W(kg)</t>
        </is>
      </c>
      <c r="Q10" s="1468" t="inlineStr">
        <is>
          <t>成分</t>
        </is>
      </c>
      <c r="R10" s="13" t="n"/>
    </row>
    <row r="11" ht="20.1" customFormat="1" customHeight="1" s="14">
      <c r="A11" s="1411" t="n"/>
      <c r="B11" s="1327" t="n"/>
      <c r="C11" s="1432" t="n"/>
      <c r="D11" s="1433" t="n"/>
      <c r="E11" s="1433" t="n"/>
      <c r="F11" s="1434" t="n"/>
      <c r="G11" s="1413" t="n"/>
      <c r="H11" s="1414" t="n"/>
      <c r="I11" s="1869" t="n"/>
      <c r="J11" s="1435" t="n"/>
      <c r="K11" s="1435" t="n"/>
      <c r="L11" s="1964" t="n"/>
      <c r="M11" s="1964" t="n"/>
      <c r="N11" s="1964" t="n"/>
      <c r="O11" s="1410" t="n"/>
      <c r="P11" s="1410" t="n"/>
      <c r="Q11" s="1412" t="n"/>
      <c r="R11" s="13" t="n"/>
    </row>
    <row r="12" ht="26.25" customHeight="1" s="1611">
      <c r="A12" s="1325" t="inlineStr">
        <is>
          <t>SAMPLE/TESTER TOTAL</t>
        </is>
      </c>
      <c r="B12" s="1834" t="n"/>
      <c r="C12" s="1834" t="n"/>
      <c r="D12" s="1834" t="n"/>
      <c r="E12" s="1834" t="n"/>
      <c r="F12" s="1835" t="n"/>
      <c r="G12" s="159">
        <f>SUM(#REF!)</f>
        <v/>
      </c>
      <c r="H12" s="164" t="n"/>
      <c r="I12" s="1896">
        <f>SUM(#REF!)</f>
        <v/>
      </c>
      <c r="J12" s="222" t="n"/>
      <c r="K12" s="222" t="n"/>
      <c r="L12" s="1889" t="n"/>
      <c r="M12" s="1889" t="n"/>
      <c r="N12" s="1889" t="n"/>
      <c r="O12" s="1469" t="n"/>
      <c r="P12" s="1469" t="n"/>
      <c r="Q12" s="171"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2"/>
</worksheet>
</file>

<file path=xl/worksheets/sheet19.xml><?xml version="1.0" encoding="utf-8"?>
<worksheet xmlns="http://schemas.openxmlformats.org/spreadsheetml/2006/main">
  <sheetPr>
    <outlinePr summaryBelow="1" summaryRight="1"/>
    <pageSetUpPr fitToPage="1"/>
  </sheetPr>
  <dimension ref="A1:S29"/>
  <sheetViews>
    <sheetView view="pageBreakPreview" topLeftCell="A3" zoomScale="120" zoomScaleNormal="100" zoomScaleSheetLayoutView="120" workbookViewId="0">
      <selection activeCell="A12" sqref="A12:XFD13"/>
    </sheetView>
  </sheetViews>
  <sheetFormatPr baseColWidth="8" defaultColWidth="3.875" defaultRowHeight="11.25"/>
  <cols>
    <col width="11.125" customWidth="1" style="427" min="1" max="1"/>
    <col hidden="1" width="12.375" customWidth="1" style="1506" min="2" max="2"/>
    <col width="12.375" customWidth="1" style="427" min="3" max="3"/>
    <col width="63.375" customWidth="1" style="427" min="4" max="4"/>
    <col width="8.375" customWidth="1" style="427" min="5" max="6"/>
    <col width="7.875" customWidth="1" style="425" min="7" max="8"/>
    <col width="13.125" customWidth="1" style="1610" min="9" max="9"/>
    <col width="23.625" customWidth="1" style="427" min="10" max="10"/>
    <col width="5.125" bestFit="1" customWidth="1" style="427" min="11" max="11"/>
    <col width="3.875" customWidth="1" style="427" min="12" max="16384"/>
  </cols>
  <sheetData>
    <row r="1" ht="21" customHeight="1" s="1611">
      <c r="A1" s="1470" t="inlineStr">
        <is>
          <t>ROYAL COSMETICS 09.2025輸出</t>
        </is>
      </c>
      <c r="E1" s="421" t="n"/>
      <c r="F1" s="421" t="n"/>
      <c r="G1" s="422" t="n"/>
    </row>
    <row r="2" ht="12" customHeight="1" s="1611">
      <c r="A2" s="1553" t="inlineStr">
        <is>
          <t>納品日</t>
        </is>
      </c>
      <c r="C2" s="1554" t="n">
        <v>45905</v>
      </c>
    </row>
    <row r="3" ht="84" customHeight="1" s="1611">
      <c r="A3" s="1553" t="inlineStr">
        <is>
          <t>納品先</t>
        </is>
      </c>
      <c r="C3" s="1556" t="inlineStr">
        <is>
          <t>飯野港運株式会社
京都府舞鶴市松陰１８－７
営業課　谷口様
TEL: 0773-75-5371
FAX: 0773-75-5681</t>
        </is>
      </c>
      <c r="G3" s="1609" t="n"/>
    </row>
    <row r="4" ht="12" customHeight="1" s="1611">
      <c r="A4" s="1557" t="inlineStr">
        <is>
          <t>梱包情報提出期限</t>
        </is>
      </c>
      <c r="B4" s="1853" t="n"/>
      <c r="C4" s="1558" t="inlineStr">
        <is>
          <t>2025/9/3（午前中）</t>
        </is>
      </c>
      <c r="D4" s="1853" t="n"/>
      <c r="E4" s="1551" t="n"/>
      <c r="F4" s="1853" t="n"/>
    </row>
    <row r="5" ht="25.5" customFormat="1" customHeight="1" s="1597">
      <c r="A5" s="575" t="inlineStr">
        <is>
          <t>INV No.</t>
        </is>
      </c>
      <c r="B5" s="156"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row>
    <row r="6" ht="25.5" customFormat="1" customHeight="1" s="1597">
      <c r="A6" s="1867" t="n"/>
      <c r="B6" s="1867" t="inlineStr">
        <is>
          <t>nan</t>
        </is>
      </c>
      <c r="C6" s="1867" t="inlineStr">
        <is>
          <t>CHANSON</t>
        </is>
      </c>
      <c r="D6" s="1867" t="inlineStr">
        <is>
          <t>《CHANSON》Victline 20g</t>
        </is>
      </c>
      <c r="E6" s="1867" t="inlineStr">
        <is>
          <t>nan</t>
        </is>
      </c>
      <c r="F6" s="1867" t="inlineStr">
        <is>
          <t>nan</t>
        </is>
      </c>
      <c r="G6" s="1867" t="inlineStr">
        <is>
          <t>24.0</t>
        </is>
      </c>
      <c r="H6" s="1867" t="inlineStr">
        <is>
          <t>3200.0</t>
        </is>
      </c>
      <c r="I6" s="1867" t="inlineStr">
        <is>
          <t>76800.0</t>
        </is>
      </c>
    </row>
    <row r="7" ht="20.1" customFormat="1" customHeight="1" s="437">
      <c r="A7" s="1867" t="n"/>
      <c r="B7" s="1867" t="inlineStr">
        <is>
          <t>22710000</t>
        </is>
      </c>
      <c r="C7" s="1867" t="inlineStr">
        <is>
          <t>CHANSON</t>
        </is>
      </c>
      <c r="D7" s="1867" t="inlineStr">
        <is>
          <t>《CHANSON》LIFTRISE  NOURISHING M</t>
        </is>
      </c>
      <c r="E7" s="1867" t="inlineStr">
        <is>
          <t>6.0</t>
        </is>
      </c>
      <c r="F7" s="1867" t="inlineStr">
        <is>
          <t>6</t>
        </is>
      </c>
      <c r="G7" s="1867" t="inlineStr">
        <is>
          <t>30.0</t>
        </is>
      </c>
      <c r="H7" s="1867" t="inlineStr">
        <is>
          <t>1920.0</t>
        </is>
      </c>
      <c r="I7" s="1867" t="inlineStr">
        <is>
          <t>57600.0</t>
        </is>
      </c>
    </row>
    <row r="8" ht="20.1" customFormat="1" customHeight="1" s="437">
      <c r="A8" s="1867" t="n"/>
      <c r="B8" s="1867" t="inlineStr">
        <is>
          <t>22700000</t>
        </is>
      </c>
      <c r="C8" s="1867" t="inlineStr">
        <is>
          <t>CHANSON</t>
        </is>
      </c>
      <c r="D8" s="1867" t="inlineStr">
        <is>
          <t>《CHANSON》 LIFTRISE  MILK 90ml</t>
        </is>
      </c>
      <c r="E8" s="1867" t="inlineStr">
        <is>
          <t>6.0</t>
        </is>
      </c>
      <c r="F8" s="1867" t="inlineStr">
        <is>
          <t>6</t>
        </is>
      </c>
      <c r="G8" s="1867" t="inlineStr">
        <is>
          <t>12.0</t>
        </is>
      </c>
      <c r="H8" s="1867" t="inlineStr">
        <is>
          <t>1664.0</t>
        </is>
      </c>
      <c r="I8" s="1867" t="inlineStr">
        <is>
          <t>19968.0</t>
        </is>
      </c>
    </row>
    <row r="9" ht="20.1" customFormat="1" customHeight="1" s="437">
      <c r="A9" s="1867" t="n"/>
      <c r="B9" s="1867" t="inlineStr">
        <is>
          <t>20500000</t>
        </is>
      </c>
      <c r="C9" s="1867" t="inlineStr">
        <is>
          <t>CHANSON</t>
        </is>
      </c>
      <c r="D9" s="1867" t="inlineStr">
        <is>
          <t>《CHANSON》LES MEDICATED CARE WASHING</t>
        </is>
      </c>
      <c r="E9" s="1867" t="inlineStr">
        <is>
          <t>6.0</t>
        </is>
      </c>
      <c r="F9" s="1867" t="inlineStr">
        <is>
          <t>6</t>
        </is>
      </c>
      <c r="G9" s="1867" t="inlineStr">
        <is>
          <t>120.0</t>
        </is>
      </c>
      <c r="H9" s="1867" t="inlineStr">
        <is>
          <t>990.0</t>
        </is>
      </c>
      <c r="I9" s="1867" t="inlineStr">
        <is>
          <t>118800.0</t>
        </is>
      </c>
    </row>
    <row r="10" ht="20.1" customFormat="1" customHeight="1" s="453">
      <c r="A10" s="1867" t="n"/>
      <c r="B10" s="1867" t="inlineStr">
        <is>
          <t>22200000</t>
        </is>
      </c>
      <c r="C10" s="1867" t="inlineStr">
        <is>
          <t>CHANSON</t>
        </is>
      </c>
      <c r="D10" s="1867" t="inlineStr">
        <is>
          <t>《CHANSON》LES FOAM WASHING</t>
        </is>
      </c>
      <c r="E10" s="1867" t="inlineStr">
        <is>
          <t>6.0</t>
        </is>
      </c>
      <c r="F10" s="1867" t="inlineStr">
        <is>
          <t>6</t>
        </is>
      </c>
      <c r="G10" s="1867" t="inlineStr">
        <is>
          <t>36.0</t>
        </is>
      </c>
      <c r="H10" s="1867" t="inlineStr">
        <is>
          <t>990.0</t>
        </is>
      </c>
      <c r="I10" s="1867" t="inlineStr">
        <is>
          <t>35640.0</t>
        </is>
      </c>
    </row>
    <row r="11" ht="20.1" customFormat="1" customHeight="1" s="453">
      <c r="A11" s="1867" t="n"/>
      <c r="B11" s="1867" t="inlineStr">
        <is>
          <t>nan</t>
        </is>
      </c>
      <c r="C11" s="1867" t="inlineStr">
        <is>
          <t>CHANSON</t>
        </is>
      </c>
      <c r="D11" s="1867" t="inlineStr">
        <is>
          <t>《CHANSON》LES CLEANSING CREAM</t>
        </is>
      </c>
      <c r="E11" s="1867" t="inlineStr">
        <is>
          <t>6.0</t>
        </is>
      </c>
      <c r="F11" s="1867" t="inlineStr">
        <is>
          <t>6</t>
        </is>
      </c>
      <c r="G11" s="1867" t="inlineStr">
        <is>
          <t>30.0</t>
        </is>
      </c>
      <c r="H11" s="1867" t="inlineStr">
        <is>
          <t>990.0</t>
        </is>
      </c>
      <c r="I11" s="1867" t="inlineStr">
        <is>
          <t>29700.0</t>
        </is>
      </c>
    </row>
    <row r="12" ht="26.25" customFormat="1" customHeight="1" s="1553">
      <c r="A12" s="1867" t="n"/>
      <c r="B12" s="1867" t="inlineStr">
        <is>
          <t>4937610123569</t>
        </is>
      </c>
      <c r="C12" s="1867" t="inlineStr">
        <is>
          <t>CHANSON</t>
        </is>
      </c>
      <c r="D12" s="1867" t="inlineStr">
        <is>
          <t>《CHANSON》CHANSONNIER NOURISHING NANO</t>
        </is>
      </c>
      <c r="E12" s="1867" t="inlineStr">
        <is>
          <t>nan</t>
        </is>
      </c>
      <c r="F12" s="1867" t="inlineStr">
        <is>
          <t>nan</t>
        </is>
      </c>
      <c r="G12" s="1867" t="inlineStr">
        <is>
          <t>36.0</t>
        </is>
      </c>
      <c r="H12" s="1867" t="inlineStr">
        <is>
          <t>3200.0</t>
        </is>
      </c>
      <c r="I12" s="1867" t="inlineStr">
        <is>
          <t>115200.0</t>
        </is>
      </c>
    </row>
    <row r="13" ht="20.25" customFormat="1" customHeight="1" s="1553">
      <c r="A13" s="1867" t="n"/>
      <c r="B13" s="1867" t="inlineStr">
        <is>
          <t>4937610123552</t>
        </is>
      </c>
      <c r="C13" s="1867" t="inlineStr">
        <is>
          <t>CHANSON</t>
        </is>
      </c>
      <c r="D13" s="1867" t="inlineStr">
        <is>
          <t xml:space="preserve">《CHANSON》CHANSONNIER MILK NANO </t>
        </is>
      </c>
      <c r="E13" s="1867" t="inlineStr">
        <is>
          <t>nan</t>
        </is>
      </c>
      <c r="F13" s="1867" t="inlineStr">
        <is>
          <t>nan</t>
        </is>
      </c>
      <c r="G13" s="1867" t="inlineStr">
        <is>
          <t>12.0</t>
        </is>
      </c>
      <c r="H13" s="1867" t="inlineStr">
        <is>
          <t>3200.0</t>
        </is>
      </c>
      <c r="I13" s="1867" t="inlineStr">
        <is>
          <t>38400.0</t>
        </is>
      </c>
    </row>
    <row r="14" ht="20.1" customFormat="1" customHeight="1" s="1553">
      <c r="A14" s="1867" t="n"/>
      <c r="B14" s="1867" t="inlineStr">
        <is>
          <t>4937610123576</t>
        </is>
      </c>
      <c r="C14" s="1867" t="inlineStr">
        <is>
          <t>CHANSON</t>
        </is>
      </c>
      <c r="D14" s="1867" t="inlineStr">
        <is>
          <t>《CHANSON》CHANSONNIER CONCENTRATE NANO 30 ml</t>
        </is>
      </c>
      <c r="E14" s="1867" t="inlineStr">
        <is>
          <t>nan</t>
        </is>
      </c>
      <c r="F14" s="1867" t="inlineStr">
        <is>
          <t>nan</t>
        </is>
      </c>
      <c r="G14" s="1867" t="inlineStr">
        <is>
          <t>12.0</t>
        </is>
      </c>
      <c r="H14" s="1867" t="inlineStr">
        <is>
          <t>4160.0</t>
        </is>
      </c>
      <c r="I14" s="1867" t="inlineStr">
        <is>
          <t>49920.0</t>
        </is>
      </c>
    </row>
    <row r="15" ht="20.1" customFormat="1" customHeight="1" s="1553">
      <c r="A15" s="1867" t="n"/>
      <c r="B15" s="1867" t="inlineStr">
        <is>
          <t>21310000</t>
        </is>
      </c>
      <c r="C15" s="1867" t="inlineStr">
        <is>
          <t>CHANSON</t>
        </is>
      </c>
      <c r="D15" s="1867" t="inlineStr">
        <is>
          <t>《CHANSON》CARING CREAM 30g</t>
        </is>
      </c>
      <c r="E15" s="1867" t="inlineStr">
        <is>
          <t>6.0</t>
        </is>
      </c>
      <c r="F15" s="1867" t="inlineStr">
        <is>
          <t>6</t>
        </is>
      </c>
      <c r="G15" s="1867" t="inlineStr">
        <is>
          <t>36.0</t>
        </is>
      </c>
      <c r="H15" s="1867" t="inlineStr">
        <is>
          <t>1600.0</t>
        </is>
      </c>
      <c r="I15" s="1867" t="inlineStr">
        <is>
          <t>57600.0</t>
        </is>
      </c>
    </row>
    <row r="16" ht="20.1" customFormat="1" customHeight="1" s="1553">
      <c r="A16" s="1867" t="n"/>
      <c r="B16" s="1867" t="inlineStr">
        <is>
          <t>21300000</t>
        </is>
      </c>
      <c r="C16" s="1867" t="inlineStr">
        <is>
          <t>CHANSON</t>
        </is>
      </c>
      <c r="D16" s="1867" t="inlineStr">
        <is>
          <t>《CHANSON》CARING MILK</t>
        </is>
      </c>
      <c r="E16" s="1867" t="inlineStr">
        <is>
          <t>6.0</t>
        </is>
      </c>
      <c r="F16" s="1867" t="inlineStr">
        <is>
          <t>6</t>
        </is>
      </c>
      <c r="G16" s="1867" t="inlineStr">
        <is>
          <t>36.0</t>
        </is>
      </c>
      <c r="H16" s="1867" t="inlineStr">
        <is>
          <t>1551.0</t>
        </is>
      </c>
      <c r="I16" s="1867" t="inlineStr">
        <is>
          <t>55836.0</t>
        </is>
      </c>
    </row>
    <row r="17">
      <c r="A17" s="1867" t="n"/>
      <c r="B17" s="1867" t="inlineStr">
        <is>
          <t>21290000</t>
        </is>
      </c>
      <c r="C17" s="1867" t="inlineStr">
        <is>
          <t>CHANSON</t>
        </is>
      </c>
      <c r="D17" s="1867" t="inlineStr">
        <is>
          <t>《CHANSON》CARING LOTION</t>
        </is>
      </c>
      <c r="E17" s="1867" t="inlineStr">
        <is>
          <t>6.0</t>
        </is>
      </c>
      <c r="F17" s="1867" t="inlineStr">
        <is>
          <t>6</t>
        </is>
      </c>
      <c r="G17" s="1867" t="inlineStr">
        <is>
          <t>36.0</t>
        </is>
      </c>
      <c r="H17" s="1867" t="inlineStr">
        <is>
          <t>1485.0</t>
        </is>
      </c>
      <c r="I17" s="1867" t="inlineStr">
        <is>
          <t>53460.0</t>
        </is>
      </c>
    </row>
    <row r="18">
      <c r="A18" s="1867" t="n"/>
      <c r="B18" s="1867" t="inlineStr">
        <is>
          <t>21680000</t>
        </is>
      </c>
      <c r="C18" s="1867" t="inlineStr">
        <is>
          <t>CHANSON</t>
        </is>
      </c>
      <c r="D18" s="1867" t="inlineStr">
        <is>
          <t>《CHANSON》SERKIS MILD FOAM</t>
        </is>
      </c>
      <c r="E18" s="1867" t="inlineStr">
        <is>
          <t>6.0</t>
        </is>
      </c>
      <c r="F18" s="1867" t="inlineStr">
        <is>
          <t>6</t>
        </is>
      </c>
      <c r="G18" s="1867" t="inlineStr">
        <is>
          <t>18.0</t>
        </is>
      </c>
      <c r="H18" s="1867" t="inlineStr">
        <is>
          <t>1600.0</t>
        </is>
      </c>
      <c r="I18" s="1867" t="inlineStr">
        <is>
          <t>28800.0</t>
        </is>
      </c>
    </row>
    <row r="19">
      <c r="A19" s="1384" t="n"/>
      <c r="B19" s="1300" t="n"/>
      <c r="C19" s="1393" t="n"/>
      <c r="D19" s="1394" t="n"/>
      <c r="E19" s="1394" t="n"/>
      <c r="F19" s="1395" t="n"/>
      <c r="G19" s="1387" t="n"/>
      <c r="H19" s="1388" t="n"/>
      <c r="I19" s="1966" t="n"/>
    </row>
    <row r="20">
      <c r="A20" s="1967" t="inlineStr">
        <is>
          <t>TOTAL</t>
        </is>
      </c>
      <c r="B20" s="1834" t="n"/>
      <c r="C20" s="1834" t="n"/>
      <c r="D20" s="1834" t="n"/>
      <c r="E20" s="1834" t="n"/>
      <c r="F20" s="1835" t="n"/>
      <c r="G20" s="460">
        <f>SUM(#REF!)</f>
        <v/>
      </c>
      <c r="H20" s="460" t="n"/>
      <c r="I20" s="1968">
        <f>SUM(#REF!)</f>
        <v/>
      </c>
    </row>
    <row r="21">
      <c r="B21" s="14" t="n"/>
      <c r="G21" s="464" t="n"/>
      <c r="H21" s="464" t="n"/>
      <c r="I21" s="1799" t="n"/>
    </row>
    <row r="22">
      <c r="A22" s="515" t="inlineStr">
        <is>
          <t>SAMPLE/TESTER ORDER</t>
        </is>
      </c>
      <c r="B22" s="14" t="n"/>
      <c r="G22" s="464" t="n"/>
      <c r="H22" s="464" t="n"/>
      <c r="I22" s="1799" t="n"/>
    </row>
    <row r="23">
      <c r="A23" s="574" t="inlineStr">
        <is>
          <t>INV No.</t>
        </is>
      </c>
      <c r="B23" s="157" t="inlineStr">
        <is>
          <t>Jan code</t>
        </is>
      </c>
      <c r="C23" s="436" t="inlineStr">
        <is>
          <t>Brand name</t>
        </is>
      </c>
      <c r="D23" s="1592" t="inlineStr">
        <is>
          <t>Description of goods</t>
        </is>
      </c>
      <c r="E23" s="1592" t="inlineStr">
        <is>
          <t>Case Q'ty</t>
        </is>
      </c>
      <c r="F23" s="1592" t="inlineStr">
        <is>
          <t>LOT</t>
        </is>
      </c>
      <c r="G23" s="462" t="inlineStr">
        <is>
          <t>Q'ty</t>
        </is>
      </c>
      <c r="H23" s="438" t="inlineStr">
        <is>
          <t>仕入値</t>
        </is>
      </c>
      <c r="I23" s="1969" t="inlineStr">
        <is>
          <t>仕入値合計</t>
        </is>
      </c>
    </row>
    <row r="24">
      <c r="A24" s="1335" t="n"/>
      <c r="B24" s="14" t="n"/>
      <c r="C24" s="1336" t="n"/>
      <c r="D24" s="1337" t="n"/>
      <c r="E24" s="1337" t="n"/>
      <c r="F24" s="1338" t="n"/>
      <c r="G24" s="1437" t="n"/>
      <c r="H24" s="1438" t="n"/>
      <c r="I24" s="1970" t="n"/>
    </row>
    <row r="25">
      <c r="A25" s="1971" t="inlineStr">
        <is>
          <t>SAMPLE/TESTER TOTAL</t>
        </is>
      </c>
      <c r="B25" s="1872" t="n"/>
      <c r="C25" s="1872" t="n"/>
      <c r="D25" s="1872" t="n"/>
      <c r="E25" s="1872" t="n"/>
      <c r="F25" s="1848" t="n"/>
      <c r="G25" s="430">
        <f>SUM(#REF!)</f>
        <v/>
      </c>
      <c r="H25" s="577" t="n"/>
      <c r="I25" s="1972">
        <f>SUM(#REF!)</f>
        <v/>
      </c>
      <c r="J25" s="427" t="n"/>
      <c r="K25" s="427" t="n"/>
    </row>
    <row r="26">
      <c r="A26" s="1597" t="n"/>
      <c r="B26" s="1506" t="n"/>
      <c r="C26" s="1597" t="n"/>
      <c r="D26" s="1597" t="n"/>
      <c r="E26" s="1597" t="n"/>
      <c r="F26" s="1597" t="n"/>
      <c r="G26" s="425" t="n"/>
      <c r="H26" s="425" t="n"/>
      <c r="I26" s="425" t="n"/>
      <c r="J26" s="427" t="n"/>
      <c r="K26" s="427" t="n"/>
    </row>
    <row r="27">
      <c r="A27" s="427" t="n"/>
      <c r="B27" s="1506" t="n"/>
      <c r="C27" s="427" t="n"/>
      <c r="D27" s="427" t="n"/>
      <c r="E27" s="427" t="n"/>
      <c r="F27" s="427" t="n"/>
      <c r="G27" s="425" t="inlineStr">
        <is>
          <t>合計個数</t>
        </is>
      </c>
      <c r="H27" s="425" t="n"/>
      <c r="I27" s="1610" t="n"/>
      <c r="J27" s="427" t="n"/>
      <c r="K27" s="427" t="n"/>
    </row>
    <row r="28">
      <c r="A28" s="427" t="n"/>
      <c r="B28" s="1506" t="n"/>
      <c r="C28" s="427" t="n"/>
      <c r="D28" s="427" t="n"/>
      <c r="E28" s="427" t="n"/>
      <c r="F28" s="427" t="n"/>
      <c r="G28" s="430">
        <f>G7+G12</f>
        <v/>
      </c>
      <c r="H28" s="425" t="n"/>
      <c r="I28" s="425" t="n"/>
      <c r="J28" s="427" t="n"/>
      <c r="K28" s="427" t="n"/>
    </row>
    <row r="29">
      <c r="A29" s="427" t="n"/>
      <c r="B29" s="1506" t="n"/>
      <c r="C29" s="427" t="n"/>
      <c r="D29" s="427" t="n"/>
      <c r="E29" s="427" t="n"/>
      <c r="F29" s="427" t="n"/>
      <c r="G29" s="425" t="n"/>
      <c r="H29" s="425" t="n"/>
      <c r="I29" s="1610" t="n"/>
      <c r="J29" s="427" t="n"/>
      <c r="K29" s="427" t="n"/>
    </row>
  </sheetData>
  <autoFilter ref="A5:I7"/>
  <mergeCells count="10">
    <mergeCell ref="C2:D2"/>
    <mergeCell ref="A3:B3"/>
    <mergeCell ref="A1:D1"/>
    <mergeCell ref="A2:B2"/>
    <mergeCell ref="E4:F4"/>
    <mergeCell ref="C4:D4"/>
    <mergeCell ref="A4:B4"/>
    <mergeCell ref="A20:F20"/>
    <mergeCell ref="C3:D3"/>
    <mergeCell ref="A25:F25"/>
  </mergeCells>
  <pageMargins left="0.7" right="0.7" top="0.75" bottom="0.75" header="0.3" footer="0.3"/>
  <pageSetup orientation="portrait" paperSize="9" scale="60"/>
</worksheet>
</file>

<file path=xl/worksheets/sheet2.xml><?xml version="1.0" encoding="utf-8"?>
<worksheet xmlns:r="http://schemas.openxmlformats.org/officeDocument/2006/relationships" xmlns="http://schemas.openxmlformats.org/spreadsheetml/2006/main">
  <sheetPr filterMode="1">
    <outlinePr summaryBelow="1" summaryRight="1"/>
    <pageSetUpPr fitToPage="1"/>
  </sheetPr>
  <dimension ref="A1:R89"/>
  <sheetViews>
    <sheetView view="pageBreakPreview" topLeftCell="A19" zoomScale="84" zoomScaleNormal="100" zoomScaleSheetLayoutView="84" workbookViewId="0">
      <selection activeCell="H52" sqref="H52"/>
    </sheetView>
  </sheetViews>
  <sheetFormatPr baseColWidth="8" defaultColWidth="9" defaultRowHeight="15"/>
  <cols>
    <col width="16.375" customWidth="1" style="23" min="1" max="1"/>
    <col width="8.875" customWidth="1" style="23" min="2" max="2"/>
    <col width="11.375" customWidth="1" style="27" min="3" max="3"/>
    <col width="13" customWidth="1" style="27" min="4" max="4"/>
    <col width="13.125" customWidth="1" style="27" min="5" max="5"/>
    <col width="12" customWidth="1" style="27" min="6" max="6"/>
    <col width="10.125" customWidth="1" style="23" min="7" max="7"/>
    <col width="11.625" customWidth="1" style="23" min="8" max="8"/>
    <col width="13.375" customWidth="1" style="23" min="9" max="9"/>
    <col width="11" bestFit="1" customWidth="1" style="23" min="10" max="11"/>
    <col width="11" customWidth="1" style="23" min="12" max="12"/>
    <col width="9" customWidth="1" style="23" min="13" max="15"/>
    <col width="11.75" bestFit="1" customWidth="1" style="23" min="16" max="16"/>
    <col width="9" customWidth="1" style="23" min="17" max="17"/>
    <col width="9.375" bestFit="1" customWidth="1" style="23" min="18" max="18"/>
    <col width="9" customWidth="1" style="23" min="19" max="16384"/>
  </cols>
  <sheetData>
    <row r="1">
      <c r="A1" s="177" t="n"/>
      <c r="B1" s="177" t="n"/>
      <c r="C1" s="184" t="inlineStr">
        <is>
          <t>Q'ty</t>
        </is>
      </c>
      <c r="D1" s="178" t="inlineStr">
        <is>
          <t>Amount</t>
        </is>
      </c>
      <c r="E1" s="179" t="inlineStr">
        <is>
          <t>仕入値合計</t>
        </is>
      </c>
      <c r="F1" s="180" t="inlineStr">
        <is>
          <t>利益</t>
        </is>
      </c>
      <c r="G1" s="181" t="inlineStr">
        <is>
          <t>利益率</t>
        </is>
      </c>
      <c r="H1" s="177" t="inlineStr">
        <is>
          <t>KS→センコンへの支払額</t>
        </is>
      </c>
      <c r="I1" s="177" t="inlineStr">
        <is>
          <t>税込み支払額</t>
        </is>
      </c>
      <c r="J1" s="182" t="inlineStr">
        <is>
          <t>オーダー</t>
        </is>
      </c>
      <c r="K1" s="182" t="inlineStr">
        <is>
          <t>返信/請求</t>
        </is>
      </c>
      <c r="L1" s="490" t="inlineStr">
        <is>
          <t>支払い</t>
        </is>
      </c>
      <c r="M1" s="182" t="inlineStr">
        <is>
          <t>商品サイズ</t>
        </is>
      </c>
      <c r="N1" s="182" t="inlineStr">
        <is>
          <t>梱包情報</t>
        </is>
      </c>
    </row>
    <row r="2" hidden="1" ht="30" customHeight="1" s="1611">
      <c r="A2" s="183" t="inlineStr">
        <is>
          <t>FLOUVEIL</t>
        </is>
      </c>
      <c r="B2" s="177" t="n"/>
      <c r="C2" s="184">
        <f>SUM('ORDER SHEET'!O4:O27)</f>
        <v/>
      </c>
      <c r="D2" s="1805">
        <f>SUM('ORDER SHEET'!Q4:Q27)</f>
        <v/>
      </c>
      <c r="E2" s="1806">
        <f>SUM('ORDER SHEET'!S4:S27)</f>
        <v/>
      </c>
      <c r="F2" s="1807">
        <f>D2-E2</f>
        <v/>
      </c>
      <c r="G2" s="188">
        <f>F2/D2</f>
        <v/>
      </c>
      <c r="H2" s="1808">
        <f>(E2/0.95)</f>
        <v/>
      </c>
      <c r="I2" s="1809">
        <f>H2*1.1</f>
        <v/>
      </c>
      <c r="J2" s="493" t="n"/>
      <c r="K2" s="493" t="n"/>
      <c r="L2" s="334" t="n"/>
      <c r="M2" s="177" t="n"/>
      <c r="N2" s="177" t="n"/>
      <c r="O2" s="1810" t="n"/>
    </row>
    <row r="3" ht="30" customHeight="1" s="1611">
      <c r="A3" s="190" t="inlineStr">
        <is>
          <t>ＲＥＬＥＮＴ</t>
        </is>
      </c>
      <c r="B3" s="177" t="n"/>
      <c r="C3" s="184">
        <f>SUM('ORDER SHEET'!O28:O150)</f>
        <v/>
      </c>
      <c r="D3" s="1811">
        <f>SUBTOTAL(9,'ORDER SHEET'!Q28:Q150)</f>
        <v/>
      </c>
      <c r="E3" s="1806">
        <f>SUBTOTAL(9,'ORDER SHEET'!S28:S150)</f>
        <v/>
      </c>
      <c r="F3" s="1807">
        <f>D3-E3</f>
        <v/>
      </c>
      <c r="G3" s="188">
        <f>F3/D3</f>
        <v/>
      </c>
      <c r="H3" s="1808" t="n"/>
      <c r="I3" s="1805">
        <f>E3*1.1</f>
        <v/>
      </c>
      <c r="J3" s="492" t="n"/>
      <c r="K3" s="401" t="n"/>
      <c r="L3" s="334" t="n"/>
      <c r="M3" s="177" t="n"/>
      <c r="N3" s="177" t="n"/>
      <c r="Q3" s="1810">
        <f>H2+H4</f>
        <v/>
      </c>
    </row>
    <row r="4" ht="30" customHeight="1" s="1611">
      <c r="A4" s="196" t="inlineStr">
        <is>
          <t>C'BON</t>
        </is>
      </c>
      <c r="B4" s="177" t="n"/>
      <c r="C4" s="184">
        <f>SUM('ORDER SHEET'!O151:O229)</f>
        <v/>
      </c>
      <c r="D4" s="1805">
        <f>SUM('ORDER SHEET'!Q151:Q229)</f>
        <v/>
      </c>
      <c r="E4" s="1806">
        <f>SUM('ORDER SHEET'!S151:S229)</f>
        <v/>
      </c>
      <c r="F4" s="1807">
        <f>D4-E4</f>
        <v/>
      </c>
      <c r="G4" s="188">
        <f>F4/D4</f>
        <v/>
      </c>
      <c r="H4" s="1812">
        <f>E4/0.95</f>
        <v/>
      </c>
      <c r="I4" s="1805">
        <f>H4*1.1</f>
        <v/>
      </c>
      <c r="J4" s="492" t="inlineStr">
        <is>
          <t>ok</t>
        </is>
      </c>
      <c r="K4" s="401" t="inlineStr">
        <is>
          <t>ok</t>
        </is>
      </c>
      <c r="L4" s="334" t="n"/>
      <c r="M4" s="177" t="n"/>
      <c r="N4" s="177" t="n"/>
    </row>
    <row r="5" hidden="1" ht="30" customHeight="1" s="1611">
      <c r="A5" s="193" t="inlineStr">
        <is>
          <t>Q1st</t>
        </is>
      </c>
      <c r="B5" s="194" t="inlineStr">
        <is>
          <t>ПРЕДОПЛАТА/前払</t>
        </is>
      </c>
      <c r="C5" s="184">
        <f>SUM('ORDER SHEET'!O230:O267)</f>
        <v/>
      </c>
      <c r="D5" s="1813">
        <f>SUBTOTAL(9,'ORDER SHEET'!Q230:Q285)</f>
        <v/>
      </c>
      <c r="E5" s="1806">
        <f>SUBTOTAL(9,'ORDER SHEET'!S230:S285)</f>
        <v/>
      </c>
      <c r="F5" s="1807">
        <f>D5-E5</f>
        <v/>
      </c>
      <c r="G5" s="188">
        <f>F5/D5</f>
        <v/>
      </c>
      <c r="H5" s="1808" t="n"/>
      <c r="I5" s="1805">
        <f>E5*1.1</f>
        <v/>
      </c>
      <c r="J5" s="492" t="n"/>
      <c r="K5" s="401" t="n"/>
      <c r="L5" s="336" t="n"/>
      <c r="M5" s="177" t="n"/>
      <c r="N5" s="177" t="n"/>
    </row>
    <row r="6" ht="30" customHeight="1" s="1611">
      <c r="A6" s="193" t="inlineStr">
        <is>
          <t>CHANSON</t>
        </is>
      </c>
      <c r="B6" s="194" t="inlineStr">
        <is>
          <t>ПРЕДОПЛАТА/前払</t>
        </is>
      </c>
      <c r="C6" s="184">
        <f>SUM('ORDER SHEET'!O293:O363)</f>
        <v/>
      </c>
      <c r="D6" s="1805">
        <f>SUM('ORDER SHEET'!Q293:Q363)</f>
        <v/>
      </c>
      <c r="E6" s="1806">
        <f>SUM('ORDER SHEET'!S293:S363)</f>
        <v/>
      </c>
      <c r="F6" s="1807">
        <f>D6-E6</f>
        <v/>
      </c>
      <c r="G6" s="188">
        <f>F6/D6</f>
        <v/>
      </c>
      <c r="H6" s="1808" t="n"/>
      <c r="I6" s="1805">
        <f>E6*1.1</f>
        <v/>
      </c>
      <c r="J6" s="401" t="inlineStr">
        <is>
          <t>ok</t>
        </is>
      </c>
      <c r="K6" s="493" t="inlineStr">
        <is>
          <t>ok</t>
        </is>
      </c>
      <c r="L6" s="334" t="n"/>
      <c r="M6" s="177" t="n"/>
      <c r="N6" s="177" t="n"/>
    </row>
    <row r="7" ht="30" customHeight="1" s="1611">
      <c r="A7" s="195" t="inlineStr">
        <is>
          <t>HIMELABO</t>
        </is>
      </c>
      <c r="B7" s="177" t="n"/>
      <c r="C7" s="184">
        <f>SUM('ORDER SHEET'!O364:O374)</f>
        <v/>
      </c>
      <c r="D7" s="1805">
        <f>SUM('ORDER SHEET'!Q364:Q374)</f>
        <v/>
      </c>
      <c r="E7" s="1806">
        <f>SUM('ORDER SHEET'!S364:S374)</f>
        <v/>
      </c>
      <c r="F7" s="1807">
        <f>D7-E7</f>
        <v/>
      </c>
      <c r="G7" s="188">
        <f>F7/D7</f>
        <v/>
      </c>
      <c r="H7" s="177" t="n"/>
      <c r="I7" s="1805">
        <f>E7*1.1</f>
        <v/>
      </c>
      <c r="J7" s="492" t="inlineStr">
        <is>
          <t>ok</t>
        </is>
      </c>
      <c r="K7" s="335" t="n"/>
      <c r="L7" s="334" t="n"/>
      <c r="M7" s="177" t="n"/>
      <c r="N7" s="177" t="n"/>
    </row>
    <row r="8" hidden="1" ht="30" customHeight="1" s="1611">
      <c r="A8" s="190" t="inlineStr">
        <is>
          <t>SUNSORIT</t>
        </is>
      </c>
      <c r="B8" s="177" t="n"/>
      <c r="C8" s="184">
        <f>SUM('ORDER SHEET'!O375:O388)</f>
        <v/>
      </c>
      <c r="D8" s="1805">
        <f>SUBTOTAL(9,'ORDER SHEET'!Q375:Q388)</f>
        <v/>
      </c>
      <c r="E8" s="1806">
        <f>SUBTOTAL(9,'ORDER SHEET'!S375:S388)+600</f>
        <v/>
      </c>
      <c r="F8" s="1807">
        <f>D8-E8</f>
        <v/>
      </c>
      <c r="G8" s="188">
        <f>F8/D8</f>
        <v/>
      </c>
      <c r="H8" s="177" t="n"/>
      <c r="I8" s="1805">
        <f>E8*1.1</f>
        <v/>
      </c>
      <c r="J8" s="492" t="n"/>
      <c r="K8" s="492" t="n"/>
      <c r="L8" s="334" t="n"/>
      <c r="M8" s="177" t="n"/>
      <c r="N8" s="177" t="n"/>
    </row>
    <row r="9" hidden="1" ht="30" customHeight="1" s="1611">
      <c r="A9" s="195" t="inlineStr">
        <is>
          <t>KYOTOMO</t>
        </is>
      </c>
      <c r="B9" s="177" t="n"/>
      <c r="C9" s="184">
        <f>SUM('ORDER SHEET'!O389:O397)</f>
        <v/>
      </c>
      <c r="D9" s="1805">
        <f>SUM('ORDER SHEET'!Q389:Q397)</f>
        <v/>
      </c>
      <c r="E9" s="1807">
        <f>SUM('ORDER SHEET'!S389:S397)</f>
        <v/>
      </c>
      <c r="F9" s="1807">
        <f>D9-E9</f>
        <v/>
      </c>
      <c r="G9" s="188">
        <f>F9/D9</f>
        <v/>
      </c>
      <c r="H9" s="177" t="n"/>
      <c r="I9" s="1814">
        <f>E9*1.1</f>
        <v/>
      </c>
      <c r="J9" s="492" t="n"/>
      <c r="K9" s="493" t="n"/>
      <c r="L9" s="334" t="n"/>
      <c r="M9" s="177" t="n"/>
      <c r="N9" s="177" t="n"/>
    </row>
    <row r="10" ht="30" customHeight="1" s="1611">
      <c r="A10" s="193" t="inlineStr">
        <is>
          <t>ELEGADOLL</t>
        </is>
      </c>
      <c r="B10" s="194" t="inlineStr">
        <is>
          <t>ПРЕДОПЛАТА/前払</t>
        </is>
      </c>
      <c r="C10" s="184">
        <f>SUM('ORDER SHEET'!O398:O409)</f>
        <v/>
      </c>
      <c r="D10" s="1805">
        <f>SUM('ORDER SHEET'!Q398:Q409)</f>
        <v/>
      </c>
      <c r="E10" s="1806">
        <f>SUM('ORDER SHEET'!S398:S409)</f>
        <v/>
      </c>
      <c r="F10" s="1807">
        <f>D10-E10</f>
        <v/>
      </c>
      <c r="G10" s="188">
        <f>F10/D10</f>
        <v/>
      </c>
      <c r="H10" s="177" t="n"/>
      <c r="I10" s="1805">
        <f>E10*1.1</f>
        <v/>
      </c>
      <c r="J10" s="492" t="inlineStr">
        <is>
          <t>ok</t>
        </is>
      </c>
      <c r="K10" s="493" t="n"/>
      <c r="L10" s="334" t="n"/>
      <c r="M10" s="177" t="n"/>
      <c r="N10" s="177" t="n"/>
    </row>
    <row r="11" ht="30" customHeight="1" s="1611">
      <c r="A11" s="196" t="inlineStr">
        <is>
          <t>MAYURI</t>
        </is>
      </c>
      <c r="B11" s="177" t="n"/>
      <c r="C11" s="184">
        <f>SUM('ORDER SHEET'!O410)</f>
        <v/>
      </c>
      <c r="D11" s="1805">
        <f>'ORDER SHEET'!Q410</f>
        <v/>
      </c>
      <c r="E11" s="1806">
        <f>SUM('ORDER SHEET'!S410)</f>
        <v/>
      </c>
      <c r="F11" s="1807">
        <f>D11-E11</f>
        <v/>
      </c>
      <c r="G11" s="188">
        <f>F11/D11</f>
        <v/>
      </c>
      <c r="H11" s="177" t="n"/>
      <c r="I11" s="1805">
        <f>E11*1.08</f>
        <v/>
      </c>
      <c r="J11" s="492" t="inlineStr">
        <is>
          <t>ok</t>
        </is>
      </c>
      <c r="K11" s="177" t="n"/>
      <c r="L11" s="334" t="n"/>
      <c r="M11" s="177" t="n"/>
      <c r="N11" s="177" t="n"/>
      <c r="O11" s="23" t="inlineStr">
        <is>
          <t> </t>
        </is>
      </c>
    </row>
    <row r="12" hidden="1" ht="30" customHeight="1" s="1611">
      <c r="A12" s="190" t="inlineStr">
        <is>
          <t>ATMORE</t>
        </is>
      </c>
      <c r="B12" s="177" t="n"/>
      <c r="C12" s="184">
        <f>SUM('ORDER SHEET'!O411:O412)</f>
        <v/>
      </c>
      <c r="D12" s="1805">
        <f>SUM('ORDER SHEET'!Q411:Q412)</f>
        <v/>
      </c>
      <c r="E12" s="1806">
        <f>SUM('ORDER SHEET'!S411:S412)</f>
        <v/>
      </c>
      <c r="F12" s="1807">
        <f>D12-E12</f>
        <v/>
      </c>
      <c r="G12" s="188">
        <f>F12/D12</f>
        <v/>
      </c>
      <c r="H12" s="177" t="n"/>
      <c r="I12" s="1805">
        <f>E12*1.1</f>
        <v/>
      </c>
      <c r="J12" s="492" t="n"/>
      <c r="K12" s="335" t="n"/>
      <c r="L12" s="334" t="n"/>
      <c r="M12" s="177" t="n"/>
      <c r="N12" s="177" t="n"/>
    </row>
    <row r="13" hidden="1" ht="30" customHeight="1" s="1611">
      <c r="A13" s="194" t="inlineStr">
        <is>
          <t>OLUPONO</t>
        </is>
      </c>
      <c r="B13" s="194" t="inlineStr">
        <is>
          <t>ПРЕДОПЛАТА/前払</t>
        </is>
      </c>
      <c r="C13" s="184">
        <f>SUM('ORDER SHEET'!O413:O415)</f>
        <v/>
      </c>
      <c r="D13" s="1805">
        <f>SUM('ORDER SHEET'!Q413:Q415)</f>
        <v/>
      </c>
      <c r="E13" s="1807">
        <f>SUM('ORDER SHEET'!S413:S415)</f>
        <v/>
      </c>
      <c r="F13" s="1807">
        <f>D13-E13</f>
        <v/>
      </c>
      <c r="G13" s="188">
        <f>F13/D13</f>
        <v/>
      </c>
      <c r="H13" s="177" t="n"/>
      <c r="I13" s="1808">
        <f>E13*1.1</f>
        <v/>
      </c>
      <c r="J13" s="177" t="n"/>
      <c r="K13" s="177" t="n"/>
      <c r="L13" s="334" t="n"/>
      <c r="M13" s="177" t="n"/>
      <c r="N13" s="177" t="n"/>
    </row>
    <row r="14" ht="30" customHeight="1" s="1611">
      <c r="A14" s="177" t="inlineStr">
        <is>
          <t>DIME HEALTH CARE</t>
        </is>
      </c>
      <c r="B14" s="177" t="n"/>
      <c r="C14" s="184">
        <f>SUM('ORDER SHEET'!O416:O421)</f>
        <v/>
      </c>
      <c r="D14" s="1805">
        <f>SUM('ORDER SHEET'!Q416:Q421)</f>
        <v/>
      </c>
      <c r="E14" s="1806">
        <f>SUM('ORDER SHEET'!S416:S421)</f>
        <v/>
      </c>
      <c r="F14" s="1807">
        <f>D14-E14</f>
        <v/>
      </c>
      <c r="G14" s="188">
        <f>F14/D14</f>
        <v/>
      </c>
      <c r="H14" s="177" t="n"/>
      <c r="I14" s="1805">
        <f>E14*1.1</f>
        <v/>
      </c>
      <c r="J14" s="492" t="inlineStr">
        <is>
          <t>ok</t>
        </is>
      </c>
      <c r="K14" s="401" t="n"/>
      <c r="L14" s="334" t="n"/>
      <c r="M14" s="177" t="n"/>
      <c r="N14" s="177" t="n"/>
    </row>
    <row r="15" hidden="1" ht="30" customHeight="1" s="1611">
      <c r="A15" s="197" t="inlineStr">
        <is>
          <t>EMU</t>
        </is>
      </c>
      <c r="B15" s="194" t="inlineStr">
        <is>
          <t>ПРЕДОПЛАТА/前払</t>
        </is>
      </c>
      <c r="C15" s="184">
        <f>SUM('ORDER SHEET'!O422:O429)</f>
        <v/>
      </c>
      <c r="D15" s="1805">
        <f>SUM('ORDER SHEET'!Q422:Q429)</f>
        <v/>
      </c>
      <c r="E15" s="1806">
        <f>SUM('ORDER SHEET'!S422:S429)</f>
        <v/>
      </c>
      <c r="F15" s="1807">
        <f>D15-E15</f>
        <v/>
      </c>
      <c r="G15" s="188">
        <f>F15/D15</f>
        <v/>
      </c>
      <c r="H15" s="177" t="n"/>
      <c r="I15" s="1814">
        <f>E15*1.1</f>
        <v/>
      </c>
      <c r="J15" s="492" t="n"/>
      <c r="K15" s="401" t="n"/>
      <c r="L15" s="334" t="n"/>
      <c r="M15" s="177" t="n"/>
      <c r="N15" s="177" t="n"/>
    </row>
    <row r="16" hidden="1" ht="30" customHeight="1" s="1611">
      <c r="A16" s="196" t="inlineStr">
        <is>
          <t>CHIKUHODO</t>
        </is>
      </c>
      <c r="B16" s="177" t="n"/>
      <c r="C16" s="184">
        <f>SUM('ORDER SHEET'!O430:O465)</f>
        <v/>
      </c>
      <c r="D16" s="1805">
        <f>SUM('ORDER SHEET'!Q430:Q465)</f>
        <v/>
      </c>
      <c r="E16" s="1807">
        <f>SUM('ORDER SHEET'!S430:S465)</f>
        <v/>
      </c>
      <c r="F16" s="1807">
        <f>D16-E16</f>
        <v/>
      </c>
      <c r="G16" s="188">
        <f>F16/D16</f>
        <v/>
      </c>
      <c r="H16" s="177" t="n"/>
      <c r="I16" s="1808">
        <f>E16*1.1</f>
        <v/>
      </c>
      <c r="J16" s="493" t="n"/>
      <c r="K16" s="177" t="n"/>
      <c r="L16" s="334" t="n"/>
      <c r="M16" s="177" t="n"/>
      <c r="N16" s="177" t="n"/>
    </row>
    <row r="17" ht="30" customHeight="1" s="1611">
      <c r="A17" s="195" t="inlineStr">
        <is>
          <t>LAPIDEM</t>
        </is>
      </c>
      <c r="B17" s="177" t="n"/>
      <c r="C17" s="184">
        <f>SUM('ORDER SHEET'!O466:O514)</f>
        <v/>
      </c>
      <c r="D17" s="1811">
        <f>SUBTOTAL(9,'ORDER SHEET'!Q466:Q514)</f>
        <v/>
      </c>
      <c r="E17" s="1806">
        <f>SUBTOTAL(9,'ORDER SHEET'!S466:S514)</f>
        <v/>
      </c>
      <c r="F17" s="1807">
        <f>D17-E17</f>
        <v/>
      </c>
      <c r="G17" s="188">
        <f>F17/D17</f>
        <v/>
      </c>
      <c r="H17" s="177" t="n"/>
      <c r="I17" s="1805">
        <f>E17*1.1</f>
        <v/>
      </c>
      <c r="J17" s="335" t="inlineStr">
        <is>
          <t>ok</t>
        </is>
      </c>
      <c r="K17" s="493" t="inlineStr">
        <is>
          <t>ok</t>
        </is>
      </c>
      <c r="L17" s="334" t="n"/>
      <c r="M17" s="177" t="n"/>
      <c r="N17" s="177" t="n"/>
    </row>
    <row r="18" hidden="1" ht="30" customHeight="1" s="1611">
      <c r="A18" s="195" t="inlineStr">
        <is>
          <t>MARY PLATINUE</t>
        </is>
      </c>
      <c r="B18" s="177" t="n"/>
      <c r="C18" s="184">
        <f>SUM('ORDER SHEET'!O515:O517)</f>
        <v/>
      </c>
      <c r="D18" s="1805">
        <f>SUM('ORDER SHEET'!Q515:Q517)</f>
        <v/>
      </c>
      <c r="E18" s="1807">
        <f>SUM('ORDER SHEET'!S515:S517)</f>
        <v/>
      </c>
      <c r="F18" s="1807">
        <f>D18-E18</f>
        <v/>
      </c>
      <c r="G18" s="188">
        <f>F18/D18</f>
        <v/>
      </c>
      <c r="H18" s="177" t="n"/>
      <c r="I18" s="1805">
        <f>E18*1.1</f>
        <v/>
      </c>
      <c r="J18" s="492" t="n"/>
      <c r="K18" s="493" t="n"/>
      <c r="L18" s="334" t="n"/>
      <c r="M18" s="177" t="n"/>
      <c r="N18" s="177" t="n"/>
    </row>
    <row r="19" ht="30" customHeight="1" s="1611">
      <c r="A19" s="195" t="inlineStr">
        <is>
          <t>ROSY DROP</t>
        </is>
      </c>
      <c r="B19" s="177" t="n"/>
      <c r="C19" s="184">
        <f>SUM('ORDER SHEET'!O518:O523)</f>
        <v/>
      </c>
      <c r="D19" s="1805">
        <f>SUM('ORDER SHEET'!Q518:Q523)</f>
        <v/>
      </c>
      <c r="E19" s="1806">
        <f>SUM('ORDER SHEET'!S518:S523)</f>
        <v/>
      </c>
      <c r="F19" s="1807">
        <f>D19-E19</f>
        <v/>
      </c>
      <c r="G19" s="188">
        <f>F19/D19</f>
        <v/>
      </c>
      <c r="H19" s="177" t="n"/>
      <c r="I19" s="1805">
        <f>E19*1.1</f>
        <v/>
      </c>
      <c r="J19" s="493" t="inlineStr">
        <is>
          <t>ok</t>
        </is>
      </c>
      <c r="K19" s="401" t="inlineStr">
        <is>
          <t>ok</t>
        </is>
      </c>
      <c r="L19" s="334" t="n"/>
      <c r="M19" s="177" t="n"/>
      <c r="N19" s="177" t="n"/>
    </row>
    <row r="20" ht="30" customHeight="1" s="1611">
      <c r="A20" s="195" t="inlineStr">
        <is>
          <t>ESTLABO</t>
        </is>
      </c>
      <c r="B20" s="177" t="n"/>
      <c r="C20" s="184">
        <f>SUM('ORDER SHEET'!O524:'ORDER SHEET'!O598)</f>
        <v/>
      </c>
      <c r="D20" s="1805">
        <f>SUM('ORDER SHEET'!Q524:'ORDER SHEET'!Q598)</f>
        <v/>
      </c>
      <c r="E20" s="1806">
        <f>SUM('ORDER SHEET'!S524:'ORDER SHEET'!S598)</f>
        <v/>
      </c>
      <c r="F20" s="1807">
        <f>D20-E20</f>
        <v/>
      </c>
      <c r="G20" s="188">
        <f>F20/D20</f>
        <v/>
      </c>
      <c r="H20" s="177" t="n"/>
      <c r="I20" s="1805">
        <f>E20*1.1</f>
        <v/>
      </c>
      <c r="J20" s="493" t="inlineStr">
        <is>
          <t>ok</t>
        </is>
      </c>
      <c r="K20" s="493" t="n"/>
      <c r="L20" s="334" t="n"/>
      <c r="M20" s="177" t="n"/>
      <c r="N20" s="177" t="n"/>
      <c r="P20" s="1810">
        <f>E20+7800+66896</f>
        <v/>
      </c>
    </row>
    <row r="21" hidden="1" ht="30" customHeight="1" s="1611">
      <c r="A21" s="194">
        <f>[1]総シート!C488</f>
        <v/>
      </c>
      <c r="B21" s="194" t="inlineStr">
        <is>
          <t>ПРЕДОПЛАТА/前払</t>
        </is>
      </c>
      <c r="C21" s="184">
        <f>SUM('ORDER SHEET'!O599:O609)</f>
        <v/>
      </c>
      <c r="D21" s="1805">
        <f>SUM('ORDER SHEET'!Q599:Q609)</f>
        <v/>
      </c>
      <c r="E21" s="1807">
        <f>SUM('ORDER SHEET'!S599:S609)</f>
        <v/>
      </c>
      <c r="F21" s="1807">
        <f>D21-E21</f>
        <v/>
      </c>
      <c r="G21" s="188">
        <f>F21/D21</f>
        <v/>
      </c>
      <c r="H21" s="177" t="n"/>
      <c r="I21" s="1808">
        <f>E21*1.1</f>
        <v/>
      </c>
      <c r="J21" s="177" t="n"/>
      <c r="K21" s="177" t="n"/>
      <c r="L21" s="334" t="n"/>
      <c r="M21" s="177" t="n"/>
      <c r="N21" s="177" t="n"/>
      <c r="P21" s="1815">
        <f>P20*1.1</f>
        <v/>
      </c>
    </row>
    <row r="22" hidden="1" ht="30" customHeight="1" s="1611">
      <c r="A22" s="382" t="inlineStr">
        <is>
          <t>Istyle</t>
        </is>
      </c>
      <c r="B22" s="382" t="n"/>
      <c r="C22" s="184">
        <f>SUM('ORDER SHEET'!O610:O615)</f>
        <v/>
      </c>
      <c r="D22" s="1805">
        <f>SUM('ORDER SHEET'!Q610:Q615)</f>
        <v/>
      </c>
      <c r="E22" s="1807">
        <f>SUM('ORDER SHEET'!S610:S616)</f>
        <v/>
      </c>
      <c r="F22" s="1807">
        <f>D22-E22</f>
        <v/>
      </c>
      <c r="G22" s="188">
        <f>F22/D22</f>
        <v/>
      </c>
      <c r="H22" s="380" t="n"/>
      <c r="I22" s="1808">
        <f>E22*1.1</f>
        <v/>
      </c>
      <c r="J22" s="380" t="n"/>
      <c r="K22" s="380" t="n"/>
      <c r="L22" s="334" t="n"/>
      <c r="M22" s="380" t="n"/>
      <c r="N22" s="380" t="n"/>
    </row>
    <row r="23" hidden="1" ht="30" customHeight="1" s="1611">
      <c r="A23" s="177">
        <f>[1]総シート!C494</f>
        <v/>
      </c>
      <c r="B23" s="177" t="n"/>
      <c r="C23" s="184">
        <f>SUM('ORDER SHEET'!O617:O626)</f>
        <v/>
      </c>
      <c r="D23" s="1805">
        <f>SUM('ORDER SHEET'!Q617:Q626)</f>
        <v/>
      </c>
      <c r="E23" s="1806">
        <f>SUM('ORDER SHEET'!S617:S626)</f>
        <v/>
      </c>
      <c r="F23" s="1807">
        <f>D23-E23</f>
        <v/>
      </c>
      <c r="G23" s="188">
        <f>F23/D23</f>
        <v/>
      </c>
      <c r="H23" s="177" t="n"/>
      <c r="I23" s="1805">
        <f>E23*1.1</f>
        <v/>
      </c>
      <c r="J23" s="177" t="n"/>
      <c r="K23" s="177" t="n"/>
      <c r="L23" s="334" t="n"/>
      <c r="M23" s="177" t="n"/>
      <c r="N23" s="177" t="n"/>
    </row>
    <row r="24" hidden="1" ht="30" customHeight="1" s="1611">
      <c r="A24" s="177" t="inlineStr">
        <is>
          <t>STAR LAB</t>
        </is>
      </c>
      <c r="B24" s="177" t="n"/>
      <c r="C24" s="184">
        <f>'ORDER SHEET'!O627</f>
        <v/>
      </c>
      <c r="D24" s="1805">
        <f>'ORDER SHEET'!Q627</f>
        <v/>
      </c>
      <c r="E24" s="1807">
        <f>'ORDER SHEET'!S627</f>
        <v/>
      </c>
      <c r="F24" s="1807">
        <f>D24-E24</f>
        <v/>
      </c>
      <c r="G24" s="188">
        <f>F24/D24</f>
        <v/>
      </c>
      <c r="H24" s="177" t="n"/>
      <c r="I24" s="1808">
        <f>E24*1.1</f>
        <v/>
      </c>
      <c r="J24" s="335" t="n"/>
      <c r="K24" s="177" t="n"/>
      <c r="L24" s="334" t="n"/>
      <c r="M24" s="177" t="n"/>
      <c r="N24" s="177" t="n"/>
    </row>
    <row r="25" ht="30" customHeight="1" s="1611">
      <c r="A25" s="194" t="inlineStr">
        <is>
          <t>Beauty Conexion</t>
        </is>
      </c>
      <c r="B25" s="198" t="inlineStr">
        <is>
          <t>前払</t>
        </is>
      </c>
      <c r="C25" s="184">
        <f>SUM('ORDER SHEET'!O628:O629)</f>
        <v/>
      </c>
      <c r="D25" s="1805">
        <f>SUM('ORDER SHEET'!Q628:Q629)</f>
        <v/>
      </c>
      <c r="E25" s="1807">
        <f>SUM('ORDER SHEET'!S628:S629)</f>
        <v/>
      </c>
      <c r="F25" s="1807">
        <f>D25-E25</f>
        <v/>
      </c>
      <c r="G25" s="188">
        <f>F25/D25</f>
        <v/>
      </c>
      <c r="H25" s="177" t="n"/>
      <c r="I25" s="1805">
        <f>E25*1.1</f>
        <v/>
      </c>
      <c r="J25" s="492" t="inlineStr">
        <is>
          <t>ok</t>
        </is>
      </c>
      <c r="K25" s="492" t="inlineStr">
        <is>
          <t>ok</t>
        </is>
      </c>
      <c r="L25" s="495" t="n"/>
      <c r="M25" s="177" t="n"/>
      <c r="N25" s="177" t="n"/>
    </row>
    <row r="26" ht="30" customHeight="1" s="1611">
      <c r="A26" s="194" t="inlineStr">
        <is>
          <t>COSMEPRO</t>
        </is>
      </c>
      <c r="B26" s="198" t="inlineStr">
        <is>
          <t>前払</t>
        </is>
      </c>
      <c r="C26" s="184">
        <f>SUM('ORDER SHEET'!O630:O639)</f>
        <v/>
      </c>
      <c r="D26" s="1805">
        <f>SUM('ORDER SHEET'!Q630:Q639)</f>
        <v/>
      </c>
      <c r="E26" s="1807">
        <f>SUM('ORDER SHEET'!S630:S639)</f>
        <v/>
      </c>
      <c r="F26" s="1807">
        <f>D26-E26</f>
        <v/>
      </c>
      <c r="G26" s="188">
        <f>F26/D26</f>
        <v/>
      </c>
      <c r="H26" s="177" t="n"/>
      <c r="I26" s="1809">
        <f>E26*1.1</f>
        <v/>
      </c>
      <c r="J26" s="492" t="inlineStr">
        <is>
          <t>ok</t>
        </is>
      </c>
      <c r="K26" s="401" t="n"/>
      <c r="L26" s="336" t="n"/>
      <c r="M26" s="177" t="n"/>
      <c r="N26" s="177" t="n"/>
    </row>
    <row r="27" ht="30" customHeight="1" s="1611">
      <c r="A27" s="197" t="inlineStr">
        <is>
          <t>AFURA</t>
        </is>
      </c>
      <c r="B27" s="198" t="inlineStr">
        <is>
          <t>前払</t>
        </is>
      </c>
      <c r="C27" s="184">
        <f>SUBTOTAL(9,'ORDER SHEET'!O640:O648)</f>
        <v/>
      </c>
      <c r="D27" s="1805">
        <f>SUBTOTAL(9,'ORDER SHEET'!Q640:Q648)</f>
        <v/>
      </c>
      <c r="E27" s="1816">
        <f>SUBTOTAL(9,'ORDER SHEET'!S640:S648)</f>
        <v/>
      </c>
      <c r="F27" s="1807">
        <f>D27-E27</f>
        <v/>
      </c>
      <c r="G27" s="188">
        <f>F27/D27</f>
        <v/>
      </c>
      <c r="H27" s="177" t="n"/>
      <c r="I27" s="1805">
        <f>E27*1.1</f>
        <v/>
      </c>
      <c r="J27" s="493" t="inlineStr">
        <is>
          <t>ok</t>
        </is>
      </c>
      <c r="K27" s="492" t="inlineStr">
        <is>
          <t>ok</t>
        </is>
      </c>
      <c r="L27" s="661" t="n"/>
      <c r="M27" s="177" t="n"/>
      <c r="N27" s="177" t="n"/>
    </row>
    <row r="28" hidden="1" ht="30" customHeight="1" s="1611">
      <c r="A28" s="194" t="inlineStr">
        <is>
          <t>PECLIA</t>
        </is>
      </c>
      <c r="B28" s="198" t="inlineStr">
        <is>
          <t>前払</t>
        </is>
      </c>
      <c r="C28" s="184">
        <f>SUM('ORDER SHEET'!O649:O652)</f>
        <v/>
      </c>
      <c r="D28" s="1805">
        <f>SUM('ORDER SHEET'!Q649:Q652)</f>
        <v/>
      </c>
      <c r="E28" s="1807">
        <f>SUM('ORDER SHEET'!S649:S652)</f>
        <v/>
      </c>
      <c r="F28" s="1807">
        <f>D28-E28</f>
        <v/>
      </c>
      <c r="G28" s="188">
        <f>F28/D28</f>
        <v/>
      </c>
      <c r="H28" s="177" t="n"/>
      <c r="I28" s="1808">
        <f>E28*1.1</f>
        <v/>
      </c>
      <c r="J28" s="177" t="n"/>
      <c r="K28" s="177" t="n"/>
      <c r="L28" s="334" t="n"/>
      <c r="M28" s="177" t="n"/>
      <c r="N28" s="177" t="n"/>
    </row>
    <row r="29" hidden="1" ht="30" customHeight="1" s="1611">
      <c r="A29" s="177" t="inlineStr">
        <is>
          <t>OSATO</t>
        </is>
      </c>
      <c r="B29" s="177" t="n"/>
      <c r="C29" s="184">
        <f>SUM('ORDER SHEET'!O653:O655)</f>
        <v/>
      </c>
      <c r="D29" s="1805">
        <f>SUM('ORDER SHEET'!Q653:Q655)</f>
        <v/>
      </c>
      <c r="E29" s="1807">
        <f>SUM('ORDER SHEET'!S653:S655)</f>
        <v/>
      </c>
      <c r="F29" s="1807">
        <f>D29-E29</f>
        <v/>
      </c>
      <c r="G29" s="188">
        <f>F29/D29</f>
        <v/>
      </c>
      <c r="H29" s="177" t="n"/>
      <c r="I29" s="1808">
        <f>E29*1.1</f>
        <v/>
      </c>
      <c r="J29" s="177" t="n"/>
      <c r="K29" s="177" t="n"/>
      <c r="L29" s="334" t="n"/>
      <c r="M29" s="177" t="n"/>
      <c r="N29" s="177" t="n"/>
    </row>
    <row r="30" ht="30" customHeight="1" s="1611">
      <c r="A30" s="195" t="inlineStr">
        <is>
          <t>HANAKO</t>
        </is>
      </c>
      <c r="B30" s="199" t="n"/>
      <c r="C30" s="184">
        <f>SUM('ORDER SHEET'!O656:O667)</f>
        <v/>
      </c>
      <c r="D30" s="1805">
        <f>SUM('ORDER SHEET'!Q656:Q667)</f>
        <v/>
      </c>
      <c r="E30" s="1807">
        <f>SUM('ORDER SHEET'!S656:S667)</f>
        <v/>
      </c>
      <c r="F30" s="1807">
        <f>D30-E30</f>
        <v/>
      </c>
      <c r="G30" s="188">
        <f>F30/D30</f>
        <v/>
      </c>
      <c r="H30" s="177" t="n"/>
      <c r="I30" s="1805">
        <f>E30*1.1</f>
        <v/>
      </c>
      <c r="J30" s="335" t="inlineStr">
        <is>
          <t>ok</t>
        </is>
      </c>
      <c r="K30" s="401" t="n"/>
      <c r="L30" s="334" t="n"/>
      <c r="M30" s="177" t="n"/>
      <c r="N30" s="177" t="n"/>
    </row>
    <row r="31" ht="30" customHeight="1" s="1611">
      <c r="A31" s="200" t="inlineStr">
        <is>
          <t>LEJEU</t>
        </is>
      </c>
      <c r="B31" s="199" t="n"/>
      <c r="C31" s="184">
        <f>SUM('ORDER SHEET'!O668:O672)</f>
        <v/>
      </c>
      <c r="D31" s="1805">
        <f>SUM('ORDER SHEET'!Q668:Q672)</f>
        <v/>
      </c>
      <c r="E31" s="1807">
        <f>SUM('ORDER SHEET'!S668:S672)</f>
        <v/>
      </c>
      <c r="F31" s="1807">
        <f>D31-E31</f>
        <v/>
      </c>
      <c r="G31" s="188">
        <f>F31/D31</f>
        <v/>
      </c>
      <c r="H31" s="177" t="n"/>
      <c r="I31" s="1805">
        <f>E31*1.1</f>
        <v/>
      </c>
      <c r="J31" s="335" t="inlineStr">
        <is>
          <t>ok</t>
        </is>
      </c>
      <c r="K31" s="335" t="n"/>
      <c r="L31" s="336" t="n"/>
      <c r="M31" s="177" t="n"/>
      <c r="N31" s="177" t="n"/>
    </row>
    <row r="32" ht="30" customHeight="1" s="1611">
      <c r="A32" s="201" t="inlineStr">
        <is>
          <t>AISHODO</t>
        </is>
      </c>
      <c r="B32" s="198" t="inlineStr">
        <is>
          <t>前払</t>
        </is>
      </c>
      <c r="C32" s="184">
        <f>SUM('ORDER SHEET'!O673:O690)</f>
        <v/>
      </c>
      <c r="D32" s="1817">
        <f>SUBTOTAL(9,'ORDER SHEET'!Q673:Q690)</f>
        <v/>
      </c>
      <c r="E32" s="1807">
        <f>SUBTOTAL(9,'ORDER SHEET'!S673:S690)</f>
        <v/>
      </c>
      <c r="F32" s="1807">
        <f>D32-E32</f>
        <v/>
      </c>
      <c r="G32" s="188">
        <f>F32/D32</f>
        <v/>
      </c>
      <c r="H32" s="177" t="n"/>
      <c r="I32" s="1805">
        <f>E32*1.08</f>
        <v/>
      </c>
      <c r="J32" s="492" t="inlineStr">
        <is>
          <t>ok</t>
        </is>
      </c>
      <c r="K32" s="493" t="n"/>
      <c r="L32" s="336" t="n"/>
      <c r="M32" s="177" t="n"/>
      <c r="N32" s="177" t="n"/>
    </row>
    <row r="33" hidden="1" ht="30" customHeight="1" s="1611">
      <c r="A33" s="200" t="inlineStr">
        <is>
          <t>RUHAKU</t>
        </is>
      </c>
      <c r="B33" s="203" t="n"/>
      <c r="C33" s="184">
        <f>SUM('ORDER SHEET'!O691:'ORDER SHEET'!O700)</f>
        <v/>
      </c>
      <c r="D33" s="1805">
        <f>SUM('ORDER SHEET'!Q691:'ORDER SHEET'!Q700)</f>
        <v/>
      </c>
      <c r="E33" s="1807">
        <f>SUM('ORDER SHEET'!S691:'ORDER SHEET'!S700)</f>
        <v/>
      </c>
      <c r="F33" s="1807">
        <f>D33-E33</f>
        <v/>
      </c>
      <c r="G33" s="188">
        <f>F33/D33</f>
        <v/>
      </c>
      <c r="H33" s="177" t="n"/>
      <c r="I33" s="1805">
        <f>E33*1.1</f>
        <v/>
      </c>
      <c r="J33" s="177" t="n"/>
      <c r="K33" s="177" t="n"/>
      <c r="L33" s="334" t="n"/>
      <c r="M33" s="177" t="n"/>
      <c r="N33" s="177" t="n"/>
    </row>
    <row r="34" ht="30" customHeight="1" s="1611">
      <c r="A34" s="200" t="inlineStr">
        <is>
          <t>Dr.MEDION</t>
        </is>
      </c>
      <c r="B34" s="203" t="n"/>
      <c r="C34" s="204">
        <f>SUM('ORDER SHEET'!O701:O727)</f>
        <v/>
      </c>
      <c r="D34" s="1813">
        <f>SUM('ORDER SHEET'!Q701:Q727)</f>
        <v/>
      </c>
      <c r="E34" s="1818">
        <f>SUM('ORDER SHEET'!S701:S727)</f>
        <v/>
      </c>
      <c r="F34" s="1818">
        <f>D34-E34</f>
        <v/>
      </c>
      <c r="G34" s="188">
        <f>F34/D34</f>
        <v/>
      </c>
      <c r="H34" s="177" t="n"/>
      <c r="I34" s="1805">
        <f>E34*1.1</f>
        <v/>
      </c>
      <c r="J34" s="492" t="inlineStr">
        <is>
          <t>ok</t>
        </is>
      </c>
      <c r="K34" s="493" t="inlineStr">
        <is>
          <t>ok</t>
        </is>
      </c>
      <c r="L34" s="334" t="n"/>
      <c r="M34" s="177" t="n"/>
      <c r="N34" s="177" t="n"/>
    </row>
    <row r="35" ht="30" customHeight="1" s="1611">
      <c r="A35" s="201" t="inlineStr">
        <is>
          <t>McCoy</t>
        </is>
      </c>
      <c r="B35" s="198" t="inlineStr">
        <is>
          <t>前払</t>
        </is>
      </c>
      <c r="C35" s="204">
        <f>SUM('ORDER SHEET'!O728:O811)</f>
        <v/>
      </c>
      <c r="D35" s="1813">
        <f>SUM('ORDER SHEET'!Q728:Q811)</f>
        <v/>
      </c>
      <c r="E35" s="1818">
        <f>SUM('ORDER SHEET'!S728:S811)</f>
        <v/>
      </c>
      <c r="F35" s="1818">
        <f>D35-E35</f>
        <v/>
      </c>
      <c r="G35" s="188">
        <f>F35/D35</f>
        <v/>
      </c>
      <c r="H35" s="177" t="n"/>
      <c r="I35" s="1805">
        <f>(399000*1.08)+(1751070*1.1)</f>
        <v/>
      </c>
      <c r="J35" s="492" t="inlineStr">
        <is>
          <t>ok</t>
        </is>
      </c>
      <c r="K35" s="401" t="inlineStr">
        <is>
          <t>ok</t>
        </is>
      </c>
      <c r="L35" s="496" t="n"/>
      <c r="M35" s="177" t="n"/>
      <c r="N35" s="177" t="n"/>
    </row>
    <row r="36" hidden="1" ht="30" customHeight="1" s="1611">
      <c r="A36" s="207" t="inlineStr">
        <is>
          <t>URESHINO</t>
        </is>
      </c>
      <c r="B36" s="198" t="inlineStr">
        <is>
          <t>前払</t>
        </is>
      </c>
      <c r="C36" s="204">
        <f>SUM('ORDER SHEET'!O812:O813)</f>
        <v/>
      </c>
      <c r="D36" s="1813">
        <f>SUM('ORDER SHEET'!Q812:Q813)</f>
        <v/>
      </c>
      <c r="E36" s="1818">
        <f>SUM('ORDER SHEET'!S812:S813)</f>
        <v/>
      </c>
      <c r="F36" s="1818">
        <f>D36-E36</f>
        <v/>
      </c>
      <c r="G36" s="188">
        <f>F36/D36</f>
        <v/>
      </c>
      <c r="H36" s="177" t="n"/>
      <c r="I36" s="1808" t="n"/>
      <c r="J36" s="492" t="n"/>
      <c r="K36" s="492" t="n"/>
      <c r="L36" s="336" t="n"/>
      <c r="M36" s="177" t="n"/>
      <c r="N36" s="177" t="n"/>
    </row>
    <row r="37" ht="30" customHeight="1" s="1611">
      <c r="A37" s="487" t="inlineStr">
        <is>
          <t>Luxces</t>
        </is>
      </c>
      <c r="B37" s="182" t="n"/>
      <c r="C37" s="204">
        <f>SUM('ORDER SHEET'!O814:O820)</f>
        <v/>
      </c>
      <c r="D37" s="1813">
        <f>SUM('ORDER SHEET'!Q814:Q820)</f>
        <v/>
      </c>
      <c r="E37" s="1818">
        <f>SUM('ORDER SHEET'!S814:S820)</f>
        <v/>
      </c>
      <c r="F37" s="1818">
        <f>D37-E37</f>
        <v/>
      </c>
      <c r="G37" s="188">
        <f>F37/D37</f>
        <v/>
      </c>
      <c r="H37" s="177" t="n"/>
      <c r="I37" s="1808">
        <f>E37*1.08</f>
        <v/>
      </c>
      <c r="J37" s="493" t="inlineStr">
        <is>
          <t>ok</t>
        </is>
      </c>
      <c r="K37" s="493" t="n"/>
      <c r="L37" s="334" t="n"/>
      <c r="M37" s="177" t="n"/>
      <c r="N37" s="177" t="n"/>
    </row>
    <row r="38" ht="30" customHeight="1" s="1611">
      <c r="A38" s="386" t="inlineStr">
        <is>
          <t>Evliss</t>
        </is>
      </c>
      <c r="B38" s="387" t="n"/>
      <c r="C38" s="388">
        <f>SUBTOTAL(9,'ORDER SHEET'!O821:O833)</f>
        <v/>
      </c>
      <c r="D38" s="1819">
        <f>SUBTOTAL(9,'ORDER SHEET'!Q821:Q833)</f>
        <v/>
      </c>
      <c r="E38" s="1820">
        <f>SUBTOTAL(9,'ORDER SHEET'!S821:S833)</f>
        <v/>
      </c>
      <c r="F38" s="1818">
        <f>D38-E38</f>
        <v/>
      </c>
      <c r="G38" s="188">
        <f>F38/D38</f>
        <v/>
      </c>
      <c r="H38" s="380" t="n"/>
      <c r="I38" s="1808">
        <f>E38*1.1</f>
        <v/>
      </c>
      <c r="J38" s="492" t="inlineStr">
        <is>
          <t>ok</t>
        </is>
      </c>
      <c r="K38" s="401" t="n"/>
      <c r="L38" s="496" t="n"/>
      <c r="M38" s="177" t="n"/>
      <c r="N38" s="380" t="n"/>
    </row>
    <row r="39" hidden="1" ht="30" customHeight="1" s="1611">
      <c r="A39" s="386" t="inlineStr">
        <is>
          <t>Esthe Pro Labo</t>
        </is>
      </c>
      <c r="B39" s="387" t="n"/>
      <c r="C39" s="388">
        <f>SUBTOTAL(9,'ORDER SHEET'!O834:'ORDER SHEET'!O842)</f>
        <v/>
      </c>
      <c r="D39" s="1819">
        <f>SUBTOTAL(9,'ORDER SHEET'!Q834:'ORDER SHEET'!Q842)</f>
        <v/>
      </c>
      <c r="E39" s="1820">
        <f>SUBTOTAL(9,'ORDER SHEET'!S834:'ORDER SHEET'!S842)</f>
        <v/>
      </c>
      <c r="F39" s="1818">
        <f>D39-E39</f>
        <v/>
      </c>
      <c r="G39" s="188">
        <f>F39/D39</f>
        <v/>
      </c>
      <c r="H39" s="380" t="n"/>
      <c r="I39" s="1808">
        <f>E39*1.1</f>
        <v/>
      </c>
      <c r="J39" s="509" t="n"/>
      <c r="K39" s="402" t="n"/>
      <c r="L39" s="496" t="n"/>
      <c r="M39" s="380" t="n"/>
      <c r="N39" s="380" t="n"/>
    </row>
    <row r="40" hidden="1" ht="30" customHeight="1" s="1611">
      <c r="A40" s="419" t="inlineStr">
        <is>
          <t>Rey Beauty Studio.</t>
        </is>
      </c>
      <c r="B40" s="420" t="n"/>
      <c r="C40" s="204">
        <f>SUM('ORDER SHEET'!O843:'ORDER SHEET'!O848)</f>
        <v/>
      </c>
      <c r="D40" s="1813">
        <f>SUM('ORDER SHEET'!Q843:'ORDER SHEET'!Q848)</f>
        <v/>
      </c>
      <c r="E40" s="1818">
        <f>SUM('ORDER SHEET'!S843:'ORDER SHEET'!S848)</f>
        <v/>
      </c>
      <c r="F40" s="1818">
        <f>D40-E40</f>
        <v/>
      </c>
      <c r="G40" s="188">
        <f>F40/D40</f>
        <v/>
      </c>
      <c r="H40" s="380" t="n"/>
      <c r="I40" s="1808">
        <f>E40*1.1</f>
        <v/>
      </c>
      <c r="J40" s="380" t="n"/>
      <c r="K40" s="380" t="n"/>
      <c r="L40" s="334" t="n"/>
      <c r="M40" s="380" t="n"/>
      <c r="N40" s="380" t="n"/>
    </row>
    <row r="41" ht="30" customHeight="1" s="1611">
      <c r="A41" s="419" t="inlineStr">
        <is>
          <t>COCOCHI</t>
        </is>
      </c>
      <c r="B41" s="420" t="n"/>
      <c r="C41" s="405">
        <f>SUM('ORDER SHEET'!O849:'ORDER SHEET'!O870)</f>
        <v/>
      </c>
      <c r="D41" s="1821">
        <f>SUM('ORDER SHEET'!Q849:'ORDER SHEET'!Q870)</f>
        <v/>
      </c>
      <c r="E41" s="1822">
        <f>SUM('ORDER SHEET'!S849:'ORDER SHEET'!S870)</f>
        <v/>
      </c>
      <c r="F41" s="1807">
        <f>D41-E41</f>
        <v/>
      </c>
      <c r="G41" s="188">
        <f>F41/D41</f>
        <v/>
      </c>
      <c r="H41" s="380" t="n"/>
      <c r="I41" s="1808">
        <f>E41*1.1</f>
        <v/>
      </c>
      <c r="J41" s="509" t="inlineStr">
        <is>
          <t>ok</t>
        </is>
      </c>
      <c r="K41" s="402" t="n"/>
      <c r="L41" s="336" t="n"/>
      <c r="M41" s="380" t="n"/>
      <c r="N41" s="380" t="n"/>
    </row>
    <row r="42" hidden="1" ht="30" customHeight="1" s="1611">
      <c r="A42" s="489" t="inlineStr">
        <is>
          <t>PURE BIO</t>
        </is>
      </c>
      <c r="B42" s="490" t="n"/>
      <c r="C42" s="405">
        <f>'ORDER SHEET'!O871</f>
        <v/>
      </c>
      <c r="D42" s="1821">
        <f>'ORDER SHEET'!Q871</f>
        <v/>
      </c>
      <c r="E42" s="1822">
        <f>'ORDER SHEET'!S871</f>
        <v/>
      </c>
      <c r="F42" s="1807">
        <f>D42-E42</f>
        <v/>
      </c>
      <c r="G42" s="188">
        <f>F42/D42</f>
        <v/>
      </c>
      <c r="H42" s="334" t="n"/>
      <c r="I42" s="1808">
        <f>E42*1.1</f>
        <v/>
      </c>
      <c r="J42" s="334" t="n"/>
      <c r="K42" s="334" t="n"/>
      <c r="L42" s="334" t="n"/>
      <c r="M42" s="334" t="n"/>
      <c r="N42" s="334" t="n"/>
    </row>
    <row r="43" ht="30" customHeight="1" s="1611">
      <c r="A43" s="329" t="inlineStr">
        <is>
          <t>Diaasjapan</t>
        </is>
      </c>
      <c r="B43" s="330" t="n"/>
      <c r="C43" s="331">
        <f>SUM('ORDER SHEET'!O873:O882)</f>
        <v/>
      </c>
      <c r="D43" s="1821">
        <f>SUM('ORDER SHEET'!Q873:Q882)</f>
        <v/>
      </c>
      <c r="E43" s="1822">
        <f>SUM('ORDER SHEET'!S873:S882)</f>
        <v/>
      </c>
      <c r="F43" s="1807">
        <f>D43-E43</f>
        <v/>
      </c>
      <c r="G43" s="188">
        <f>F43/D43</f>
        <v/>
      </c>
      <c r="H43" s="334" t="n"/>
      <c r="I43" s="1808">
        <f>E43*1.1</f>
        <v/>
      </c>
      <c r="J43" s="336" t="inlineStr">
        <is>
          <t>ok</t>
        </is>
      </c>
      <c r="K43" s="334" t="n"/>
      <c r="L43" s="334" t="n"/>
      <c r="M43" s="334" t="n"/>
      <c r="N43" s="334" t="n"/>
    </row>
    <row r="44" hidden="1" ht="30" customHeight="1" s="1611">
      <c r="A44" s="579" t="inlineStr">
        <is>
          <t>SUNTREG</t>
        </is>
      </c>
      <c r="B44" s="580" t="n"/>
      <c r="C44" s="581">
        <f>'ORDER SHEET'!O883</f>
        <v/>
      </c>
      <c r="D44" s="1823">
        <f>'ORDER SHEET'!Q883</f>
        <v/>
      </c>
      <c r="E44" s="1824">
        <f>'ORDER SHEET'!S883</f>
        <v/>
      </c>
      <c r="F44" s="1807">
        <f>D44-E44</f>
        <v/>
      </c>
      <c r="G44" s="188">
        <f>F44/D44</f>
        <v/>
      </c>
      <c r="H44" s="584" t="n"/>
      <c r="I44" s="1808">
        <f>E44*1.1</f>
        <v/>
      </c>
      <c r="J44" s="585" t="n"/>
      <c r="K44" s="586" t="n"/>
      <c r="L44" s="584" t="n"/>
      <c r="M44" s="584" t="n"/>
      <c r="N44" s="584" t="n"/>
    </row>
    <row r="45" ht="30" customHeight="1" s="1611">
      <c r="A45" s="579" t="inlineStr">
        <is>
          <t>BEAUTY GARAGE</t>
        </is>
      </c>
      <c r="B45" s="580" t="n"/>
      <c r="C45" s="594">
        <f>SUM('ORDER SHEET'!O884:O894)</f>
        <v/>
      </c>
      <c r="D45" s="1825">
        <f>SUM('ORDER SHEET'!Q884:Q894)</f>
        <v/>
      </c>
      <c r="E45" s="1826">
        <f>SUM('ORDER SHEET'!S884:'ORDER SHEET'!S894)</f>
        <v/>
      </c>
      <c r="F45" s="1807">
        <f>D45-E45</f>
        <v/>
      </c>
      <c r="G45" s="188">
        <f>F45/D45</f>
        <v/>
      </c>
      <c r="H45" s="584" t="n"/>
      <c r="I45" s="1808">
        <f>E45*1.1</f>
        <v/>
      </c>
      <c r="J45" s="585" t="inlineStr">
        <is>
          <t>ok</t>
        </is>
      </c>
      <c r="K45" s="586" t="n"/>
      <c r="L45" s="585" t="n"/>
      <c r="M45" s="584" t="n"/>
      <c r="N45" s="584" t="n"/>
    </row>
    <row r="46" ht="30" customHeight="1" s="1611">
      <c r="A46" s="596" t="inlineStr">
        <is>
          <t>Healing Relax</t>
        </is>
      </c>
      <c r="B46" s="597" t="n"/>
      <c r="C46" s="598">
        <f>'ORDER SHEET'!O903</f>
        <v/>
      </c>
      <c r="D46" s="1827">
        <f>'ORDER SHEET'!Q903</f>
        <v/>
      </c>
      <c r="E46" s="1828">
        <f>'ORDER SHEET'!S903</f>
        <v/>
      </c>
      <c r="F46" s="1807">
        <f>D46-E46</f>
        <v/>
      </c>
      <c r="G46" s="188">
        <f>F46/D46</f>
        <v/>
      </c>
      <c r="H46" s="601" t="n"/>
      <c r="I46" s="1808">
        <f>E46*1.1</f>
        <v/>
      </c>
      <c r="J46" s="602" t="n"/>
      <c r="K46" s="603" t="n"/>
      <c r="L46" s="602" t="n"/>
      <c r="M46" s="601" t="n"/>
      <c r="N46" s="601" t="n"/>
    </row>
    <row r="47" ht="30" customHeight="1" s="1611">
      <c r="A47" s="183" t="inlineStr">
        <is>
          <t>DIAMANTE</t>
        </is>
      </c>
      <c r="B47" s="177" t="n"/>
      <c r="C47" s="184">
        <f>SUM('ORDER SHEET'!O904:O935)</f>
        <v/>
      </c>
      <c r="D47" s="1829">
        <f>SUM('ORDER SHEET'!Q904:Q935)</f>
        <v/>
      </c>
      <c r="E47" s="1806">
        <f>SUM('ORDER SHEET'!S904:S935)</f>
        <v/>
      </c>
      <c r="F47" s="1807">
        <f>D47-E47</f>
        <v/>
      </c>
      <c r="G47" s="188">
        <f>F47/D47</f>
        <v/>
      </c>
      <c r="H47" s="177" t="n"/>
      <c r="I47" s="1805">
        <f>E47*1.1</f>
        <v/>
      </c>
      <c r="J47" s="492" t="inlineStr">
        <is>
          <t>ok</t>
        </is>
      </c>
      <c r="K47" s="401" t="n"/>
      <c r="L47" s="496" t="n"/>
      <c r="M47" s="177" t="n"/>
      <c r="N47" s="177" t="n"/>
      <c r="O47" s="1810">
        <f>I47-769120</f>
        <v/>
      </c>
    </row>
    <row r="48" hidden="1" ht="30" customHeight="1" s="1611">
      <c r="A48" s="177" t="inlineStr">
        <is>
          <t>FAJ</t>
        </is>
      </c>
      <c r="B48" s="177" t="n"/>
      <c r="C48" s="184">
        <f>'ORDER SHEET'!O936</f>
        <v/>
      </c>
      <c r="D48" s="1805">
        <f>'ORDER SHEET'!Q936</f>
        <v/>
      </c>
      <c r="E48" s="1807">
        <f>'ORDER SHEET'!S936</f>
        <v/>
      </c>
      <c r="F48" s="1807">
        <f>D48-E48</f>
        <v/>
      </c>
      <c r="G48" s="188">
        <f>F48/D48</f>
        <v/>
      </c>
      <c r="H48" s="177" t="n"/>
      <c r="I48" s="1808">
        <f>E48*1.08</f>
        <v/>
      </c>
      <c r="J48" s="177" t="n"/>
      <c r="K48" s="177" t="n"/>
      <c r="L48" s="334" t="n"/>
      <c r="M48" s="177" t="n"/>
      <c r="N48" s="177" t="n"/>
      <c r="P48" s="1830" t="n"/>
    </row>
    <row r="49" ht="30" customHeight="1" s="1611">
      <c r="A49" s="208" t="inlineStr">
        <is>
          <t>TOTAL</t>
        </is>
      </c>
      <c r="B49" s="208" t="n"/>
      <c r="C49" s="209">
        <f>SUM(C2:C48)</f>
        <v/>
      </c>
      <c r="D49" s="1831">
        <f>SUM(D2:D48)</f>
        <v/>
      </c>
      <c r="E49" s="1832">
        <f>SUM(E2:E48)</f>
        <v/>
      </c>
      <c r="F49" s="1807">
        <f>D49-E49</f>
        <v/>
      </c>
      <c r="G49" s="188">
        <f>F49/D49</f>
        <v/>
      </c>
      <c r="H49" s="1808">
        <f>D49-E49</f>
        <v/>
      </c>
      <c r="I49" s="1805">
        <f>SUBTOTAL(9,I2:I48)</f>
        <v/>
      </c>
      <c r="J49" s="177" t="n"/>
      <c r="K49" s="177" t="n"/>
      <c r="L49" s="334" t="n"/>
      <c r="M49" s="177" t="n"/>
      <c r="N49" s="177" t="n"/>
      <c r="R49" s="392" t="n"/>
    </row>
    <row r="50" ht="30" customHeight="1" s="1611">
      <c r="A50" s="1833" t="inlineStr">
        <is>
          <t>Сумма предоплаты</t>
        </is>
      </c>
      <c r="B50" s="1834" t="n"/>
      <c r="C50" s="1835" t="n"/>
      <c r="D50" s="1836">
        <f>D49/2</f>
        <v/>
      </c>
      <c r="E50" s="1837">
        <f>E5+E6+E10+E13+E15+E21+E25+E26+E27+E28+E32+E35+E36+E37+E43+E38+E39+E40+E41</f>
        <v/>
      </c>
      <c r="F50" s="1837" t="n"/>
      <c r="G50" s="1837" t="n"/>
      <c r="H50" s="1838" t="n"/>
      <c r="I50" s="1838">
        <f>I5+I6+I10+I13+I15+I21+I25+I26+I27+I28+I32+I35+I36+I37+I43+I38+I39+I40</f>
        <v/>
      </c>
    </row>
    <row r="51" ht="30" customHeight="1" s="1611">
      <c r="A51" s="24" t="n"/>
      <c r="B51" s="24" t="n"/>
      <c r="C51" s="1839" t="n"/>
      <c r="D51" s="1840" t="n"/>
      <c r="E51" s="1841" t="n"/>
      <c r="F51" s="1840" t="n"/>
      <c r="G51" s="1842" t="n"/>
      <c r="H51" s="1810" t="n"/>
      <c r="I51" s="1810">
        <f>I5+I6+I10+I25+I27+I32+I35+I38+I44</f>
        <v/>
      </c>
      <c r="J51" s="1810" t="n"/>
    </row>
    <row r="52" ht="30" customHeight="1" s="1611">
      <c r="A52" s="26" t="inlineStr">
        <is>
          <t>SAMPLE/TESTER</t>
        </is>
      </c>
      <c r="D52" s="1840" t="n"/>
      <c r="E52" s="1840" t="n"/>
      <c r="G52" s="1810" t="n"/>
      <c r="I52" s="1810">
        <f>D49-I51</f>
        <v/>
      </c>
    </row>
    <row r="53" hidden="1" ht="30" customHeight="1" s="1611">
      <c r="A53" s="177" t="inlineStr">
        <is>
          <t>FLOUVEIL</t>
        </is>
      </c>
      <c r="B53" s="177" t="n"/>
      <c r="C53" s="184">
        <f>SUM('ORDER SHEET'!O937:O942)</f>
        <v/>
      </c>
      <c r="D53" s="1805">
        <f>SUM('ORDER SHEET'!Q937:Q942)</f>
        <v/>
      </c>
      <c r="E53" s="1807">
        <f>SUM('ORDER SHEET'!S937:S942)</f>
        <v/>
      </c>
      <c r="F53" s="1807">
        <f>D53-E53</f>
        <v/>
      </c>
      <c r="G53" s="188">
        <f>F53/D53</f>
        <v/>
      </c>
      <c r="H53" s="1808" t="n"/>
      <c r="I53" s="1808" t="n"/>
    </row>
    <row r="54" hidden="1" ht="30" customHeight="1" s="1611">
      <c r="A54" s="213" t="inlineStr">
        <is>
          <t>ＲＥＬＥＮＴ</t>
        </is>
      </c>
      <c r="B54" s="177" t="n"/>
      <c r="C54" s="184">
        <f>SUM('ORDER SHEET'!O943:O1025)</f>
        <v/>
      </c>
      <c r="D54" s="1805">
        <f>SUM('ORDER SHEET'!Q943:Q1025)</f>
        <v/>
      </c>
      <c r="E54" s="1807">
        <f>SUM('ORDER SHEET'!S949:S1025)</f>
        <v/>
      </c>
      <c r="F54" s="1807">
        <f>D54-E54</f>
        <v/>
      </c>
      <c r="G54" s="188">
        <f>F54/D54</f>
        <v/>
      </c>
      <c r="H54" s="1808" t="n"/>
      <c r="I54" s="1808" t="n"/>
      <c r="K54" s="1810" t="n"/>
      <c r="L54" s="1810" t="n"/>
    </row>
    <row r="55" hidden="1" ht="14.1" customHeight="1" s="1611">
      <c r="A55" s="213" t="inlineStr">
        <is>
          <t>CHANSON</t>
        </is>
      </c>
      <c r="B55" s="177" t="n"/>
      <c r="C55" s="184">
        <f>'ORDER SHEET'!O1026</f>
        <v/>
      </c>
      <c r="D55" s="1805">
        <f>SUM('ORDER SHEET'!Q1026)</f>
        <v/>
      </c>
      <c r="E55" s="1807">
        <f>'ORDER SHEET'!S1026</f>
        <v/>
      </c>
      <c r="F55" s="1807">
        <f>D55-E55</f>
        <v/>
      </c>
      <c r="G55" s="188">
        <f>F55/D55</f>
        <v/>
      </c>
      <c r="H55" s="1808" t="n"/>
      <c r="I55" s="1808" t="n"/>
    </row>
    <row r="56" hidden="1" ht="30" customHeight="1" s="1611">
      <c r="A56" s="177" t="inlineStr">
        <is>
          <t xml:space="preserve">C'BON </t>
        </is>
      </c>
      <c r="B56" s="177" t="n"/>
      <c r="C56" s="184">
        <f>SUM('ORDER SHEET'!O1027:O1062)</f>
        <v/>
      </c>
      <c r="D56" s="1805">
        <f>SUM('ORDER SHEET'!Q1027:Q1062)</f>
        <v/>
      </c>
      <c r="E56" s="1807">
        <f>SUM('ORDER SHEET'!S1027:S1062)</f>
        <v/>
      </c>
      <c r="F56" s="1807">
        <f>D56-E56</f>
        <v/>
      </c>
      <c r="G56" s="188">
        <f>F56/D56</f>
        <v/>
      </c>
      <c r="H56" s="1808" t="n"/>
      <c r="I56" s="177" t="n"/>
      <c r="K56" s="1843" t="n"/>
      <c r="L56" s="1843" t="n"/>
    </row>
    <row r="57" hidden="1" ht="30" customHeight="1" s="1611">
      <c r="A57" s="177" t="inlineStr">
        <is>
          <t>Q1</t>
        </is>
      </c>
      <c r="B57" s="177" t="n"/>
      <c r="C57" s="184">
        <f>SUM('ORDER SHEET'!O1072:O1093)</f>
        <v/>
      </c>
      <c r="D57" s="1805">
        <f>SUM('ORDER SHEET'!Q1072:Q1093)</f>
        <v/>
      </c>
      <c r="E57" s="1807">
        <f>SUM('ORDER SHEET'!S1072:S1093)</f>
        <v/>
      </c>
      <c r="F57" s="1807">
        <f>D57-E57</f>
        <v/>
      </c>
      <c r="G57" s="188">
        <f>F57/D57</f>
        <v/>
      </c>
      <c r="H57" s="1808" t="n"/>
      <c r="I57" s="177" t="n"/>
      <c r="J57" s="392" t="inlineStr">
        <is>
          <t>粗利</t>
        </is>
      </c>
    </row>
    <row r="58" hidden="1" ht="30" customHeight="1" s="1611">
      <c r="A58" s="177" t="inlineStr">
        <is>
          <t>SUNSORIT</t>
        </is>
      </c>
      <c r="B58" s="177" t="n"/>
      <c r="C58" s="184">
        <f>SUM('ORDER SHEET'!O1122:O1129)</f>
        <v/>
      </c>
      <c r="D58" s="1805">
        <f>SUM('ORDER SHEET'!Q1122:Q1129)</f>
        <v/>
      </c>
      <c r="E58" s="1807">
        <f>SUM('ORDER SHEET'!S1122:S1129)</f>
        <v/>
      </c>
      <c r="F58" s="1807">
        <f>D58-E58</f>
        <v/>
      </c>
      <c r="G58" s="188">
        <f>F58/D58</f>
        <v/>
      </c>
      <c r="H58" s="1808" t="n"/>
      <c r="I58" s="177" t="n"/>
    </row>
    <row r="59" hidden="1" ht="30" customHeight="1" s="1611">
      <c r="A59" s="177" t="inlineStr">
        <is>
          <t>LAPIDEM</t>
        </is>
      </c>
      <c r="B59" s="177" t="n"/>
      <c r="C59" s="184">
        <f>SUM('ORDER SHEET'!O1130:O1160)</f>
        <v/>
      </c>
      <c r="D59" s="1805">
        <f>SUM('ORDER SHEET'!Q1130:Q1160)</f>
        <v/>
      </c>
      <c r="E59" s="1807">
        <f>SUM('ORDER SHEET'!S1130:S1160)</f>
        <v/>
      </c>
      <c r="F59" s="1807">
        <f>D59-E59</f>
        <v/>
      </c>
      <c r="G59" s="188">
        <f>F59/D59</f>
        <v/>
      </c>
      <c r="H59" s="177" t="n"/>
      <c r="I59" s="1808">
        <f>E59*1.1</f>
        <v/>
      </c>
    </row>
    <row r="60" hidden="1" ht="30" customHeight="1" s="1611">
      <c r="A60" s="177" t="inlineStr">
        <is>
          <t xml:space="preserve">ROSY DROP </t>
        </is>
      </c>
      <c r="B60" s="177" t="n"/>
      <c r="C60" s="184">
        <f>SUM('ORDER SHEET'!O1163:'ORDER SHEET'!O1167)</f>
        <v/>
      </c>
      <c r="D60" s="1808">
        <f>SUM('ORDER SHEET'!Q1163:'ORDER SHEET'!Q1167)</f>
        <v/>
      </c>
      <c r="E60" s="1806">
        <f>SUM('ORDER SHEET'!S1163:S1166)</f>
        <v/>
      </c>
      <c r="F60" s="1807">
        <f>D60-E60</f>
        <v/>
      </c>
      <c r="G60" s="188">
        <f>F60/D60</f>
        <v/>
      </c>
      <c r="H60" s="177" t="n"/>
      <c r="I60" s="1808" t="n"/>
    </row>
    <row r="61" hidden="1" ht="30" customHeight="1" s="1611">
      <c r="A61" s="177" t="inlineStr">
        <is>
          <t>ESTLABO</t>
        </is>
      </c>
      <c r="B61" s="177" t="n"/>
      <c r="C61" s="184">
        <f>SUM('ORDER SHEET'!O1168:O1213)</f>
        <v/>
      </c>
      <c r="D61" s="1805">
        <f>SUM('ORDER SHEET'!Q1168:Q1213)</f>
        <v/>
      </c>
      <c r="E61" s="1807">
        <f>SUM('ORDER SHEET'!S1168:S1199)</f>
        <v/>
      </c>
      <c r="F61" s="1807">
        <f>D61-E61</f>
        <v/>
      </c>
      <c r="G61" s="188">
        <f>F61/D61</f>
        <v/>
      </c>
      <c r="H61" s="177" t="n"/>
      <c r="I61" s="177" t="n"/>
    </row>
    <row r="62" hidden="1" ht="30" customHeight="1" s="1611">
      <c r="A62" s="177" t="inlineStr">
        <is>
          <t>ELEGADOLL</t>
        </is>
      </c>
      <c r="B62" s="177" t="n"/>
      <c r="C62" s="184">
        <f>SUM('ORDER SHEET'!O1238:O1243)</f>
        <v/>
      </c>
      <c r="D62" s="1805">
        <f>SUM('ORDER SHEET'!Q1238:Q1243)</f>
        <v/>
      </c>
      <c r="E62" s="1807">
        <f>SUM('ORDER SHEET'!S1238:S1243)</f>
        <v/>
      </c>
      <c r="F62" s="1807">
        <f>D62-E62</f>
        <v/>
      </c>
      <c r="G62" s="188">
        <f>F62/D62</f>
        <v/>
      </c>
      <c r="H62" s="177" t="n"/>
      <c r="I62" s="177" t="n"/>
    </row>
    <row r="63" hidden="1" ht="30" customHeight="1" s="1611">
      <c r="A63" s="177" t="inlineStr">
        <is>
          <t>MEROS</t>
        </is>
      </c>
      <c r="B63" s="177" t="n"/>
      <c r="C63" s="184">
        <f>SUM('ORDER SHEET'!O1215:O1215)</f>
        <v/>
      </c>
      <c r="D63" s="1805">
        <f>SUM('ORDER SHEET'!Q1215:Q1215)</f>
        <v/>
      </c>
      <c r="E63" s="1807">
        <f>SUM('ORDER SHEET'!S1215:S1215)</f>
        <v/>
      </c>
      <c r="F63" s="1807">
        <f>D63-E63</f>
        <v/>
      </c>
      <c r="G63" s="188">
        <f>F63/D63</f>
        <v/>
      </c>
      <c r="H63" s="177" t="n"/>
      <c r="I63" s="177" t="n"/>
    </row>
    <row r="64" hidden="1" ht="30" customHeight="1" s="1611">
      <c r="A64" s="214" t="inlineStr">
        <is>
          <t>Beauty Conexion</t>
        </is>
      </c>
      <c r="B64" s="214" t="n"/>
      <c r="C64" s="184">
        <f>SUM('ORDER SHEET'!O1217:O1219)</f>
        <v/>
      </c>
      <c r="D64" s="1805">
        <f>SUM('ORDER SHEET'!Q1217:Q1219)</f>
        <v/>
      </c>
      <c r="E64" s="1807">
        <f>SUM('ORDER SHEET'!S1217:S1219)</f>
        <v/>
      </c>
      <c r="F64" s="1807">
        <f>D64-E64</f>
        <v/>
      </c>
      <c r="G64" s="188">
        <f>F64/D64</f>
        <v/>
      </c>
      <c r="H64" s="177" t="n"/>
      <c r="I64" s="177" t="n"/>
    </row>
    <row r="65" hidden="1" ht="30" customHeight="1" s="1611">
      <c r="A65" s="214" t="inlineStr">
        <is>
          <t>COSMEPRO</t>
        </is>
      </c>
      <c r="B65" s="214" t="n"/>
      <c r="C65" s="184">
        <f>SUM('ORDER SHEET'!O1220:O1228)</f>
        <v/>
      </c>
      <c r="D65" s="1805">
        <f>SUM('ORDER SHEET'!Q1220:Q1228)</f>
        <v/>
      </c>
      <c r="E65" s="1807">
        <f>SUM('ORDER SHEET'!S1220:S1228)</f>
        <v/>
      </c>
      <c r="F65" s="1807">
        <f>D65-E65</f>
        <v/>
      </c>
      <c r="G65" s="188">
        <f>F65/D65</f>
        <v/>
      </c>
      <c r="H65" s="177" t="n"/>
      <c r="I65" s="177" t="n"/>
    </row>
    <row r="66" hidden="1" ht="30" customHeight="1" s="1611">
      <c r="A66" s="214" t="inlineStr">
        <is>
          <t>AFURA</t>
        </is>
      </c>
      <c r="B66" s="214" t="n"/>
      <c r="C66" s="184">
        <f>SUM('ORDER SHEET'!O1229:'ORDER SHEET'!O1237)</f>
        <v/>
      </c>
      <c r="D66" s="1805">
        <f>SUM('ORDER SHEET'!Q1229:'ORDER SHEET'!Q1237)</f>
        <v/>
      </c>
      <c r="E66" s="1807">
        <f>SUM('ORDER SHEET'!S1229:'ORDER SHEET'!S1237)</f>
        <v/>
      </c>
      <c r="F66" s="1807">
        <f>D66-E66</f>
        <v/>
      </c>
      <c r="G66" s="188">
        <f>F66/D66</f>
        <v/>
      </c>
      <c r="H66" s="177" t="n"/>
      <c r="I66" s="177" t="n"/>
    </row>
    <row r="67" hidden="1" ht="30" customHeight="1" s="1611">
      <c r="A67" s="214" t="inlineStr">
        <is>
          <t>HANAKO</t>
        </is>
      </c>
      <c r="B67" s="214" t="n"/>
      <c r="C67" s="184">
        <f>SUM('ORDER SHEET'!O1244:O1247)</f>
        <v/>
      </c>
      <c r="D67" s="1805">
        <f>SUM('ORDER SHEET'!Q1244:Q1247)</f>
        <v/>
      </c>
      <c r="E67" s="1807">
        <f>SUM('ORDER SHEET'!S1244:S1247)</f>
        <v/>
      </c>
      <c r="F67" s="1807">
        <f>D67-E67</f>
        <v/>
      </c>
      <c r="G67" s="188">
        <f>F67/D67</f>
        <v/>
      </c>
      <c r="H67" s="177" t="n"/>
      <c r="I67" s="177" t="n"/>
    </row>
    <row r="68" hidden="1" ht="30" customHeight="1" s="1611">
      <c r="A68" s="214" t="inlineStr">
        <is>
          <t>MAYURI</t>
        </is>
      </c>
      <c r="B68" s="214" t="n"/>
      <c r="C68" s="184">
        <f>SUM('ORDER SHEET'!O1248)</f>
        <v/>
      </c>
      <c r="D68" s="1805">
        <f>SUM('ORDER SHEET'!Q1248)</f>
        <v/>
      </c>
      <c r="E68" s="1807">
        <f>SUM('ORDER SHEET'!S1248)</f>
        <v/>
      </c>
      <c r="F68" s="1807">
        <f>D68-E68</f>
        <v/>
      </c>
      <c r="G68" s="188">
        <f>F68/D68</f>
        <v/>
      </c>
      <c r="H68" s="177" t="n"/>
      <c r="I68" s="177" t="n"/>
    </row>
    <row r="69" hidden="1" ht="30" customHeight="1" s="1611">
      <c r="A69" s="214" t="inlineStr">
        <is>
          <t>Lejeu</t>
        </is>
      </c>
      <c r="B69" s="214" t="n"/>
      <c r="C69" s="184">
        <f>SUM('ORDER SHEET'!O1249:O1253)</f>
        <v/>
      </c>
      <c r="D69" s="1805">
        <f>SUM('ORDER SHEET'!Q1249:Q1253)</f>
        <v/>
      </c>
      <c r="E69" s="1807">
        <f>SUM('ORDER SHEET'!S1249:S1253)</f>
        <v/>
      </c>
      <c r="F69" s="1807">
        <f>D69-E69</f>
        <v/>
      </c>
      <c r="G69" s="188">
        <f>F69/D69</f>
        <v/>
      </c>
      <c r="H69" s="177" t="n"/>
      <c r="I69" s="177" t="n"/>
    </row>
    <row r="70" hidden="1" ht="30" customHeight="1" s="1611">
      <c r="A70" s="214" t="inlineStr">
        <is>
          <t>AISHODO</t>
        </is>
      </c>
      <c r="B70" s="214" t="n"/>
      <c r="C70" s="373">
        <f>SUM('ORDER SHEET'!O1254:O1267)</f>
        <v/>
      </c>
      <c r="D70" s="1844">
        <f>SUM('ORDER SHEET'!Q1254:Q1267)</f>
        <v/>
      </c>
      <c r="E70" s="1807">
        <f>SUM('ORDER SHEET'!S1254:S1267)</f>
        <v/>
      </c>
      <c r="F70" s="1807">
        <f>D70-E70</f>
        <v/>
      </c>
      <c r="G70" s="188">
        <f>F70/D70</f>
        <v/>
      </c>
      <c r="H70" s="177" t="n"/>
      <c r="I70" s="177" t="n"/>
    </row>
    <row r="71" hidden="1" ht="30" customHeight="1" s="1611">
      <c r="A71" s="214" t="inlineStr">
        <is>
          <t>RUHAKU</t>
        </is>
      </c>
      <c r="B71" s="214" t="n"/>
      <c r="C71" s="215">
        <f>SUM('ORDER SHEET'!O1268:O1282)</f>
        <v/>
      </c>
      <c r="D71" s="1805">
        <f>SUM('ORDER SHEET'!Q1268:Q1282)</f>
        <v/>
      </c>
      <c r="E71" s="1807">
        <f>SUM('ORDER SHEET'!S1268:S1282)</f>
        <v/>
      </c>
      <c r="F71" s="1807">
        <f>D71-E71</f>
        <v/>
      </c>
      <c r="G71" s="188">
        <f>F71/D71</f>
        <v/>
      </c>
      <c r="H71" s="177" t="n"/>
      <c r="I71" s="177" t="n"/>
    </row>
    <row r="72" ht="30" customHeight="1" s="1611">
      <c r="A72" s="214" t="inlineStr">
        <is>
          <t>Dr.Medion</t>
        </is>
      </c>
      <c r="B72" s="214" t="n"/>
      <c r="C72" s="373">
        <f>SUM('ORDER SHEET'!O701:O727)</f>
        <v/>
      </c>
      <c r="D72" s="1844">
        <f>SUM('ORDER SHEET'!Q701:Q727)</f>
        <v/>
      </c>
      <c r="E72" s="1807">
        <f>SUM('ORDER SHEET'!S701:S727)</f>
        <v/>
      </c>
      <c r="F72" s="1807">
        <f>D72-E72</f>
        <v/>
      </c>
      <c r="G72" s="188">
        <f>F72/D72</f>
        <v/>
      </c>
      <c r="H72" s="177" t="n"/>
      <c r="I72" s="177" t="n"/>
    </row>
    <row r="73" hidden="1" ht="30" customHeight="1" s="1611">
      <c r="A73" s="214" t="inlineStr">
        <is>
          <t>McCoy</t>
        </is>
      </c>
      <c r="B73" s="214" t="n"/>
      <c r="C73" s="373">
        <f>SUM('ORDER SHEET'!O1307:O1368)</f>
        <v/>
      </c>
      <c r="D73" s="1844">
        <f>SUM('ORDER SHEET'!Q1307:Q1368)</f>
        <v/>
      </c>
      <c r="E73" s="1807">
        <f>SUM('ORDER SHEET'!S1307:S1368)</f>
        <v/>
      </c>
      <c r="F73" s="1807">
        <f>D73-E73</f>
        <v/>
      </c>
      <c r="G73" s="188">
        <f>F73/D73</f>
        <v/>
      </c>
      <c r="H73" s="177" t="n"/>
      <c r="I73" s="177" t="n"/>
    </row>
    <row r="74" hidden="1" ht="30" customHeight="1" s="1611">
      <c r="A74" s="214" t="inlineStr">
        <is>
          <t>URESHINO</t>
        </is>
      </c>
      <c r="B74" s="214" t="n"/>
      <c r="C74" s="373">
        <f>SUM('ORDER SHEET'!O1369)</f>
        <v/>
      </c>
      <c r="D74" s="1844">
        <f>SUM('ORDER SHEET'!Q1369)</f>
        <v/>
      </c>
      <c r="E74" s="1807">
        <f>SUM('ORDER SHEET'!S1369)</f>
        <v/>
      </c>
      <c r="F74" s="1807">
        <f>D74-E74</f>
        <v/>
      </c>
      <c r="G74" s="188">
        <f>F74/D74</f>
        <v/>
      </c>
      <c r="H74" s="177" t="n"/>
      <c r="I74" s="177" t="n"/>
    </row>
    <row r="75" hidden="1" ht="30" customHeight="1" s="1611">
      <c r="A75" s="73" t="inlineStr">
        <is>
          <t>Luxces</t>
        </is>
      </c>
      <c r="B75" s="214" t="n"/>
      <c r="C75" s="375">
        <f>SUM('ORDER SHEET'!O1370:O1375)</f>
        <v/>
      </c>
      <c r="D75" s="1845">
        <f>SUM('ORDER SHEET'!Q1370:Q1375)</f>
        <v/>
      </c>
      <c r="E75" s="1846">
        <f>SUM('ORDER SHEET'!S1370:S1375)</f>
        <v/>
      </c>
      <c r="F75" s="1807">
        <f>D75-E75</f>
        <v/>
      </c>
      <c r="G75" s="188">
        <f>F75/D75</f>
        <v/>
      </c>
      <c r="H75" s="177" t="n"/>
      <c r="I75" s="177" t="n"/>
      <c r="L75" s="1810">
        <f>D49+500000</f>
        <v/>
      </c>
    </row>
    <row r="76" hidden="1" ht="30" customHeight="1" s="1611">
      <c r="A76" s="378" t="inlineStr">
        <is>
          <t>EVLISS</t>
        </is>
      </c>
      <c r="B76" s="379" t="n"/>
      <c r="C76" s="375">
        <f>SUM('ORDER SHEET'!O1376:O1387)</f>
        <v/>
      </c>
      <c r="D76" s="1845">
        <f>SUM('ORDER SHEET'!Q1376:Q1387)</f>
        <v/>
      </c>
      <c r="E76" s="1846">
        <f>SUM('ORDER SHEET'!S1376:S1387)</f>
        <v/>
      </c>
      <c r="F76" s="1807">
        <f>D76-E76</f>
        <v/>
      </c>
      <c r="G76" s="188">
        <f>F76/D76</f>
        <v/>
      </c>
      <c r="H76" s="177" t="n"/>
      <c r="I76" s="380" t="n"/>
    </row>
    <row r="77" hidden="1" ht="30" customHeight="1" s="1611">
      <c r="A77" s="378" t="inlineStr">
        <is>
          <t>Esthe Pro Labo</t>
        </is>
      </c>
      <c r="B77" s="379" t="n"/>
      <c r="C77" s="375">
        <f>SUM('ORDER SHEET'!O1389:O1393)</f>
        <v/>
      </c>
      <c r="D77" s="1845">
        <f>SUM('ORDER SHEET'!Q1389:Q1393)</f>
        <v/>
      </c>
      <c r="E77" s="1846">
        <f>SUM('ORDER SHEET'!S1389:S1393)</f>
        <v/>
      </c>
      <c r="F77" s="1807">
        <f>D77-E77</f>
        <v/>
      </c>
      <c r="G77" s="188">
        <f>F77/D77</f>
        <v/>
      </c>
      <c r="H77" s="380" t="n"/>
      <c r="I77" s="380" t="n"/>
    </row>
    <row r="78" hidden="1" ht="30" customHeight="1" s="1611">
      <c r="A78" s="378" t="inlineStr">
        <is>
          <t>Rey Beauty Studio.</t>
        </is>
      </c>
      <c r="B78" s="379" t="n"/>
      <c r="C78" s="375">
        <f>SUM('ORDER SHEET'!O1394:O1396)</f>
        <v/>
      </c>
      <c r="D78" s="1845">
        <f>SUM('ORDER SHEET'!Q1394:Q1396)</f>
        <v/>
      </c>
      <c r="E78" s="1846">
        <f>SUM('ORDER SHEET'!S1394:S1396)</f>
        <v/>
      </c>
      <c r="F78" s="1807">
        <f>D78-E78</f>
        <v/>
      </c>
      <c r="G78" s="188">
        <f>F78/D78</f>
        <v/>
      </c>
      <c r="H78" s="380" t="n"/>
      <c r="I78" s="380" t="n"/>
    </row>
    <row r="79" hidden="1" ht="30" customHeight="1" s="1611">
      <c r="A79" s="378" t="inlineStr">
        <is>
          <t>COCOCHI</t>
        </is>
      </c>
      <c r="B79" s="403" t="n"/>
      <c r="C79" s="375">
        <f>SUM('ORDER SHEET'!O1398:O1412)</f>
        <v/>
      </c>
      <c r="D79" s="1845">
        <f>SUM('ORDER SHEET'!Q1398:Q1412)</f>
        <v/>
      </c>
      <c r="E79" s="1846">
        <f>SUM('ORDER SHEET'!S1398:S1412)</f>
        <v/>
      </c>
      <c r="F79" s="1807">
        <f>D79-E79</f>
        <v/>
      </c>
      <c r="G79" s="188">
        <f>F79/D79</f>
        <v/>
      </c>
      <c r="H79" s="334" t="n"/>
      <c r="I79" s="334" t="n"/>
    </row>
    <row r="80" hidden="1" ht="30" customHeight="1" s="1611">
      <c r="A80" s="73" t="inlineStr">
        <is>
          <t>Diaasjapan</t>
        </is>
      </c>
      <c r="B80" s="214" t="n"/>
      <c r="C80" s="216">
        <f>SUM('ORDER SHEET'!O1421:O1422)</f>
        <v/>
      </c>
      <c r="D80" s="1817">
        <f>SUM('ORDER SHEET'!Q1421:Q1422)</f>
        <v/>
      </c>
      <c r="E80" s="1846">
        <f>SUM('ORDER SHEET'!S1421:S1422)</f>
        <v/>
      </c>
      <c r="F80" s="1807">
        <f>D80-E80</f>
        <v/>
      </c>
      <c r="G80" s="188">
        <f>F80/D80</f>
        <v/>
      </c>
      <c r="H80" s="177" t="n"/>
      <c r="I80" s="177" t="n"/>
    </row>
    <row r="81" hidden="1" ht="30" customHeight="1" s="1611">
      <c r="A81" s="214" t="inlineStr">
        <is>
          <t xml:space="preserve">DIAMANTE </t>
        </is>
      </c>
      <c r="B81" s="214" t="n"/>
      <c r="C81" s="373">
        <f>SUBTOTAL(9,'ORDER SHEET'!O1423:O1451)</f>
        <v/>
      </c>
      <c r="D81" s="1844">
        <f>SUBTOTAL(9,'ORDER SHEET'!Q1423:Q1451)</f>
        <v/>
      </c>
      <c r="E81" s="1807">
        <f>SUM('ORDER SHEET'!S1423:S1451)</f>
        <v/>
      </c>
      <c r="F81" s="1807">
        <f>D81-E81</f>
        <v/>
      </c>
      <c r="G81" s="188">
        <f>F81/D81</f>
        <v/>
      </c>
      <c r="H81" s="177" t="n"/>
      <c r="I81" s="177" t="n"/>
    </row>
    <row r="82">
      <c r="A82" s="1847" t="inlineStr">
        <is>
          <t>TOTAL</t>
        </is>
      </c>
      <c r="B82" s="1848" t="n"/>
      <c r="C82" s="74">
        <f>SUM(C53:C81)</f>
        <v/>
      </c>
      <c r="D82" s="1849">
        <f>SUM(D53:D81)</f>
        <v/>
      </c>
      <c r="E82" s="1850">
        <f>SUM(E53:E81)</f>
        <v/>
      </c>
      <c r="F82" s="1850">
        <f>SUM(F53:F81)</f>
        <v/>
      </c>
    </row>
    <row r="83">
      <c r="D83" s="1840">
        <f>D49/2</f>
        <v/>
      </c>
    </row>
    <row r="84">
      <c r="C84" s="184">
        <f>C49+C82</f>
        <v/>
      </c>
      <c r="D84" s="1805">
        <f>D49+D82</f>
        <v/>
      </c>
      <c r="E84" s="1807">
        <f>E49+E82</f>
        <v/>
      </c>
      <c r="F84" s="1807">
        <f>F49+F82</f>
        <v/>
      </c>
    </row>
    <row r="87">
      <c r="B87" s="1810">
        <f>D5+D6+D10+D26+D27+D30</f>
        <v/>
      </c>
    </row>
    <row r="88">
      <c r="B88" s="23" t="n">
        <v>811008</v>
      </c>
    </row>
    <row r="89">
      <c r="B89" s="1810">
        <f>B87+B88</f>
        <v/>
      </c>
    </row>
  </sheetData>
  <autoFilter ref="A1:I84">
    <filterColumn colId="3" hiddenButton="0" showButton="1">
      <filters blank="1">
        <filter val="¥1,130,000"/>
        <filter val="¥1,283,900"/>
        <filter val="¥1,523,700"/>
        <filter val="¥11,191,200"/>
        <filter val="¥13,639,277"/>
        <filter val="¥148,680"/>
        <filter val="¥182,520"/>
        <filter val="¥192,120"/>
        <filter val="¥2,470,000"/>
        <filter val="¥2,529,550"/>
        <filter val="¥20,130"/>
        <filter val="¥203,320"/>
        <filter val="¥214,667"/>
        <filter val="¥27,278,555"/>
        <filter val="¥27,640,051"/>
        <filter val="¥28,060"/>
        <filter val="¥351,360"/>
        <filter val="¥356,388"/>
        <filter val="¥361,496"/>
        <filter val="¥451,770"/>
        <filter val="¥576,000"/>
        <filter val="¥70,860"/>
        <filter val="¥81,900"/>
        <filter val="¥87,120"/>
        <filter val="¥934,734"/>
        <filter val="¥956,828"/>
        <filter val="¥958,680"/>
        <filter val="¥973,572"/>
      </filters>
    </filterColumn>
  </autoFilter>
  <mergeCells count="2">
    <mergeCell ref="A50:C50"/>
    <mergeCell ref="A82:B82"/>
  </mergeCells>
  <pageMargins left="0.7" right="0.7" top="0.75" bottom="0.75" header="0.3" footer="0.3"/>
  <pageSetup orientation="portrait" paperSize="9" scale="42"/>
  <legacyDrawing r:id="anysvml"/>
</worksheet>
</file>

<file path=xl/worksheets/sheet20.xml><?xml version="1.0" encoding="utf-8"?>
<worksheet xmlns="http://schemas.openxmlformats.org/spreadsheetml/2006/main">
  <sheetPr>
    <outlinePr summaryBelow="1" summaryRight="1"/>
    <pageSetUpPr fitToPage="1"/>
  </sheetPr>
  <dimension ref="A1:S9"/>
  <sheetViews>
    <sheetView view="pageBreakPreview" topLeftCell="B1" zoomScale="150" zoomScaleNormal="100" zoomScaleSheetLayoutView="150" workbookViewId="0">
      <selection activeCell="A7" sqref="A7:XFD8"/>
    </sheetView>
  </sheetViews>
  <sheetFormatPr baseColWidth="8" defaultColWidth="3.875" defaultRowHeight="11.25"/>
  <cols>
    <col hidden="1" width="9.125" customWidth="1" style="2" min="1" max="1"/>
    <col width="19.25" customWidth="1" style="1506" min="2" max="2"/>
    <col width="10.875" customWidth="1" style="2" min="3" max="3"/>
    <col width="68.12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2.5" customHeight="1" s="1611">
      <c r="A1" s="1465" t="inlineStr">
        <is>
          <t xml:space="preserve">ROYAL COSMETICS 09.2025輸出	</t>
        </is>
      </c>
      <c r="E1" s="3" t="n"/>
      <c r="F1" s="3" t="n"/>
      <c r="G1" s="4" t="n"/>
    </row>
    <row r="2" ht="18" customHeight="1" s="1611">
      <c r="A2" s="1456" t="inlineStr">
        <is>
          <t>納品日</t>
        </is>
      </c>
      <c r="C2" s="1560" t="n">
        <v>45905</v>
      </c>
      <c r="D2" s="1853" t="n"/>
    </row>
    <row r="3" ht="59.25" customHeight="1" s="1611">
      <c r="A3" s="1456" t="inlineStr">
        <is>
          <t>納品先</t>
        </is>
      </c>
      <c r="C3" s="1459" t="inlineStr">
        <is>
          <t>飯野港運株式会社
京都府舞鶴市松陰１８－７
営業課　谷口様
TEL: 0773-75-5371
FAX: 0773-75-5681</t>
        </is>
      </c>
      <c r="G3" s="1852" t="n"/>
    </row>
    <row r="4" ht="22.5" customHeight="1" s="1611">
      <c r="A4" s="1461" t="inlineStr">
        <is>
          <t>梱包情報提出期限</t>
        </is>
      </c>
      <c r="B4" s="1853" t="n"/>
      <c r="C4" s="1562" t="inlineStr">
        <is>
          <t>2025/9/3（午前中）</t>
        </is>
      </c>
      <c r="D4" s="1853" t="n"/>
      <c r="E4" s="1451" t="n"/>
      <c r="F4" s="1853" t="n"/>
    </row>
    <row r="5" customForma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customFormat="1" s="1506">
      <c r="A6" s="1867" t="n"/>
      <c r="B6" s="1867" t="inlineStr">
        <is>
          <t>4571342190019</t>
        </is>
      </c>
      <c r="C6" s="1867" t="inlineStr">
        <is>
          <t>Hime Labo</t>
        </is>
      </c>
      <c r="D6" s="1867" t="inlineStr">
        <is>
          <t>《Hime Labo》Washing Soap</t>
        </is>
      </c>
      <c r="E6" s="1867" t="inlineStr">
        <is>
          <t>104.0</t>
        </is>
      </c>
      <c r="F6" s="1867" t="inlineStr">
        <is>
          <t>104</t>
        </is>
      </c>
      <c r="G6" s="1867" t="inlineStr">
        <is>
          <t>30.0</t>
        </is>
      </c>
      <c r="H6" s="1867" t="inlineStr">
        <is>
          <t>1122.0</t>
        </is>
      </c>
      <c r="I6" s="1867" t="inlineStr">
        <is>
          <t>33660.0</t>
        </is>
      </c>
    </row>
    <row r="7" ht="15.75" customFormat="1" customHeight="1" s="15">
      <c r="A7" s="1379" t="n"/>
      <c r="B7" s="1300" t="n"/>
      <c r="C7" s="1406" t="n"/>
      <c r="D7" s="1407" t="n"/>
      <c r="E7" s="1407" t="n"/>
      <c r="F7" s="1408" t="n"/>
      <c r="G7" s="1409" t="n"/>
      <c r="H7" s="1366" t="n"/>
      <c r="I7" s="1855" t="n"/>
    </row>
    <row r="8" ht="15" customFormat="1" customHeight="1" s="15">
      <c r="A8" s="1316" t="inlineStr">
        <is>
          <t>TOTAL</t>
        </is>
      </c>
      <c r="B8" s="1834" t="n"/>
      <c r="C8" s="1834" t="n"/>
      <c r="D8" s="1834" t="n"/>
      <c r="E8" s="1834" t="n"/>
      <c r="F8" s="1835" t="n"/>
      <c r="G8" s="174">
        <f>SUM(#REF!)</f>
        <v/>
      </c>
      <c r="H8" s="174" t="n"/>
      <c r="I8" s="1888">
        <f>SUM(#REF!)</f>
        <v/>
      </c>
    </row>
    <row r="9">
      <c r="B9" s="14" t="n"/>
      <c r="G9" s="17" t="n"/>
      <c r="H9" s="17" t="n"/>
      <c r="I9" s="1857" t="n"/>
    </row>
  </sheetData>
  <autoFilter ref="A5:I7"/>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63"/>
</worksheet>
</file>

<file path=xl/worksheets/sheet21.xml><?xml version="1.0" encoding="utf-8"?>
<worksheet xmlns="http://schemas.openxmlformats.org/spreadsheetml/2006/main">
  <sheetPr>
    <outlinePr summaryBelow="1" summaryRight="1"/>
    <pageSetUpPr fitToPage="1"/>
  </sheetPr>
  <dimension ref="A1:U17"/>
  <sheetViews>
    <sheetView view="pageBreakPreview" topLeftCell="A3" zoomScale="140" zoomScaleNormal="100" zoomScaleSheetLayoutView="14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63" t="inlineStr">
        <is>
          <t>OSAKA 9/5, TOKYO 完成次第決定</t>
        </is>
      </c>
      <c r="J2" s="1851" t="n"/>
      <c r="K2" s="1851" t="n"/>
    </row>
    <row r="3" ht="69"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507" t="inlineStr">
        <is>
          <t>梱包情報提出期限</t>
        </is>
      </c>
      <c r="B4" s="1853" t="n"/>
      <c r="C4" s="1564" t="inlineStr">
        <is>
          <t>9/3 (午前)</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4580551840110</t>
        </is>
      </c>
      <c r="C6" s="1867" t="inlineStr">
        <is>
          <t>Beaty Conexion</t>
        </is>
      </c>
      <c r="D6" s="1867" t="inlineStr">
        <is>
          <t>OSAKA MATSUGE Mascara</t>
        </is>
      </c>
      <c r="E6" s="1867" t="inlineStr">
        <is>
          <t>96.0</t>
        </is>
      </c>
      <c r="F6" s="1867" t="inlineStr">
        <is>
          <t>96</t>
        </is>
      </c>
      <c r="G6" s="1867" t="inlineStr">
        <is>
          <t>350.0</t>
        </is>
      </c>
      <c r="H6" s="1867" t="inlineStr">
        <is>
          <t>990.0</t>
        </is>
      </c>
      <c r="I6" s="1867" t="inlineStr">
        <is>
          <t>346500.0</t>
        </is>
      </c>
      <c r="J6" s="1867" t="inlineStr">
        <is>
          <t>0.017</t>
        </is>
      </c>
      <c r="K6" s="1867" t="inlineStr">
        <is>
          <t>3.45</t>
        </is>
      </c>
      <c r="L6" s="1867" t="inlineStr">
        <is>
          <t>96.0</t>
        </is>
      </c>
      <c r="M6" s="1867" t="inlineStr">
        <is>
          <t>4x1.8x12</t>
        </is>
      </c>
      <c r="N6" s="1867" t="inlineStr">
        <is>
          <t>0.027</t>
        </is>
      </c>
      <c r="O6" s="1867" t="inlineStr">
        <is>
          <t>0.027</t>
        </is>
      </c>
      <c r="P6" s="1867" t="inlineStr">
        <is>
          <t>9.45</t>
        </is>
      </c>
      <c r="Q6" s="1867" t="inlineStr">
        <is>
          <t>Mascara</t>
        </is>
      </c>
    </row>
    <row r="7" ht="20.1" customFormat="1" customHeight="1" s="15">
      <c r="A7" s="1867" t="n"/>
      <c r="B7" s="1867" t="inlineStr">
        <is>
          <t>4580330761193</t>
        </is>
      </c>
      <c r="C7" s="1867" t="inlineStr">
        <is>
          <t>Beaty Conexion</t>
        </is>
      </c>
      <c r="D7" s="1867" t="inlineStr">
        <is>
          <t>TOKYO MATSUGE Mascara</t>
        </is>
      </c>
      <c r="E7" s="1867" t="inlineStr">
        <is>
          <t>96.0</t>
        </is>
      </c>
      <c r="F7" s="1867" t="inlineStr">
        <is>
          <t>96</t>
        </is>
      </c>
      <c r="G7" s="1867" t="inlineStr">
        <is>
          <t>650.0</t>
        </is>
      </c>
      <c r="H7" s="1867" t="inlineStr">
        <is>
          <t>990.0</t>
        </is>
      </c>
      <c r="I7" s="1867" t="inlineStr">
        <is>
          <t>643500.0</t>
        </is>
      </c>
      <c r="J7" s="1867" t="inlineStr">
        <is>
          <t>0.017</t>
        </is>
      </c>
      <c r="K7" s="1867" t="inlineStr">
        <is>
          <t>3.45</t>
        </is>
      </c>
      <c r="L7" s="1867" t="inlineStr">
        <is>
          <t>96.0</t>
        </is>
      </c>
      <c r="M7" s="1867" t="inlineStr">
        <is>
          <t>4x1.8x12</t>
        </is>
      </c>
      <c r="N7" s="1867" t="inlineStr">
        <is>
          <t>0.027</t>
        </is>
      </c>
      <c r="O7" s="1867" t="inlineStr">
        <is>
          <t>0.027</t>
        </is>
      </c>
      <c r="P7" s="1867" t="inlineStr">
        <is>
          <t>17.55</t>
        </is>
      </c>
      <c r="Q7" s="1867" t="inlineStr">
        <is>
          <t>Mascara</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6.2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20" t="inlineStr">
        <is>
          <t>SAMPLE/TESTER ORDER</t>
        </is>
      </c>
      <c r="B11" s="14" t="n"/>
      <c r="C11" s="15" t="n"/>
      <c r="D11" s="15" t="n"/>
      <c r="E11" s="15" t="n"/>
      <c r="F11" s="15" t="n"/>
      <c r="G11" s="17" t="n"/>
      <c r="H11" s="17" t="n"/>
      <c r="I11" s="1857" t="n"/>
    </row>
    <row r="12" ht="21" customHeight="1" s="1611">
      <c r="A12" s="312" t="inlineStr">
        <is>
          <t>INV No.</t>
        </is>
      </c>
      <c r="B12" s="156"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9" t="n"/>
      <c r="C13" s="1372" t="n"/>
      <c r="D13" s="1371" t="n"/>
      <c r="E13" s="1371" t="n"/>
      <c r="F13" s="1371" t="n"/>
      <c r="G13" s="1373" t="n"/>
      <c r="H13" s="1374" t="n"/>
      <c r="I13" s="1861" t="n"/>
    </row>
    <row r="14" ht="24" customHeight="1" s="1611">
      <c r="A14" s="318" t="inlineStr">
        <is>
          <t>SAMPLE/TESTER TOTAL</t>
        </is>
      </c>
      <c r="B14" s="1974" t="n"/>
      <c r="C14" s="288" t="n"/>
      <c r="D14" s="289" t="n"/>
      <c r="E14" s="1464" t="n"/>
      <c r="F14" s="1464" t="n"/>
      <c r="G14" s="486">
        <f>SUM(#REF!)</f>
        <v/>
      </c>
      <c r="H14" s="308" t="n"/>
      <c r="I14" s="1975">
        <f>SUM(#REF!)</f>
        <v/>
      </c>
    </row>
    <row r="15" ht="24" customHeight="1" s="1611"/>
    <row r="16">
      <c r="G16" s="284" t="inlineStr">
        <is>
          <t>合計個数</t>
        </is>
      </c>
    </row>
    <row r="17">
      <c r="G17" s="309">
        <f>G7+G12</f>
        <v/>
      </c>
    </row>
  </sheetData>
  <autoFilter ref="A5:Q5"/>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22.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48.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12.2024輸出</t>
        </is>
      </c>
      <c r="E1" s="3" t="n"/>
      <c r="F1" s="3" t="n"/>
      <c r="G1" s="4" t="n"/>
    </row>
    <row r="2" ht="12" customHeight="1" s="1611">
      <c r="A2" s="1456" t="inlineStr">
        <is>
          <t>納品日</t>
        </is>
      </c>
      <c r="C2" s="1457" t="n">
        <v>45644</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2024/12/16（午前中）</t>
        </is>
      </c>
      <c r="D4" s="1853" t="n"/>
      <c r="E4" s="1451" t="n"/>
      <c r="F4" s="1853" t="n"/>
    </row>
    <row r="5" customFormat="1" s="1506">
      <c r="A5" s="218"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5"/>
</worksheet>
</file>

<file path=xl/worksheets/sheet23.xml><?xml version="1.0" encoding="utf-8"?>
<worksheet xmlns="http://schemas.openxmlformats.org/spreadsheetml/2006/main">
  <sheetPr>
    <outlinePr summaryBelow="1" summaryRight="1"/>
    <pageSetUpPr/>
  </sheetPr>
  <dimension ref="A1:L8"/>
  <sheetViews>
    <sheetView view="pageBreakPreview" zoomScale="95" zoomScaleNormal="100" zoomScaleSheetLayoutView="95"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12/16(午前)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4.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3"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69"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2025/9/3（午前中）</t>
        </is>
      </c>
      <c r="D4" s="1853" t="n"/>
      <c r="E4" s="1451" t="n"/>
      <c r="F4" s="1853" t="n"/>
      <c r="J4" s="1851" t="n"/>
      <c r="U4" s="1858" t="n"/>
    </row>
    <row r="5" customFormat="1" s="1506">
      <c r="A5" s="294" t="inlineStr">
        <is>
          <t>INV No.</t>
        </is>
      </c>
      <c r="B5" s="156" t="inlineStr">
        <is>
          <t>Jan code</t>
        </is>
      </c>
      <c r="C5" s="295" t="inlineStr">
        <is>
          <t>Brand name</t>
        </is>
      </c>
      <c r="D5" s="294" t="inlineStr">
        <is>
          <t>Description of goods</t>
        </is>
      </c>
      <c r="E5" s="294" t="inlineStr">
        <is>
          <t>Case Q'ty</t>
        </is>
      </c>
      <c r="F5" s="294" t="inlineStr">
        <is>
          <t>LOT</t>
        </is>
      </c>
      <c r="G5" s="296" t="inlineStr">
        <is>
          <t>Q'ty</t>
        </is>
      </c>
      <c r="H5" s="297" t="inlineStr">
        <is>
          <t>仕入値</t>
        </is>
      </c>
      <c r="I5" s="1978" t="inlineStr">
        <is>
          <t>仕入値合計</t>
        </is>
      </c>
      <c r="J5" s="299" t="inlineStr">
        <is>
          <t>ケース容積</t>
        </is>
      </c>
      <c r="K5" s="299" t="inlineStr">
        <is>
          <t>ケース重量</t>
        </is>
      </c>
      <c r="L5" s="1979" t="inlineStr">
        <is>
          <t>ケース数量</t>
        </is>
      </c>
      <c r="M5" s="1979" t="inlineStr">
        <is>
          <t>合計容積</t>
        </is>
      </c>
      <c r="N5" s="1979" t="inlineStr">
        <is>
          <t>合計重量</t>
        </is>
      </c>
      <c r="O5" s="294" t="inlineStr">
        <is>
          <t>Unit N/W(kg)</t>
        </is>
      </c>
      <c r="P5" s="294" t="inlineStr">
        <is>
          <t>Total N/W(kg)</t>
        </is>
      </c>
      <c r="Q5" s="294" t="inlineStr">
        <is>
          <t>成分</t>
        </is>
      </c>
      <c r="R5" s="1456" t="n"/>
    </row>
    <row r="6" customFormat="1" s="1506">
      <c r="A6" s="1307" t="n"/>
      <c r="B6" s="550" t="n"/>
      <c r="C6" s="1308" t="n"/>
      <c r="D6" s="1307" t="n"/>
      <c r="E6" s="1307" t="n"/>
      <c r="F6" s="1307" t="n"/>
      <c r="G6" s="1309" t="n"/>
      <c r="H6" s="1310" t="n"/>
      <c r="I6" s="1898" t="n"/>
      <c r="J6" s="1311" t="n"/>
      <c r="K6" s="1311" t="n"/>
      <c r="L6" s="1980" t="n"/>
      <c r="M6" s="1980" t="n"/>
      <c r="N6" s="1980" t="n"/>
      <c r="O6" s="1307" t="n"/>
      <c r="P6" s="1307" t="n"/>
      <c r="Q6" s="1307"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30" customHeight="1" s="1611">
      <c r="A9" s="20" t="inlineStr">
        <is>
          <t>SAMPLE/TESTER ORDER</t>
        </is>
      </c>
      <c r="B9" s="14" t="n"/>
      <c r="C9" s="15" t="n"/>
      <c r="D9" s="15" t="n"/>
      <c r="E9" s="15" t="n"/>
      <c r="F9" s="15" t="n"/>
      <c r="G9" s="17" t="n"/>
      <c r="H9" s="17" t="n"/>
      <c r="I9" s="1857" t="n"/>
    </row>
    <row r="10" ht="15" customHeight="1" s="1611">
      <c r="A10" s="363" t="n"/>
      <c r="B10" s="157" t="inlineStr">
        <is>
          <t>Jan code</t>
        </is>
      </c>
      <c r="C10" s="369" t="inlineStr">
        <is>
          <t>Brand name</t>
        </is>
      </c>
      <c r="D10" s="363" t="inlineStr">
        <is>
          <t>Description of goods</t>
        </is>
      </c>
      <c r="E10" s="363" t="inlineStr">
        <is>
          <t>Case Q'ty</t>
        </is>
      </c>
      <c r="F10" s="363" t="inlineStr">
        <is>
          <t>LOT</t>
        </is>
      </c>
      <c r="G10" s="370" t="inlineStr">
        <is>
          <t>Q'ty</t>
        </is>
      </c>
      <c r="H10" s="371" t="inlineStr">
        <is>
          <t>仕入値</t>
        </is>
      </c>
      <c r="I10" s="1975" t="inlineStr">
        <is>
          <t>仕入値合計</t>
        </is>
      </c>
    </row>
    <row r="11" ht="15" customHeight="1" s="1611">
      <c r="A11" s="1339" t="n"/>
      <c r="B11" s="14" t="n"/>
      <c r="C11" s="15" t="n"/>
      <c r="D11" s="14" t="n"/>
      <c r="E11" s="14" t="n"/>
      <c r="F11" s="1340" t="n"/>
      <c r="G11" s="1341" t="n"/>
      <c r="H11" s="1342" t="n"/>
      <c r="I11" s="1981" t="n"/>
    </row>
    <row r="12" ht="30" customHeight="1" s="1611">
      <c r="A12" s="1886" t="inlineStr">
        <is>
          <t>SAMPLE/TESTER TOTAL</t>
        </is>
      </c>
      <c r="B12" s="1872" t="n"/>
      <c r="C12" s="1872" t="n"/>
      <c r="D12" s="1872" t="n"/>
      <c r="E12" s="1872" t="n"/>
      <c r="F12" s="1848" t="n"/>
      <c r="G12" s="400">
        <f>SUM(#REF!)</f>
        <v/>
      </c>
      <c r="H12" s="372" t="n"/>
      <c r="I12" s="1982">
        <f>SUM(#REF!)</f>
        <v/>
      </c>
    </row>
    <row r="13" ht="30" customHeight="1" s="1611"/>
  </sheetData>
  <autoFilter ref="A5:Q5"/>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62"/>
</worksheet>
</file>

<file path=xl/worksheets/sheet25.xml><?xml version="1.0" encoding="utf-8"?>
<worksheet xmlns="http://schemas.openxmlformats.org/spreadsheetml/2006/main">
  <sheetPr>
    <outlinePr summaryBelow="1" summaryRight="1"/>
    <pageSetUpPr fitToPage="1"/>
  </sheetPr>
  <dimension ref="A1:L7"/>
  <sheetViews>
    <sheetView view="pageBreakPreview" zoomScale="93" zoomScaleNormal="100" zoomScaleSheetLayoutView="93"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7.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07.2025輸出</t>
        </is>
      </c>
      <c r="E1" s="3" t="n"/>
      <c r="F1" s="3" t="n"/>
      <c r="G1" s="4" t="n"/>
    </row>
    <row r="2" ht="12" customHeight="1" s="1611">
      <c r="A2" s="1456" t="inlineStr">
        <is>
          <t>納品日</t>
        </is>
      </c>
      <c r="C2" s="1457" t="n">
        <v>45856</v>
      </c>
    </row>
    <row r="3" ht="78.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2025/07/16(午前)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26.xml><?xml version="1.0" encoding="utf-8"?>
<worksheet xmlns="http://schemas.openxmlformats.org/spreadsheetml/2006/main">
  <sheetPr>
    <outlinePr summaryBelow="1" summaryRight="1"/>
    <pageSetUpPr fitToPage="1"/>
  </sheetPr>
  <dimension ref="A1:L8"/>
  <sheetViews>
    <sheetView view="pageBreakPreview" zoomScale="130" zoomScaleNormal="100" zoomScaleSheetLayoutView="13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03.2025輸出</t>
        </is>
      </c>
      <c r="E1" s="3" t="n"/>
      <c r="F1" s="3" t="n"/>
      <c r="G1" s="4" t="n"/>
    </row>
    <row r="2" ht="12" customHeight="1" s="1611">
      <c r="A2" s="1456" t="inlineStr">
        <is>
          <t>納品日</t>
        </is>
      </c>
      <c r="C2" s="1457" t="n">
        <v>45715</v>
      </c>
    </row>
    <row r="3" ht="80.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294" t="inlineStr">
        <is>
          <t>Case Q'ty</t>
        </is>
      </c>
      <c r="F5" s="294" t="inlineStr">
        <is>
          <t>LOT</t>
        </is>
      </c>
      <c r="G5" s="284" t="inlineStr">
        <is>
          <t>Q'ty</t>
        </is>
      </c>
      <c r="H5" s="285" t="inlineStr">
        <is>
          <t>仕入値</t>
        </is>
      </c>
      <c r="I5" s="1976" t="inlineStr">
        <is>
          <t>仕入値合計</t>
        </is>
      </c>
    </row>
    <row r="6" customFormat="1" s="1506">
      <c r="A6" s="550" t="n"/>
      <c r="B6" s="1300" t="n"/>
      <c r="C6" s="1301" t="n"/>
      <c r="D6" s="1302" t="n"/>
      <c r="F6" s="1343" t="n"/>
      <c r="G6" s="1304" t="n"/>
      <c r="H6" s="1305" t="n"/>
      <c r="I6" s="1977" t="n"/>
    </row>
    <row r="7" ht="20.1" customFormat="1" customHeight="1" s="15">
      <c r="A7" s="1983" t="inlineStr">
        <is>
          <t>TOTAL</t>
        </is>
      </c>
      <c r="B7" s="1834" t="n"/>
      <c r="C7" s="1834" t="n"/>
      <c r="D7" s="1834" t="n"/>
      <c r="E7" s="1834" t="n"/>
      <c r="F7" s="1984"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27.xml><?xml version="1.0" encoding="utf-8"?>
<worksheet xmlns="http://schemas.openxmlformats.org/spreadsheetml/2006/main">
  <sheetPr>
    <outlinePr summaryBelow="1" summaryRight="1"/>
    <pageSetUpPr/>
  </sheetPr>
  <dimension ref="A1:S18"/>
  <sheetViews>
    <sheetView view="pageBreakPreview" topLeftCell="A3" zoomScale="130" zoomScaleNormal="100" zoomScaleSheetLayoutView="130" workbookViewId="0">
      <selection activeCell="A11" sqref="A11:XFD11"/>
    </sheetView>
  </sheetViews>
  <sheetFormatPr baseColWidth="8" defaultColWidth="3.875" defaultRowHeight="11.25"/>
  <cols>
    <col width="6" customWidth="1" style="2" min="1" max="1"/>
    <col hidden="1" width="12.375" customWidth="1" style="1506" min="2" max="2"/>
    <col width="14.375" customWidth="1" style="2" min="3" max="3"/>
    <col width="53.875" customWidth="1" style="2" min="4" max="4"/>
    <col hidden="1" width="29.125" customWidth="1" style="2" min="5" max="5"/>
    <col width="8.375" customWidth="1" style="2" min="6" max="7"/>
    <col width="7.875" customWidth="1" style="5" min="8" max="9"/>
    <col width="13.125" customWidth="1" style="1851"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65" t="inlineStr">
        <is>
          <t>ROYAL COSMETICS 09.2025輸出</t>
        </is>
      </c>
      <c r="E1" s="1501" t="n"/>
      <c r="F1" s="3" t="n"/>
      <c r="G1" s="3" t="n"/>
      <c r="H1" s="4" t="n"/>
    </row>
    <row r="2" ht="12" customHeight="1" s="1611">
      <c r="A2" s="1456" t="inlineStr">
        <is>
          <t>納品日</t>
        </is>
      </c>
      <c r="C2" s="1572" t="inlineStr">
        <is>
          <t>9/5 (予定）</t>
        </is>
      </c>
      <c r="E2" s="10" t="n"/>
    </row>
    <row r="3" ht="66" customHeight="1" s="1611">
      <c r="A3" s="1456" t="inlineStr">
        <is>
          <t>納品先</t>
        </is>
      </c>
      <c r="C3" s="1459" t="inlineStr">
        <is>
          <t>飯野港運株式会社
京都府舞鶴市松陰１８－７
営業課　谷口様
TEL: 0773-75-5371
FAX: 0773-75-5681</t>
        </is>
      </c>
      <c r="E3" s="10" t="n"/>
      <c r="H3" s="1852" t="n"/>
    </row>
    <row r="4" ht="12" customHeight="1" s="1611">
      <c r="A4" s="1461" t="inlineStr">
        <is>
          <t>梱包情報提出期限</t>
        </is>
      </c>
      <c r="B4" s="1853" t="n"/>
      <c r="C4" s="1572" t="inlineStr">
        <is>
          <t>9/3(午前)</t>
        </is>
      </c>
      <c r="E4" s="10" t="n"/>
      <c r="F4" s="1451" t="n"/>
      <c r="G4" s="1853" t="n"/>
      <c r="M4" s="1858" t="n"/>
    </row>
    <row r="5" customFormat="1" s="1506">
      <c r="A5" s="294" t="inlineStr">
        <is>
          <t>INV No.</t>
        </is>
      </c>
      <c r="B5" s="156" t="inlineStr">
        <is>
          <t>Jan code</t>
        </is>
      </c>
      <c r="C5" s="282" t="inlineStr">
        <is>
          <t>Brand name</t>
        </is>
      </c>
      <c r="D5" s="1571" t="inlineStr">
        <is>
          <t>Description of goods</t>
        </is>
      </c>
      <c r="E5" s="1571" t="inlineStr">
        <is>
          <t>НАМИМЕНОВАНИЕ</t>
        </is>
      </c>
      <c r="F5" s="1571" t="inlineStr">
        <is>
          <t>Case Q'ty</t>
        </is>
      </c>
      <c r="G5" s="1571" t="inlineStr">
        <is>
          <t>LOT</t>
        </is>
      </c>
      <c r="H5" s="284" t="inlineStr">
        <is>
          <t>Q'ty</t>
        </is>
      </c>
      <c r="I5" s="285" t="inlineStr">
        <is>
          <t>仕入値</t>
        </is>
      </c>
      <c r="J5" s="1976" t="inlineStr">
        <is>
          <t>仕入値合計</t>
        </is>
      </c>
    </row>
    <row r="6" customFormat="1" s="1506">
      <c r="A6" s="1867" t="n"/>
      <c r="B6" s="1867" t="inlineStr">
        <is>
          <t>4573221620068</t>
        </is>
      </c>
      <c r="C6" s="1867" t="inlineStr">
        <is>
          <t>ROSY DROP</t>
        </is>
      </c>
      <c r="D6" s="1867" t="inlineStr">
        <is>
          <t>《ROSY DROP》 Perfect Stretch Sheet mini</t>
        </is>
      </c>
      <c r="E6" s="1867" t="inlineStr">
        <is>
          <t>Идеальные патчи под глаза "Капля Розы"</t>
        </is>
      </c>
      <c r="F6" s="1867" t="inlineStr">
        <is>
          <t>nan</t>
        </is>
      </c>
      <c r="G6" s="1867" t="inlineStr">
        <is>
          <t>nan</t>
        </is>
      </c>
      <c r="H6" s="1867" t="inlineStr">
        <is>
          <t>1000.0</t>
        </is>
      </c>
      <c r="I6" s="1867" t="inlineStr">
        <is>
          <t>200.0</t>
        </is>
      </c>
      <c r="J6" s="1867" t="inlineStr">
        <is>
          <t>200000.0</t>
        </is>
      </c>
    </row>
    <row r="7" ht="20.1" customFormat="1" customHeight="1" s="15">
      <c r="A7" s="1867" t="n"/>
      <c r="B7" s="1867" t="inlineStr">
        <is>
          <t>4573221620068</t>
        </is>
      </c>
      <c r="C7" s="1867" t="inlineStr">
        <is>
          <t>ROSY DROP</t>
        </is>
      </c>
      <c r="D7" s="1867" t="inlineStr">
        <is>
          <t>《ROSY DROP》 Perfect Stretch Sheet</t>
        </is>
      </c>
      <c r="E7" s="1867" t="inlineStr">
        <is>
          <t>Идеальные патчи под глаза "Капля Розы"</t>
        </is>
      </c>
      <c r="F7" s="1867" t="inlineStr">
        <is>
          <t>50.0</t>
        </is>
      </c>
      <c r="G7" s="1867" t="inlineStr">
        <is>
          <t>50</t>
        </is>
      </c>
      <c r="H7" s="1867" t="inlineStr">
        <is>
          <t>200.0</t>
        </is>
      </c>
      <c r="I7" s="1867" t="inlineStr">
        <is>
          <t>3600.0</t>
        </is>
      </c>
      <c r="J7" s="1867" t="inlineStr">
        <is>
          <t>720000.0</t>
        </is>
      </c>
    </row>
    <row r="8" ht="20.1" customFormat="1" customHeight="1" s="15">
      <c r="A8" s="550" t="n"/>
      <c r="B8" s="1300" t="n"/>
      <c r="C8" s="1301" t="n"/>
      <c r="D8" s="1302" t="n"/>
      <c r="E8" s="1302" t="n"/>
      <c r="F8" s="1302" t="n"/>
      <c r="G8" s="1303" t="n"/>
      <c r="H8" s="1304" t="n"/>
      <c r="I8" s="1305" t="n"/>
      <c r="J8" s="1977" t="n"/>
    </row>
    <row r="9" ht="20.1" customFormat="1" customHeight="1" s="15">
      <c r="A9" s="1316" t="inlineStr">
        <is>
          <t>TOTAL</t>
        </is>
      </c>
      <c r="B9" s="1834" t="n"/>
      <c r="C9" s="1834" t="n"/>
      <c r="D9" s="1834" t="n"/>
      <c r="E9" s="1834" t="n"/>
      <c r="F9" s="1834" t="n"/>
      <c r="G9" s="1835" t="n"/>
      <c r="H9" s="280">
        <f>SUM(#REF!)</f>
        <v/>
      </c>
      <c r="I9" s="280" t="n"/>
      <c r="J9" s="1856">
        <f>SUM(#REF!)</f>
        <v/>
      </c>
    </row>
    <row r="10" ht="20.1" customFormat="1" customHeight="1" s="14">
      <c r="B10" s="14" t="n"/>
      <c r="H10" s="17" t="n"/>
      <c r="I10" s="17" t="n"/>
      <c r="J10" s="1857" t="n"/>
    </row>
    <row r="11" ht="20.1" customFormat="1" customHeight="1" s="14">
      <c r="A11" s="20" t="inlineStr">
        <is>
          <t>SAMPLE/TESTER ORDER</t>
        </is>
      </c>
      <c r="B11" s="14" t="n"/>
      <c r="H11" s="17" t="n"/>
      <c r="I11" s="17" t="n"/>
      <c r="J11" s="1857" t="n"/>
    </row>
    <row r="12" ht="26.25" customFormat="1" customHeight="1" s="1456">
      <c r="A12" s="306" t="inlineStr">
        <is>
          <t>INV No.</t>
        </is>
      </c>
      <c r="B12" s="157" t="inlineStr">
        <is>
          <t>Jan code</t>
        </is>
      </c>
      <c r="C12" s="288" t="inlineStr">
        <is>
          <t>Brand name</t>
        </is>
      </c>
      <c r="D12" s="1464" t="inlineStr">
        <is>
          <t>Description of goods</t>
        </is>
      </c>
      <c r="E12" s="1464" t="inlineStr">
        <is>
          <t>НАМИМЕНОВАНИЕ</t>
        </is>
      </c>
      <c r="F12" s="1464" t="inlineStr">
        <is>
          <t>Case Q'ty</t>
        </is>
      </c>
      <c r="G12" s="1464" t="inlineStr">
        <is>
          <t>LOT</t>
        </is>
      </c>
      <c r="H12" s="307" t="inlineStr">
        <is>
          <t>Q'ty</t>
        </is>
      </c>
      <c r="I12" s="308" t="inlineStr">
        <is>
          <t>仕入値</t>
        </is>
      </c>
      <c r="J12" s="1975" t="inlineStr">
        <is>
          <t>仕入値合計</t>
        </is>
      </c>
    </row>
    <row r="13" ht="20.25" customFormat="1" customHeight="1" s="1456">
      <c r="A13" s="1313" t="n"/>
      <c r="B13" s="1314" t="n"/>
      <c r="C13" s="1315" t="n"/>
      <c r="D13" s="1316" t="n"/>
      <c r="E13" s="1316" t="n"/>
      <c r="F13" s="1316" t="n"/>
      <c r="G13" s="1316" t="n"/>
      <c r="H13" s="1317" t="n"/>
      <c r="I13" s="1318" t="n"/>
      <c r="J13" s="1981" t="n"/>
    </row>
    <row r="14" ht="20.1" customFormat="1" customHeight="1" s="1456">
      <c r="A14" s="1364" t="inlineStr">
        <is>
          <t>SAMPLE/TESTER TOTAL</t>
        </is>
      </c>
      <c r="B14" s="1863" t="n"/>
      <c r="C14" s="1863" t="n"/>
      <c r="D14" s="1863" t="n"/>
      <c r="E14" s="1863" t="n"/>
      <c r="F14" s="1863" t="n"/>
      <c r="G14" s="1864" t="n"/>
      <c r="H14" s="309">
        <f>SUM(#REF!)</f>
        <v/>
      </c>
      <c r="I14" s="284" t="n"/>
      <c r="J14" s="1982">
        <f>SUM(#REF!)</f>
        <v/>
      </c>
      <c r="K14" s="2" t="n"/>
      <c r="L14" s="2" t="n"/>
      <c r="M14" s="2" t="n"/>
      <c r="N14" s="2" t="n"/>
      <c r="O14" s="2" t="n"/>
      <c r="P14" s="2" t="n"/>
      <c r="Q14" s="2" t="n"/>
    </row>
    <row r="15" ht="20.1" customFormat="1" customHeight="1" s="1456">
      <c r="A15" s="1506" t="n"/>
      <c r="B15" s="1506" t="n"/>
      <c r="C15" s="1506" t="n"/>
      <c r="D15" s="1506" t="n"/>
      <c r="E15" s="1506" t="n"/>
      <c r="F15" s="1506" t="n"/>
      <c r="G15" s="1506" t="n"/>
      <c r="H15" s="5" t="n"/>
      <c r="I15" s="5" t="n"/>
      <c r="J15" s="5" t="n"/>
      <c r="K15" s="2" t="n"/>
      <c r="L15" s="2" t="n"/>
      <c r="M15" s="2" t="n"/>
      <c r="N15" s="2" t="n"/>
      <c r="O15" s="2" t="n"/>
      <c r="P15" s="2" t="n"/>
      <c r="Q15" s="2" t="n"/>
    </row>
    <row r="16" ht="20.1" customFormat="1" customHeight="1" s="1456">
      <c r="A16" s="2" t="n"/>
      <c r="B16" s="1506" t="n"/>
      <c r="C16" s="2" t="n"/>
      <c r="D16" s="2" t="n"/>
      <c r="E16" s="2" t="n"/>
      <c r="F16" s="2" t="n"/>
      <c r="G16" s="2" t="n"/>
      <c r="H16" s="21" t="inlineStr">
        <is>
          <t>合計個数</t>
        </is>
      </c>
      <c r="I16" s="5" t="n"/>
      <c r="J16" s="1871" t="n"/>
      <c r="K16" s="2" t="n"/>
      <c r="L16" s="2" t="n"/>
      <c r="M16" s="2" t="n"/>
      <c r="N16" s="2" t="n"/>
      <c r="O16" s="2" t="n"/>
      <c r="P16" s="2" t="n"/>
      <c r="Q16" s="2" t="n"/>
    </row>
    <row r="17">
      <c r="A17" s="2" t="n"/>
      <c r="B17" s="1506" t="n"/>
      <c r="C17" s="2" t="n"/>
      <c r="D17" s="2" t="n"/>
      <c r="E17" s="2" t="n"/>
      <c r="F17" s="2" t="n"/>
      <c r="G17" s="2" t="n"/>
      <c r="H17" s="309">
        <f>H7+H12</f>
        <v/>
      </c>
      <c r="I17" s="5" t="n"/>
      <c r="J17" s="5" t="n"/>
      <c r="K17" s="2" t="n"/>
      <c r="L17" s="2" t="n"/>
      <c r="M17" s="2" t="n"/>
      <c r="N17" s="2" t="n"/>
      <c r="O17" s="2" t="n"/>
      <c r="P17" s="2" t="n"/>
      <c r="Q17" s="2" t="n"/>
    </row>
    <row r="18">
      <c r="A18" s="2" t="n"/>
      <c r="B18" s="1506" t="n"/>
      <c r="C18" s="2" t="n"/>
      <c r="D18" s="2" t="n"/>
      <c r="E18" s="2" t="n"/>
      <c r="F18" s="2" t="n"/>
      <c r="G18" s="2" t="n"/>
      <c r="H18" s="5" t="n"/>
      <c r="I18" s="5" t="n"/>
      <c r="J18" s="1851" t="n"/>
      <c r="K18" s="2" t="n"/>
      <c r="L18" s="2" t="n"/>
      <c r="M18" s="2" t="n"/>
      <c r="N18" s="2" t="n"/>
      <c r="O18" s="2" t="n"/>
      <c r="P18" s="2" t="n"/>
      <c r="Q18" s="2" t="n"/>
    </row>
  </sheetData>
  <autoFilter ref="A5:J7"/>
  <mergeCells count="10">
    <mergeCell ref="A3:B3"/>
    <mergeCell ref="F4:G4"/>
    <mergeCell ref="A4:B4"/>
    <mergeCell ref="A1:D1"/>
    <mergeCell ref="A2:B2"/>
    <mergeCell ref="A14:G14"/>
    <mergeCell ref="C2:D2"/>
    <mergeCell ref="A9:G9"/>
    <mergeCell ref="C3:D3"/>
    <mergeCell ref="C4:D4"/>
  </mergeCells>
  <pageMargins left="0.7" right="0.7" top="0.75" bottom="0.75" header="0.3" footer="0.3"/>
  <pageSetup orientation="portrait" paperSize="9" scale="59"/>
</worksheet>
</file>

<file path=xl/worksheets/sheet28.xml><?xml version="1.0" encoding="utf-8"?>
<worksheet xmlns="http://schemas.openxmlformats.org/spreadsheetml/2006/main">
  <sheetPr>
    <outlinePr summaryBelow="1" summaryRight="1"/>
    <pageSetUpPr fitToPage="1"/>
  </sheetPr>
  <dimension ref="A1:S25"/>
  <sheetViews>
    <sheetView view="pageBreakPreview" zoomScale="70" zoomScaleNormal="100" zoomScaleSheetLayoutView="70" workbookViewId="0">
      <selection activeCell="A13" sqref="A13:XFD13"/>
    </sheetView>
  </sheetViews>
  <sheetFormatPr baseColWidth="8" defaultColWidth="3.875" defaultRowHeight="11.25"/>
  <cols>
    <col width="6" customWidth="1" style="427" min="1" max="1"/>
    <col hidden="1" width="12.375" customWidth="1" style="1506" min="2" max="2"/>
    <col width="10.875" customWidth="1" style="427" min="3" max="3"/>
    <col width="20" customWidth="1" style="427" min="4" max="4"/>
    <col width="61.375" customWidth="1" style="427" min="5" max="5"/>
    <col width="8.375" customWidth="1" style="427" min="6" max="7"/>
    <col width="7.875" customWidth="1" style="425" min="8" max="8"/>
    <col width="19.375" customWidth="1" style="425" min="9" max="9"/>
    <col width="13.125" customWidth="1" style="1610" min="10" max="10"/>
    <col width="22" customWidth="1" style="511" min="11" max="11"/>
    <col width="7.875" bestFit="1" customWidth="1" style="427" min="12" max="12"/>
    <col width="6.125" bestFit="1" customWidth="1" style="427" min="13" max="13"/>
    <col width="3.875" customWidth="1" style="427" min="14" max="16"/>
    <col width="5.125" bestFit="1" customWidth="1" style="427" min="17" max="17"/>
    <col width="3.875" customWidth="1" style="427" min="18" max="16384"/>
  </cols>
  <sheetData>
    <row r="1" ht="21" customHeight="1" s="1611">
      <c r="A1" s="1470" t="inlineStr">
        <is>
          <t>ROYAL COSMETICS 09.2025輸出（ロシア向け）</t>
        </is>
      </c>
      <c r="F1" s="421" t="n"/>
      <c r="G1" s="421" t="n"/>
      <c r="H1" s="422" t="n"/>
    </row>
    <row r="2" ht="12" customHeight="1" s="1611">
      <c r="A2" s="1553" t="inlineStr">
        <is>
          <t>納品日</t>
        </is>
      </c>
      <c r="C2" s="1554" t="n">
        <v>45905</v>
      </c>
    </row>
    <row r="3" ht="69.75" customHeight="1" s="1611">
      <c r="A3" s="1553" t="inlineStr">
        <is>
          <t>納品先</t>
        </is>
      </c>
      <c r="C3" s="1578" t="inlineStr">
        <is>
          <t>飯野港運株式会社
京都府舞鶴市松陰１８－７
営業課　谷口様
TEL: 0773-75-5371
FAX: 0773-75-5681</t>
        </is>
      </c>
      <c r="H3" s="1609" t="n"/>
    </row>
    <row r="4" ht="12" customHeight="1" s="1611">
      <c r="A4" s="1557" t="inlineStr">
        <is>
          <t>梱包情報提出期限</t>
        </is>
      </c>
      <c r="B4" s="1853" t="n"/>
      <c r="C4" s="1579" t="inlineStr">
        <is>
          <t>2024/9/3(午前)</t>
        </is>
      </c>
      <c r="D4" s="1853" t="n"/>
      <c r="E4" s="1853" t="n"/>
      <c r="F4" s="1551" t="n"/>
      <c r="G4" s="1853" t="n"/>
      <c r="M4" s="1985" t="n"/>
    </row>
    <row r="5" customFormat="1" s="1597">
      <c r="A5" s="480" t="inlineStr">
        <is>
          <t>INV No.</t>
        </is>
      </c>
      <c r="B5" s="156" t="inlineStr">
        <is>
          <t>Jan code</t>
        </is>
      </c>
      <c r="C5" s="481" t="inlineStr">
        <is>
          <t>Brand name</t>
        </is>
      </c>
      <c r="D5" s="1577" t="inlineStr">
        <is>
          <t>JAN</t>
        </is>
      </c>
      <c r="E5" s="1577" t="inlineStr">
        <is>
          <t>Description of goods</t>
        </is>
      </c>
      <c r="F5" s="1577" t="inlineStr">
        <is>
          <t>Case Q'ty</t>
        </is>
      </c>
      <c r="G5" s="1577" t="inlineStr">
        <is>
          <t>LOT</t>
        </is>
      </c>
      <c r="H5" s="483" t="inlineStr">
        <is>
          <t>Q'ty</t>
        </is>
      </c>
      <c r="I5" s="484" t="inlineStr">
        <is>
          <t>仕入値</t>
        </is>
      </c>
      <c r="J5" s="1986" t="inlineStr">
        <is>
          <t>仕入値合計</t>
        </is>
      </c>
      <c r="K5" s="513" t="n"/>
    </row>
    <row r="6" customFormat="1" s="1597">
      <c r="A6" s="1867" t="n"/>
      <c r="B6" s="1867" t="inlineStr">
        <is>
          <t>4573383082063</t>
        </is>
      </c>
      <c r="C6" s="1867" t="inlineStr">
        <is>
          <t>Lapidem PRO</t>
        </is>
      </c>
      <c r="D6" s="1867" t="inlineStr">
        <is>
          <t>4573383082063</t>
        </is>
      </c>
      <c r="E6" s="1867" t="inlineStr">
        <is>
          <t>《Lapidem PRO》RITUAL Sleeping Bloom Mask 250g</t>
        </is>
      </c>
      <c r="F6" s="1867" t="inlineStr">
        <is>
          <t>nan</t>
        </is>
      </c>
      <c r="G6" s="1867" t="inlineStr">
        <is>
          <t>nan</t>
        </is>
      </c>
      <c r="H6" s="1867" t="inlineStr">
        <is>
          <t>6.0</t>
        </is>
      </c>
      <c r="I6" s="1867" t="inlineStr">
        <is>
          <t>17600.0</t>
        </is>
      </c>
      <c r="J6" s="1867" t="inlineStr">
        <is>
          <t>105600.0</t>
        </is>
      </c>
    </row>
    <row r="7" ht="20.1" customFormat="1" customHeight="1" s="437">
      <c r="A7" s="1867" t="n"/>
      <c r="B7" s="1867" t="inlineStr">
        <is>
          <t>4573383082179</t>
        </is>
      </c>
      <c r="C7" s="1867" t="inlineStr">
        <is>
          <t>Lapidem</t>
        </is>
      </c>
      <c r="D7" s="1867" t="inlineStr">
        <is>
          <t>4573383082179</t>
        </is>
      </c>
      <c r="E7" s="1867" t="inlineStr">
        <is>
          <t>《Lapidem》BATH &amp; MASSAGE OIL04 (BREATHE) 120ml</t>
        </is>
      </c>
      <c r="F7" s="1867" t="inlineStr">
        <is>
          <t>nan</t>
        </is>
      </c>
      <c r="G7" s="1867" t="inlineStr">
        <is>
          <t>nan</t>
        </is>
      </c>
      <c r="H7" s="1867" t="inlineStr">
        <is>
          <t>12.0</t>
        </is>
      </c>
      <c r="I7" s="1867" t="inlineStr">
        <is>
          <t>4235.0</t>
        </is>
      </c>
      <c r="J7" s="1867" t="inlineStr">
        <is>
          <t>50820.0</t>
        </is>
      </c>
    </row>
    <row r="8" ht="20.1" customFormat="1" customHeight="1" s="437">
      <c r="A8" s="1867" t="n"/>
      <c r="B8" s="1867" t="inlineStr">
        <is>
          <t>4573383082032</t>
        </is>
      </c>
      <c r="C8" s="1867" t="inlineStr">
        <is>
          <t>Lapidem</t>
        </is>
      </c>
      <c r="D8" s="1867" t="inlineStr">
        <is>
          <t>4573383082032</t>
        </is>
      </c>
      <c r="E8" s="1867" t="inlineStr">
        <is>
          <t>《Lapidem》RITUAL Sleeping Bloom Mask 100g</t>
        </is>
      </c>
      <c r="F8" s="1867" t="inlineStr">
        <is>
          <t>nan</t>
        </is>
      </c>
      <c r="G8" s="1867" t="inlineStr">
        <is>
          <t>nan</t>
        </is>
      </c>
      <c r="H8" s="1867" t="inlineStr">
        <is>
          <t>18.0</t>
        </is>
      </c>
      <c r="I8" s="1867" t="inlineStr">
        <is>
          <t>8140.0</t>
        </is>
      </c>
      <c r="J8" s="1867" t="inlineStr">
        <is>
          <t>146520.0</t>
        </is>
      </c>
    </row>
    <row r="9" ht="19.5" customFormat="1" customHeight="1" s="453">
      <c r="A9" s="1867" t="n"/>
      <c r="B9" s="1867" t="inlineStr">
        <is>
          <t>4573383083404</t>
        </is>
      </c>
      <c r="C9" s="1867" t="inlineStr">
        <is>
          <t>Lapidem</t>
        </is>
      </c>
      <c r="D9" s="1867" t="inlineStr">
        <is>
          <t>4573383083404</t>
        </is>
      </c>
      <c r="E9" s="1867" t="inlineStr">
        <is>
          <t>LAPIDEM RITUAL SMOOTH MATTE TOUCH CREAM 50ml</t>
        </is>
      </c>
      <c r="F9" s="1867" t="inlineStr">
        <is>
          <t>nan</t>
        </is>
      </c>
      <c r="G9" s="1867" t="inlineStr">
        <is>
          <t>nan</t>
        </is>
      </c>
      <c r="H9" s="1867" t="inlineStr">
        <is>
          <t>24.0</t>
        </is>
      </c>
      <c r="I9" s="1867" t="inlineStr">
        <is>
          <t>7975.0</t>
        </is>
      </c>
      <c r="J9" s="1867" t="inlineStr">
        <is>
          <t>191400.0</t>
        </is>
      </c>
    </row>
    <row r="10" ht="19.5" customFormat="1" customHeight="1" s="453">
      <c r="A10" s="1867" t="n"/>
      <c r="B10" s="1867" t="inlineStr">
        <is>
          <t>4573383083305</t>
        </is>
      </c>
      <c r="C10" s="1867" t="inlineStr">
        <is>
          <t>Lapidem</t>
        </is>
      </c>
      <c r="D10" s="1867" t="inlineStr">
        <is>
          <t>4573383083305</t>
        </is>
      </c>
      <c r="E10" s="1867" t="inlineStr">
        <is>
          <t>LAPIDEM RITUAL NOURISHING ESSENCE 100ml</t>
        </is>
      </c>
      <c r="F10" s="1867" t="inlineStr">
        <is>
          <t>nan</t>
        </is>
      </c>
      <c r="G10" s="1867" t="inlineStr">
        <is>
          <t>nan</t>
        </is>
      </c>
      <c r="H10" s="1867" t="inlineStr">
        <is>
          <t>12.0</t>
        </is>
      </c>
      <c r="I10" s="1867" t="inlineStr">
        <is>
          <t>7040.0</t>
        </is>
      </c>
      <c r="J10" s="1867" t="inlineStr">
        <is>
          <t>84480.0</t>
        </is>
      </c>
    </row>
    <row r="11" ht="19.5" customFormat="1" customHeight="1" s="453">
      <c r="A11" s="1867" t="n"/>
      <c r="B11" s="1867" t="inlineStr">
        <is>
          <t>4573383083206</t>
        </is>
      </c>
      <c r="C11" s="1867" t="inlineStr">
        <is>
          <t>Lapidem</t>
        </is>
      </c>
      <c r="D11" s="1867" t="inlineStr">
        <is>
          <t>4573383083206</t>
        </is>
      </c>
      <c r="E11" s="1867" t="inlineStr">
        <is>
          <t>LAPIDEM RITUAL SILKY SERUM 30ml</t>
        </is>
      </c>
      <c r="F11" s="1867" t="inlineStr">
        <is>
          <t>nan</t>
        </is>
      </c>
      <c r="G11" s="1867" t="inlineStr">
        <is>
          <t>nan</t>
        </is>
      </c>
      <c r="H11" s="1867" t="inlineStr">
        <is>
          <t>12.0</t>
        </is>
      </c>
      <c r="I11" s="1867" t="inlineStr">
        <is>
          <t>9240.0</t>
        </is>
      </c>
      <c r="J11" s="1867" t="inlineStr">
        <is>
          <t>110880.0</t>
        </is>
      </c>
    </row>
    <row r="12" ht="27" customFormat="1" customHeight="1" s="437">
      <c r="A12" s="1867" t="n"/>
      <c r="B12" s="1867" t="inlineStr">
        <is>
          <t>4573383083107</t>
        </is>
      </c>
      <c r="C12" s="1867" t="inlineStr">
        <is>
          <t>Lapidem</t>
        </is>
      </c>
      <c r="D12" s="1867" t="inlineStr">
        <is>
          <t>4573383083107</t>
        </is>
      </c>
      <c r="E12" s="1867" t="inlineStr">
        <is>
          <t>LAPIDEM RITUAL OKIYOME SERUM 60ml</t>
        </is>
      </c>
      <c r="F12" s="1867" t="inlineStr">
        <is>
          <t>nan</t>
        </is>
      </c>
      <c r="G12" s="1867" t="inlineStr">
        <is>
          <t>nan</t>
        </is>
      </c>
      <c r="H12" s="1867" t="inlineStr">
        <is>
          <t>12.0</t>
        </is>
      </c>
      <c r="I12" s="1867" t="inlineStr">
        <is>
          <t>9240.0</t>
        </is>
      </c>
      <c r="J12" s="1867" t="inlineStr">
        <is>
          <t>110880.0</t>
        </is>
      </c>
    </row>
    <row r="13" ht="27" customFormat="1" customHeight="1" s="437">
      <c r="A13" s="1867" t="n"/>
      <c r="B13" s="1867" t="inlineStr">
        <is>
          <t>4573383083008</t>
        </is>
      </c>
      <c r="C13" s="1867" t="inlineStr">
        <is>
          <t>Lapidem</t>
        </is>
      </c>
      <c r="D13" s="1867" t="inlineStr">
        <is>
          <t>4573383083008</t>
        </is>
      </c>
      <c r="E13" s="1867" t="inlineStr">
        <is>
          <t>LAPIDEM RITUAL Dewy Jelly Scrub 80ml</t>
        </is>
      </c>
      <c r="F13" s="1867" t="inlineStr">
        <is>
          <t>nan</t>
        </is>
      </c>
      <c r="G13" s="1867" t="inlineStr">
        <is>
          <t>nan</t>
        </is>
      </c>
      <c r="H13" s="1867" t="inlineStr">
        <is>
          <t>12.0</t>
        </is>
      </c>
      <c r="I13" s="1867" t="inlineStr">
        <is>
          <t>7040.0</t>
        </is>
      </c>
      <c r="J13" s="1867" t="inlineStr">
        <is>
          <t>84480.0</t>
        </is>
      </c>
    </row>
    <row r="14" ht="19.5" customFormat="1" customHeight="1" s="1553">
      <c r="A14" s="1328" t="n"/>
      <c r="B14" s="1300" t="n"/>
      <c r="C14" s="1329" t="n"/>
      <c r="D14" s="1330" t="n"/>
      <c r="E14" s="1330" t="n"/>
      <c r="F14" s="1330" t="n"/>
      <c r="G14" s="1331" t="n"/>
      <c r="H14" s="1332" t="n"/>
      <c r="I14" s="1333" t="n"/>
      <c r="J14" s="1987" t="n"/>
      <c r="K14" s="513" t="n"/>
    </row>
    <row r="15" ht="14.25" customFormat="1" customHeight="1" s="1553">
      <c r="A15" s="1988" t="inlineStr">
        <is>
          <t>TOTAL</t>
        </is>
      </c>
      <c r="B15" s="1834" t="n"/>
      <c r="C15" s="1834" t="n"/>
      <c r="D15" s="1834" t="n"/>
      <c r="E15" s="1834" t="n"/>
      <c r="F15" s="1834" t="n"/>
      <c r="G15" s="1835" t="n"/>
      <c r="H15" s="516">
        <f>SUM(#REF!)</f>
        <v/>
      </c>
      <c r="I15" s="1989" t="n"/>
      <c r="J15" s="1990">
        <f>SUM(#REF!)</f>
        <v/>
      </c>
      <c r="K15" s="514" t="n"/>
    </row>
    <row r="16" ht="20.1" customFormat="1" customHeight="1" s="1553">
      <c r="B16" s="14" t="n"/>
      <c r="H16" s="561" t="n"/>
      <c r="I16" s="464" t="n"/>
      <c r="J16" s="1991" t="n"/>
      <c r="K16" s="514" t="n"/>
    </row>
    <row r="17" ht="20.1" customFormat="1" customHeight="1" s="1553">
      <c r="A17" s="1580" t="inlineStr">
        <is>
          <t>SAMPLE/TESTER ORDER</t>
        </is>
      </c>
      <c r="B17" s="1872" t="n"/>
      <c r="C17" s="1872" t="n"/>
      <c r="D17" s="1872" t="n"/>
      <c r="E17" s="1872" t="n"/>
      <c r="F17" s="1872" t="n"/>
      <c r="G17" s="1872" t="n"/>
      <c r="H17" s="1872" t="n"/>
      <c r="I17" s="1872" t="n"/>
      <c r="J17" s="1872" t="n"/>
      <c r="K17" s="519" t="n"/>
    </row>
    <row r="18">
      <c r="A18" s="1580" t="n"/>
      <c r="B18" s="1580" t="n"/>
      <c r="C18" s="1580" t="n"/>
      <c r="D18" s="1580" t="n"/>
      <c r="E18" s="1580" t="n"/>
      <c r="F18" s="1580" t="n"/>
      <c r="G18" s="1580" t="n"/>
      <c r="H18" s="1580" t="n"/>
      <c r="I18" s="1580" t="n"/>
      <c r="J18" s="1580" t="n"/>
      <c r="K18" s="519" t="n"/>
    </row>
    <row r="19">
      <c r="A19" s="1581" t="inlineStr">
        <is>
          <t xml:space="preserve">SAMPLE/TESTER </t>
        </is>
      </c>
      <c r="B19" s="1834" t="n"/>
      <c r="C19" s="1834" t="n"/>
      <c r="D19" s="1834" t="n"/>
      <c r="E19" s="1834" t="n"/>
      <c r="F19" s="1834" t="n"/>
      <c r="G19" s="1834" t="n"/>
      <c r="H19" s="1834" t="n"/>
      <c r="I19" s="1834" t="n"/>
      <c r="J19" s="1834" t="n"/>
      <c r="K19" s="519" t="n"/>
    </row>
    <row r="20">
      <c r="A20" s="480" t="inlineStr">
        <is>
          <t>INV No.</t>
        </is>
      </c>
      <c r="B20" s="157" t="inlineStr">
        <is>
          <t>Jan code</t>
        </is>
      </c>
      <c r="C20" s="481" t="inlineStr">
        <is>
          <t>Brand name</t>
        </is>
      </c>
      <c r="D20" s="481" t="n"/>
      <c r="E20" s="1577" t="inlineStr">
        <is>
          <t>Description of goods</t>
        </is>
      </c>
      <c r="F20" s="1577" t="inlineStr">
        <is>
          <t>Case Q'ty</t>
        </is>
      </c>
      <c r="G20" s="1577" t="inlineStr">
        <is>
          <t>LOT</t>
        </is>
      </c>
      <c r="H20" s="483" t="inlineStr">
        <is>
          <t>Q'ty</t>
        </is>
      </c>
      <c r="I20" s="484" t="inlineStr">
        <is>
          <t>仕入値</t>
        </is>
      </c>
      <c r="J20" s="1986" t="inlineStr">
        <is>
          <t>仕入値合計</t>
        </is>
      </c>
      <c r="K20" s="514" t="n"/>
    </row>
    <row r="21">
      <c r="A21" s="1344" t="n"/>
      <c r="B21" s="1314" t="n"/>
      <c r="C21" s="1345" t="n"/>
      <c r="D21" s="1345" t="n"/>
      <c r="E21" s="1346" t="n"/>
      <c r="F21" s="1346" t="n"/>
      <c r="G21" s="1346" t="n"/>
      <c r="H21" s="1332" t="n"/>
      <c r="I21" s="1333" t="n"/>
      <c r="J21" s="1987" t="n"/>
      <c r="K21" s="514" t="n"/>
    </row>
    <row r="22">
      <c r="A22" s="1386" t="inlineStr">
        <is>
          <t>SAMPLE/TESTER TOTAL</t>
        </is>
      </c>
      <c r="B22" s="1863" t="n"/>
      <c r="C22" s="1863" t="n"/>
      <c r="D22" s="1863" t="n"/>
      <c r="E22" s="1863" t="n"/>
      <c r="F22" s="1863" t="n"/>
      <c r="G22" s="1864" t="n"/>
      <c r="H22" s="483">
        <f>SUM(#REF!)</f>
        <v/>
      </c>
      <c r="I22" s="483" t="n"/>
      <c r="J22" s="483" t="n"/>
      <c r="K22" s="511" t="n"/>
      <c r="L22" s="427" t="n"/>
      <c r="M22" s="427" t="n"/>
      <c r="N22" s="427" t="n"/>
      <c r="O22" s="427" t="n"/>
      <c r="P22" s="427" t="n"/>
      <c r="Q22" s="427" t="n"/>
    </row>
    <row r="23">
      <c r="A23" s="1597" t="n"/>
      <c r="B23" s="1506" t="n"/>
      <c r="C23" s="1597" t="n"/>
      <c r="D23" s="1597" t="n"/>
      <c r="E23" s="1597" t="n"/>
      <c r="F23" s="1597" t="n"/>
      <c r="G23" s="1597" t="n"/>
      <c r="H23" s="425" t="inlineStr">
        <is>
          <t>合計個数</t>
        </is>
      </c>
      <c r="I23" s="425" t="n"/>
      <c r="J23" s="1610" t="n"/>
      <c r="K23" s="511" t="n"/>
      <c r="L23" s="427" t="n"/>
      <c r="M23" s="427" t="n"/>
      <c r="N23" s="427" t="n"/>
      <c r="O23" s="427" t="n"/>
      <c r="P23" s="427" t="n"/>
      <c r="Q23" s="427" t="n"/>
    </row>
    <row r="24">
      <c r="A24" s="427" t="n"/>
      <c r="B24" s="1506" t="n"/>
      <c r="C24" s="427" t="n"/>
      <c r="D24" s="427" t="n"/>
      <c r="E24" s="427" t="n"/>
      <c r="F24" s="427" t="n"/>
      <c r="G24" s="427" t="n"/>
      <c r="H24" s="520">
        <f>H7+H14</f>
        <v/>
      </c>
      <c r="I24" s="425" t="n"/>
      <c r="J24" s="425" t="n"/>
      <c r="K24" s="511" t="n"/>
      <c r="L24" s="427" t="n"/>
      <c r="M24" s="427" t="n"/>
      <c r="N24" s="427" t="n"/>
      <c r="O24" s="427" t="n"/>
      <c r="P24" s="427" t="n"/>
      <c r="Q24" s="427" t="n"/>
    </row>
    <row r="25">
      <c r="A25" s="427" t="n"/>
      <c r="B25" s="1506" t="n"/>
      <c r="C25" s="427" t="n"/>
      <c r="D25" s="427" t="n"/>
      <c r="E25" s="427" t="n"/>
      <c r="F25" s="427" t="n"/>
      <c r="G25" s="427" t="n"/>
      <c r="H25" s="425" t="n"/>
      <c r="I25" s="425" t="n"/>
      <c r="J25" s="1610" t="n"/>
      <c r="K25" s="511" t="n"/>
      <c r="L25" s="427" t="n"/>
      <c r="M25" s="427" t="n"/>
      <c r="N25" s="427" t="n"/>
      <c r="O25" s="427" t="n"/>
      <c r="P25" s="427" t="n"/>
      <c r="Q25" s="427" t="n"/>
    </row>
  </sheetData>
  <autoFilter ref="A5:J16"/>
  <mergeCells count="12">
    <mergeCell ref="A3:B3"/>
    <mergeCell ref="C2:E2"/>
    <mergeCell ref="F4:G4"/>
    <mergeCell ref="A4:B4"/>
    <mergeCell ref="A2:B2"/>
    <mergeCell ref="A17:J17"/>
    <mergeCell ref="A22:G22"/>
    <mergeCell ref="C4:E4"/>
    <mergeCell ref="C3:E3"/>
    <mergeCell ref="A1:E1"/>
    <mergeCell ref="A15:G15"/>
    <mergeCell ref="A19:J19"/>
  </mergeCells>
  <pageMargins left="0.7" right="0.7" top="0.75" bottom="0.75" header="0.3" footer="0.3"/>
  <pageSetup orientation="portrait" paperSize="9" scale="51"/>
  <colBreaks count="1" manualBreakCount="1">
    <brk id="2" min="0" max="54" man="1"/>
  </colBreaks>
</worksheet>
</file>

<file path=xl/worksheets/sheet29.xml><?xml version="1.0" encoding="utf-8"?>
<worksheet xmlns="http://schemas.openxmlformats.org/spreadsheetml/2006/main">
  <sheetPr>
    <outlinePr summaryBelow="1" summaryRight="1"/>
    <pageSetUpPr fitToPage="1"/>
  </sheetPr>
  <dimension ref="A1:U25"/>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width="10.875" bestFit="1" customWidth="1" style="1506" min="2" max="2"/>
    <col width="10.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43"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60"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4560438573454</t>
        </is>
      </c>
      <c r="C6" s="1867" t="inlineStr">
        <is>
          <t>AISHODO</t>
        </is>
      </c>
      <c r="D6" s="1867" t="inlineStr">
        <is>
          <t xml:space="preserve">AISHODO Japanese barley grass green juice. </t>
        </is>
      </c>
      <c r="E6" s="1867" t="inlineStr">
        <is>
          <t>44.0</t>
        </is>
      </c>
      <c r="F6" s="1867" t="inlineStr">
        <is>
          <t>nan</t>
        </is>
      </c>
      <c r="G6" s="1867" t="inlineStr">
        <is>
          <t>88.0</t>
        </is>
      </c>
      <c r="H6" s="1867" t="inlineStr">
        <is>
          <t>480.0</t>
        </is>
      </c>
      <c r="I6" s="1867" t="inlineStr">
        <is>
          <t>42240.0</t>
        </is>
      </c>
      <c r="J6" s="1867" t="inlineStr">
        <is>
          <t>0.088</t>
        </is>
      </c>
      <c r="K6" s="1867" t="inlineStr">
        <is>
          <t>11.25</t>
        </is>
      </c>
      <c r="L6" s="1867" t="inlineStr">
        <is>
          <t>44.0</t>
        </is>
      </c>
      <c r="M6" s="1867" t="inlineStr">
        <is>
          <t>nan</t>
        </is>
      </c>
      <c r="N6" s="1867" t="inlineStr">
        <is>
          <t>0.234</t>
        </is>
      </c>
      <c r="O6" s="1867" t="inlineStr">
        <is>
          <t>0.234</t>
        </is>
      </c>
      <c r="P6" s="1867" t="inlineStr">
        <is>
          <t>20.592</t>
        </is>
      </c>
      <c r="Q6" s="1867" t="inlineStr">
        <is>
          <t>supplement</t>
        </is>
      </c>
    </row>
    <row r="7" ht="20.1" customFormat="1" customHeight="1" s="15">
      <c r="A7" s="1867" t="n"/>
      <c r="B7" s="1867" t="inlineStr">
        <is>
          <t>4560438576530</t>
        </is>
      </c>
      <c r="C7" s="1867" t="inlineStr">
        <is>
          <t>AISHODO</t>
        </is>
      </c>
      <c r="D7" s="1867" t="inlineStr">
        <is>
          <t>Maiko Moisture Facial Mask 3GF (Hexapeptide-33/Oligopeptide-34/Acetyl Decapeptide-3)</t>
        </is>
      </c>
      <c r="E7" s="1867" t="inlineStr">
        <is>
          <t>24.0</t>
        </is>
      </c>
      <c r="F7" s="1867" t="inlineStr">
        <is>
          <t>nan</t>
        </is>
      </c>
      <c r="G7" s="1867" t="inlineStr">
        <is>
          <t>96.0</t>
        </is>
      </c>
      <c r="H7" s="1867" t="inlineStr">
        <is>
          <t>680.0</t>
        </is>
      </c>
      <c r="I7" s="1867" t="inlineStr">
        <is>
          <t>65280.0</t>
        </is>
      </c>
      <c r="J7" s="1867" t="inlineStr">
        <is>
          <t>0.022</t>
        </is>
      </c>
      <c r="K7" s="1867" t="inlineStr">
        <is>
          <t>8.6</t>
        </is>
      </c>
      <c r="L7" s="1867" t="inlineStr">
        <is>
          <t>24.0</t>
        </is>
      </c>
      <c r="M7" s="1867" t="inlineStr">
        <is>
          <t>nan</t>
        </is>
      </c>
      <c r="N7" s="1867" t="inlineStr">
        <is>
          <t>0.32</t>
        </is>
      </c>
      <c r="O7" s="1867" t="inlineStr">
        <is>
          <t>0.32</t>
        </is>
      </c>
      <c r="P7" s="1867" t="inlineStr">
        <is>
          <t>30.72</t>
        </is>
      </c>
      <c r="Q7" s="1867" t="inlineStr">
        <is>
          <t>face mask</t>
        </is>
      </c>
    </row>
    <row r="8" ht="20.1" customFormat="1" customHeight="1" s="15">
      <c r="A8" s="1867" t="n"/>
      <c r="B8" s="1867" t="inlineStr">
        <is>
          <t>4560438576554</t>
        </is>
      </c>
      <c r="C8" s="1867" t="inlineStr">
        <is>
          <t>AISHODO</t>
        </is>
      </c>
      <c r="D8" s="1867" t="inlineStr">
        <is>
          <t>Maiko Moisture Facial Mask Collagen</t>
        </is>
      </c>
      <c r="E8" s="1867" t="inlineStr">
        <is>
          <t>24.0</t>
        </is>
      </c>
      <c r="F8" s="1867" t="inlineStr">
        <is>
          <t>nan</t>
        </is>
      </c>
      <c r="G8" s="1867" t="inlineStr">
        <is>
          <t>96.0</t>
        </is>
      </c>
      <c r="H8" s="1867" t="inlineStr">
        <is>
          <t>680.0</t>
        </is>
      </c>
      <c r="I8" s="1867" t="inlineStr">
        <is>
          <t>65280.0</t>
        </is>
      </c>
      <c r="J8" s="1867" t="inlineStr">
        <is>
          <t>0.022</t>
        </is>
      </c>
      <c r="K8" s="1867" t="inlineStr">
        <is>
          <t>8.6</t>
        </is>
      </c>
      <c r="L8" s="1867" t="inlineStr">
        <is>
          <t>24.0</t>
        </is>
      </c>
      <c r="M8" s="1867" t="inlineStr">
        <is>
          <t>nan</t>
        </is>
      </c>
      <c r="N8" s="1867" t="inlineStr">
        <is>
          <t>0.32</t>
        </is>
      </c>
      <c r="O8" s="1867" t="inlineStr">
        <is>
          <t>0.32</t>
        </is>
      </c>
      <c r="P8" s="1867" t="inlineStr">
        <is>
          <t>30.72</t>
        </is>
      </c>
      <c r="Q8" s="1867" t="inlineStr">
        <is>
          <t>face mask</t>
        </is>
      </c>
    </row>
    <row r="9" ht="28.5" customHeight="1" s="1611">
      <c r="A9" s="1307" t="n"/>
      <c r="B9" s="550" t="n"/>
      <c r="C9" s="1308" t="n"/>
      <c r="D9" s="1307" t="n"/>
      <c r="E9" s="1307" t="n"/>
      <c r="F9" s="1307" t="n"/>
      <c r="G9" s="1309" t="n"/>
      <c r="H9" s="1310" t="n"/>
      <c r="I9" s="1898" t="n"/>
      <c r="J9" s="1311" t="n"/>
      <c r="K9" s="1311" t="n"/>
      <c r="L9" s="1980" t="n"/>
      <c r="M9" s="1980" t="n"/>
      <c r="N9" s="1980" t="n"/>
      <c r="O9" s="1307" t="n"/>
      <c r="P9" s="1307" t="n"/>
      <c r="Q9" s="1307" t="n"/>
      <c r="R9" s="1456" t="n"/>
    </row>
    <row r="10">
      <c r="A10" s="1412" t="inlineStr">
        <is>
          <t>TOTAL</t>
        </is>
      </c>
      <c r="B10" s="1863" t="n"/>
      <c r="C10" s="1863" t="n"/>
      <c r="D10" s="1863" t="n"/>
      <c r="E10" s="1863" t="n"/>
      <c r="F10" s="1864" t="n"/>
      <c r="G10" s="280">
        <f>SUM(#REF!)</f>
        <v/>
      </c>
      <c r="H10" s="307" t="n"/>
      <c r="I10" s="1856">
        <f>SUM(#REF!)</f>
        <v/>
      </c>
      <c r="J10" s="1464" t="n"/>
      <c r="K10" s="1464" t="n"/>
      <c r="L10" s="1464" t="n"/>
      <c r="M10" s="1464" t="n"/>
      <c r="N10" s="1464" t="n"/>
      <c r="O10" s="1464" t="n"/>
      <c r="P10" s="1865" t="n"/>
      <c r="Q10" s="288" t="n"/>
      <c r="R10" s="13" t="n"/>
    </row>
    <row r="11">
      <c r="B11" s="14" t="n"/>
      <c r="G11" s="17" t="n"/>
      <c r="I11" s="1857" t="n"/>
      <c r="J11" s="19" t="n"/>
      <c r="K11" s="19" t="n"/>
      <c r="L11" s="1857" t="n"/>
      <c r="M11" s="1857" t="n"/>
      <c r="N11" s="1857" t="n"/>
      <c r="O11" s="14" t="n"/>
      <c r="P11" s="14" t="n"/>
      <c r="R11" s="13" t="n"/>
    </row>
    <row r="12" ht="20.1" customFormat="1" customHeight="1" s="15">
      <c r="A12" s="38" t="inlineStr">
        <is>
          <t>SAMPLE/TESTER ORDER</t>
        </is>
      </c>
    </row>
    <row r="13">
      <c r="A13" s="312" t="inlineStr">
        <is>
          <t>INV No.</t>
        </is>
      </c>
      <c r="B13" s="323" t="inlineStr">
        <is>
          <t>Jan code</t>
        </is>
      </c>
      <c r="C13" s="319" t="inlineStr">
        <is>
          <t>Brand name</t>
        </is>
      </c>
      <c r="D13" s="312" t="inlineStr">
        <is>
          <t>Description of goods</t>
        </is>
      </c>
      <c r="E13" s="312" t="inlineStr">
        <is>
          <t>Case Q'ty</t>
        </is>
      </c>
      <c r="F13" s="312" t="inlineStr">
        <is>
          <t>LOT</t>
        </is>
      </c>
      <c r="G13" s="320" t="inlineStr">
        <is>
          <t>Q'ty</t>
        </is>
      </c>
      <c r="H13" s="321" t="inlineStr">
        <is>
          <t>仕入値</t>
        </is>
      </c>
      <c r="I13" s="1973" t="inlineStr">
        <is>
          <t>仕入値合計</t>
        </is>
      </c>
    </row>
    <row r="14">
      <c r="A14" s="1307" t="n"/>
      <c r="B14" s="550" t="n"/>
      <c r="C14" s="1308" t="n"/>
      <c r="D14" s="1307" t="n"/>
      <c r="E14" s="1307" t="n"/>
      <c r="F14" s="1307" t="n"/>
      <c r="G14" s="1309" t="n"/>
      <c r="H14" s="1310" t="n"/>
      <c r="I14" s="1898" t="n"/>
    </row>
    <row r="15" ht="20.1" customHeight="1" s="1611">
      <c r="A15" s="1412" t="inlineStr">
        <is>
          <t>TOTAL</t>
        </is>
      </c>
      <c r="B15" s="1863" t="n"/>
      <c r="C15" s="1863" t="n"/>
      <c r="D15" s="1863" t="n"/>
      <c r="E15" s="1863" t="n"/>
      <c r="F15" s="1864" t="n"/>
      <c r="G15" s="280">
        <f>SUM(#REF!)</f>
        <v/>
      </c>
      <c r="H15" s="280" t="n"/>
      <c r="I15" s="1856" t="n">
        <v>0</v>
      </c>
      <c r="J15" s="1464" t="n"/>
      <c r="K15" s="1464" t="n"/>
      <c r="L15" s="1464" t="n"/>
      <c r="M15" s="1464" t="n"/>
      <c r="N15" s="1464" t="n"/>
      <c r="O15" s="1464" t="n"/>
      <c r="P15" s="1865" t="n"/>
      <c r="Q15" s="288" t="n"/>
      <c r="R15" s="13" t="n"/>
    </row>
    <row r="16" ht="20.1" customHeight="1" s="1611"/>
    <row r="17"/>
    <row r="18">
      <c r="G18" s="284" t="inlineStr">
        <is>
          <t>合計個数</t>
        </is>
      </c>
    </row>
    <row r="19">
      <c r="G19" s="309">
        <f>G7+G12</f>
        <v/>
      </c>
    </row>
    <row r="20"/>
    <row r="21" ht="15.75" customHeight="1" s="1611"/>
    <row r="22" ht="18" customHeight="1" s="1611"/>
    <row r="23"/>
    <row r="24">
      <c r="G24" s="2" t="n"/>
    </row>
    <row r="25">
      <c r="G25" s="2" t="n"/>
    </row>
  </sheetData>
  <autoFilter ref="A5:Q5">
    <sortState ref="A5:Q6">
      <sortCondition ref="G5"/>
    </sortState>
  </autoFilter>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58"/>
</worksheet>
</file>

<file path=xl/worksheets/sheet3.xml><?xml version="1.0" encoding="utf-8"?>
<worksheet xmlns="http://schemas.openxmlformats.org/spreadsheetml/2006/main">
  <sheetPr>
    <outlinePr summaryBelow="1" summaryRight="1"/>
    <pageSetUpPr fitToPage="1"/>
  </sheetPr>
  <dimension ref="A1:I8"/>
  <sheetViews>
    <sheetView view="pageBreakPreview" zoomScale="150" zoomScaleNormal="100" zoomScaleSheetLayoutView="150" workbookViewId="0">
      <selection activeCell="A7" sqref="A7:XFD8"/>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03.2025輸出 ORDER</t>
        </is>
      </c>
      <c r="E1" s="3" t="n"/>
      <c r="F1" s="3" t="n"/>
      <c r="G1" s="4" t="n"/>
    </row>
    <row r="2" ht="12" customHeight="1" s="1611">
      <c r="A2" s="1456" t="inlineStr">
        <is>
          <t>納品日</t>
        </is>
      </c>
      <c r="C2" s="1457" t="n">
        <v>45715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2025/2/26（午前中）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550"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4"/>
</worksheet>
</file>

<file path=xl/worksheets/sheet30.xml><?xml version="1.0" encoding="utf-8"?>
<worksheet xmlns="http://schemas.openxmlformats.org/spreadsheetml/2006/main">
  <sheetPr>
    <outlinePr summaryBelow="1" summaryRight="1"/>
    <pageSetUpPr/>
  </sheetPr>
  <dimension ref="A1:L8"/>
  <sheetViews>
    <sheetView view="pageBreakPreview" zoomScale="89" zoomScaleNormal="100" zoomScaleSheetLayoutView="89"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4.2024輸出</t>
        </is>
      </c>
      <c r="E1" s="3" t="n"/>
      <c r="F1" s="3" t="n"/>
      <c r="G1" s="4" t="n"/>
    </row>
    <row r="2" ht="14.25" customHeight="1" s="1611">
      <c r="A2" s="1456" t="inlineStr">
        <is>
          <t>納品日</t>
        </is>
      </c>
      <c r="C2" s="1583" t="inlineStr">
        <is>
          <t>最短</t>
        </is>
      </c>
    </row>
    <row r="3" ht="56.25" customHeight="1" s="1611">
      <c r="A3" s="1456" t="inlineStr">
        <is>
          <t>納品先</t>
        </is>
      </c>
      <c r="C3" s="1459" t="inlineStr">
        <is>
          <t>株式会社サムライ貿易
住所：939-8095 富山県富山市大泉中町1-11
TEL.：076-461-7471
FAX：076-461-7472</t>
        </is>
      </c>
      <c r="G3" s="1852" t="n"/>
    </row>
    <row r="4" ht="15.75" customHeight="1" s="1611">
      <c r="A4" s="1461" t="inlineStr">
        <is>
          <t>梱包情報提出期限</t>
        </is>
      </c>
      <c r="B4" s="1853" t="n"/>
      <c r="C4" s="1508" t="n"/>
      <c r="D4" s="1853" t="n"/>
      <c r="E4" s="1451" t="n"/>
      <c r="F4" s="1853" t="n"/>
      <c r="L4" s="1858" t="n"/>
    </row>
    <row r="5" ht="15.75" customFormat="1" customHeigh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ht="15.75" customFormat="1" customHeigh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1.xml><?xml version="1.0" encoding="utf-8"?>
<worksheet xmlns="http://schemas.openxmlformats.org/spreadsheetml/2006/main">
  <sheetPr>
    <outlinePr summaryBelow="1" summaryRight="1"/>
    <pageSetUpPr/>
  </sheetPr>
  <dimension ref="A1:K8"/>
  <sheetViews>
    <sheetView view="pageBreakPreview" zoomScale="150" zoomScaleNormal="100" zoomScaleSheetLayoutView="15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5"/>
    <col width="7.875" customWidth="1" style="5" min="6" max="7"/>
    <col width="13.125" customWidth="1" style="1851" min="8" max="8"/>
    <col width="6.125" bestFit="1" customWidth="1" style="2" min="9" max="9"/>
    <col width="7.875" bestFit="1" customWidth="1" style="2" min="10" max="10"/>
    <col width="6.125" bestFit="1" customWidth="1" style="2" min="11" max="11"/>
    <col width="3.875" customWidth="1" style="2" min="12" max="14"/>
    <col width="5.125" bestFit="1" customWidth="1" style="2" min="15" max="15"/>
    <col width="3.875" customWidth="1" style="2" min="16" max="16384"/>
  </cols>
  <sheetData>
    <row r="1" ht="21" customHeight="1" s="1611">
      <c r="A1" s="1470" t="inlineStr">
        <is>
          <t>ROYAL COSMETICS 03.2024輸出</t>
        </is>
      </c>
      <c r="E1" s="3" t="n"/>
      <c r="F1" s="4" t="n"/>
    </row>
    <row r="2" ht="12" customHeight="1" s="1611">
      <c r="A2" s="1456" t="inlineStr">
        <is>
          <t>納品日</t>
        </is>
      </c>
      <c r="C2" s="1457" t="n"/>
    </row>
    <row r="3" ht="80.25" customHeight="1" s="1611">
      <c r="A3" s="1456" t="inlineStr">
        <is>
          <t>納品先</t>
        </is>
      </c>
      <c r="C3" s="1459" t="inlineStr">
        <is>
          <t>飯野港運株式会社
京都府舞鶴市松陰１８－７
営業課　谷口様
TEL: 0773-75-5371
FAX: 0773-75-5681</t>
        </is>
      </c>
      <c r="F3" s="1852" t="n"/>
    </row>
    <row r="4" ht="12" customHeight="1" s="1611">
      <c r="A4" s="1461" t="inlineStr">
        <is>
          <t>梱包情報提出期限</t>
        </is>
      </c>
      <c r="B4" s="1853" t="n"/>
      <c r="C4" s="1467" t="n"/>
      <c r="D4" s="1853" t="n"/>
      <c r="E4" s="1451" t="n"/>
      <c r="K4" s="1858" t="n"/>
    </row>
    <row r="5" customFormat="1" s="1506">
      <c r="A5" s="294" t="inlineStr">
        <is>
          <t>INV No.</t>
        </is>
      </c>
      <c r="B5" s="156" t="inlineStr">
        <is>
          <t>Jan code</t>
        </is>
      </c>
      <c r="C5" s="282" t="inlineStr">
        <is>
          <t>Brand name</t>
        </is>
      </c>
      <c r="D5" s="1571" t="inlineStr">
        <is>
          <t>Description of goods</t>
        </is>
      </c>
      <c r="E5" s="294" t="inlineStr">
        <is>
          <t>Case Q'ty</t>
        </is>
      </c>
      <c r="F5" s="284" t="inlineStr">
        <is>
          <t>Q'ty</t>
        </is>
      </c>
      <c r="G5" s="285" t="inlineStr">
        <is>
          <t>仕入値</t>
        </is>
      </c>
      <c r="H5" s="1976" t="inlineStr">
        <is>
          <t>仕入値合計</t>
        </is>
      </c>
    </row>
    <row r="6" customFormat="1" s="1506">
      <c r="A6" s="550" t="n"/>
      <c r="B6" s="1300" t="n"/>
      <c r="C6" s="1301" t="n"/>
      <c r="D6" s="1302" t="n"/>
      <c r="F6" s="1304" t="n"/>
      <c r="G6" s="1305" t="n"/>
      <c r="H6" s="1977" t="n"/>
    </row>
    <row r="7" ht="20.1" customFormat="1" customHeight="1" s="15">
      <c r="A7" s="1992" t="inlineStr">
        <is>
          <t>TOTAL</t>
        </is>
      </c>
      <c r="B7" s="1834" t="n"/>
      <c r="C7" s="1834" t="n"/>
      <c r="D7" s="1834" t="n"/>
      <c r="E7" s="1834" t="n"/>
      <c r="F7" s="280">
        <f>SUM(#REF!)</f>
        <v/>
      </c>
      <c r="G7" s="280" t="n"/>
      <c r="H7" s="1856">
        <f>SUM(#REF!)</f>
        <v/>
      </c>
    </row>
    <row r="8" ht="20.1" customFormat="1" customHeight="1" s="15">
      <c r="B8" s="14" t="n"/>
      <c r="F8" s="17" t="n"/>
      <c r="G8" s="17" t="n"/>
      <c r="H8" s="1857" t="n"/>
    </row>
  </sheetData>
  <autoFilter ref="A5:H5"/>
  <mergeCells count="8">
    <mergeCell ref="A4:B4"/>
    <mergeCell ref="A1:D1"/>
    <mergeCell ref="A2:B2"/>
    <mergeCell ref="C2:D2"/>
    <mergeCell ref="A7:E7"/>
    <mergeCell ref="C3:D3"/>
    <mergeCell ref="A3:B3"/>
    <mergeCell ref="C4:D4"/>
  </mergeCells>
  <pageMargins left="0.7" right="0.7" top="0.75" bottom="0.75" header="0.3" footer="0.3"/>
  <pageSetup orientation="portrait" paperSize="9" scale="80"/>
</worksheet>
</file>

<file path=xl/worksheets/sheet32.xml><?xml version="1.0" encoding="utf-8"?>
<worksheet xmlns="http://schemas.openxmlformats.org/spreadsheetml/2006/main">
  <sheetPr>
    <outlinePr summaryBelow="1" summaryRight="1"/>
    <pageSetUpPr/>
  </sheetPr>
  <dimension ref="A1:P16"/>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width="12.375" customWidth="1" style="1506" min="2" max="2"/>
    <col width="10.875" customWidth="1" style="2" min="3" max="3"/>
    <col width="41.25"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55" t="inlineStr">
        <is>
          <t>ROYAL COSMETICS 07.2025輸出</t>
        </is>
      </c>
      <c r="E1" s="3" t="n"/>
      <c r="F1" s="3" t="n"/>
      <c r="G1" s="4" t="n"/>
    </row>
    <row r="2" ht="15.75" customHeight="1" s="1611">
      <c r="A2" s="1456" t="inlineStr">
        <is>
          <t>納品日</t>
        </is>
      </c>
      <c r="C2" s="1505" t="n">
        <v>45856</v>
      </c>
    </row>
    <row r="3" ht="61.5" customHeight="1" s="1611">
      <c r="A3" s="1456" t="inlineStr">
        <is>
          <t>納品先</t>
        </is>
      </c>
      <c r="C3" s="1459" t="inlineStr">
        <is>
          <t>飯野港運株式会社
京都府舞鶴市松陰１８－７
営業課　谷口様
TEL: 0773-75-5371
FAX: 0773-75-5681</t>
        </is>
      </c>
      <c r="G3" s="1852" t="n"/>
    </row>
    <row r="4" ht="15" customHeight="1" s="1611">
      <c r="A4" s="1461" t="inlineStr">
        <is>
          <t>梱包情報提出期限</t>
        </is>
      </c>
      <c r="B4" s="1853" t="n"/>
      <c r="C4" s="1508" t="inlineStr">
        <is>
          <t>2025/7/16(午前)</t>
        </is>
      </c>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0.1" customFormat="1" customHeight="1" s="15">
      <c r="A9" s="20" t="inlineStr">
        <is>
          <t>SAMPLE/TESTER ORDER</t>
        </is>
      </c>
      <c r="B9" s="14" t="n"/>
      <c r="G9" s="17" t="n"/>
      <c r="H9" s="17" t="n"/>
      <c r="I9" s="1857" t="n"/>
    </row>
    <row r="10" ht="20.1" customFormat="1" customHeight="1" s="14">
      <c r="A10" s="306" t="inlineStr">
        <is>
          <t>INV No.</t>
        </is>
      </c>
      <c r="B10" s="157" t="inlineStr">
        <is>
          <t>Jan code</t>
        </is>
      </c>
      <c r="C10" s="288" t="inlineStr">
        <is>
          <t>Brand name</t>
        </is>
      </c>
      <c r="D10" s="1464" t="inlineStr">
        <is>
          <t>Description of goods</t>
        </is>
      </c>
      <c r="E10" s="1464" t="inlineStr">
        <is>
          <t>Case Q'ty</t>
        </is>
      </c>
      <c r="F10" s="1464" t="inlineStr">
        <is>
          <t>LOT</t>
        </is>
      </c>
      <c r="G10" s="307" t="inlineStr">
        <is>
          <t>Q'ty</t>
        </is>
      </c>
      <c r="H10" s="308" t="inlineStr">
        <is>
          <t>仕入値</t>
        </is>
      </c>
      <c r="I10" s="1975" t="inlineStr">
        <is>
          <t>仕入値合計</t>
        </is>
      </c>
    </row>
    <row r="11" ht="20.1" customFormat="1" customHeight="1" s="14">
      <c r="A11" s="1313" t="n"/>
      <c r="B11" s="1314" t="n"/>
      <c r="C11" s="1315" t="n"/>
      <c r="D11" s="1316" t="n"/>
      <c r="E11" s="1316" t="n"/>
      <c r="F11" s="1316" t="n"/>
      <c r="G11" s="1317" t="n"/>
      <c r="H11" s="1318" t="n"/>
      <c r="I11" s="1981" t="n"/>
    </row>
    <row r="12" ht="26.25" customFormat="1" customHeight="1" s="1456">
      <c r="A12" s="1364" t="inlineStr">
        <is>
          <t>SAMPLE/TESTER TOTAL</t>
        </is>
      </c>
      <c r="B12" s="1863" t="n"/>
      <c r="C12" s="1863" t="n"/>
      <c r="D12" s="1863" t="n"/>
      <c r="E12" s="1863" t="n"/>
      <c r="F12" s="1864" t="n"/>
      <c r="G12" s="309">
        <f>SUM(#REF!)</f>
        <v/>
      </c>
      <c r="H12" s="284" t="n"/>
      <c r="I12" s="1982">
        <f>SUM(#REF!)</f>
        <v/>
      </c>
      <c r="J12" s="2" t="n"/>
      <c r="K12" s="2" t="n"/>
      <c r="L12" s="2" t="n"/>
      <c r="M12" s="2" t="n"/>
      <c r="N12" s="2" t="n"/>
      <c r="O12" s="2" t="n"/>
      <c r="P12" s="2" t="n"/>
    </row>
    <row r="13" ht="20.25" customFormat="1" customHeight="1" s="1456">
      <c r="A13" s="1506" t="n"/>
      <c r="B13" s="1506" t="n"/>
      <c r="C13" s="1506" t="n"/>
      <c r="D13" s="1506" t="n"/>
      <c r="E13" s="1506" t="n"/>
      <c r="F13" s="1506" t="n"/>
      <c r="G13" s="5" t="n"/>
      <c r="H13" s="5" t="n"/>
      <c r="I13" s="5" t="n"/>
      <c r="J13" s="2" t="n"/>
      <c r="K13" s="2" t="n"/>
      <c r="L13" s="2" t="n"/>
      <c r="M13" s="2" t="n"/>
      <c r="N13" s="2" t="n"/>
      <c r="O13" s="2" t="n"/>
      <c r="P13" s="2" t="n"/>
    </row>
    <row r="14" ht="20.1" customFormat="1" customHeight="1" s="1456">
      <c r="A14" s="2" t="n"/>
      <c r="B14" s="1506" t="n"/>
      <c r="C14" s="2" t="n"/>
      <c r="D14" s="2" t="n"/>
      <c r="E14" s="2" t="n"/>
      <c r="F14" s="2" t="n"/>
      <c r="G14" s="21" t="inlineStr">
        <is>
          <t>合計個数</t>
        </is>
      </c>
      <c r="H14" s="5" t="n"/>
      <c r="I14" s="1871" t="n"/>
      <c r="J14" s="2" t="n"/>
      <c r="K14" s="2" t="n"/>
      <c r="L14" s="2" t="n"/>
      <c r="M14" s="2" t="n"/>
      <c r="N14" s="2" t="n"/>
      <c r="O14" s="2" t="n"/>
      <c r="P14" s="2" t="n"/>
    </row>
    <row r="15" ht="20.1" customFormat="1" customHeight="1" s="1456">
      <c r="A15" s="2" t="n"/>
      <c r="B15" s="1506" t="n"/>
      <c r="C15" s="2" t="n"/>
      <c r="D15" s="2" t="n"/>
      <c r="E15" s="2" t="n"/>
      <c r="F15" s="2" t="n"/>
      <c r="G15" s="309">
        <f>G7+G12</f>
        <v/>
      </c>
      <c r="H15" s="5" t="n"/>
      <c r="I15" s="5" t="n"/>
      <c r="J15" s="2" t="n"/>
      <c r="K15" s="2" t="n"/>
      <c r="L15" s="2" t="n"/>
      <c r="M15" s="2" t="n"/>
      <c r="N15" s="2" t="n"/>
      <c r="O15" s="2" t="n"/>
      <c r="P15" s="2" t="n"/>
    </row>
    <row r="16" ht="20.1" customFormat="1" customHeight="1" s="1456">
      <c r="A16" s="2" t="n"/>
      <c r="B16" s="1506" t="n"/>
      <c r="C16" s="2" t="n"/>
      <c r="D16" s="2" t="n"/>
      <c r="E16" s="2" t="n"/>
      <c r="F16" s="2" t="n"/>
      <c r="G16" s="5" t="n"/>
      <c r="H16" s="5" t="n"/>
      <c r="I16" s="1851" t="n"/>
      <c r="J16" s="2" t="n"/>
      <c r="K16" s="2" t="n"/>
      <c r="L16" s="2" t="n"/>
      <c r="M16" s="2" t="n"/>
      <c r="N16" s="2" t="n"/>
      <c r="O16" s="2" t="n"/>
      <c r="P16" s="2" t="n"/>
    </row>
  </sheetData>
  <autoFilter ref="A5:I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71"/>
</worksheet>
</file>

<file path=xl/worksheets/sheet33.xml><?xml version="1.0" encoding="utf-8"?>
<worksheet xmlns="http://schemas.openxmlformats.org/spreadsheetml/2006/main">
  <sheetPr>
    <outlinePr summaryBelow="1" summaryRight="1"/>
    <pageSetUpPr fitToPage="1"/>
  </sheetPr>
  <dimension ref="A1:U19"/>
  <sheetViews>
    <sheetView view="pageBreakPreview" zoomScaleNormal="100" zoomScaleSheetLayoutView="100" workbookViewId="0">
      <selection activeCell="A12" sqref="A12:XFD12"/>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03.2025輸出</t>
        </is>
      </c>
      <c r="E1" s="3" t="n"/>
      <c r="F1" s="3" t="n"/>
      <c r="G1" s="4" t="n"/>
    </row>
    <row r="2" ht="12" customHeight="1" s="1611">
      <c r="A2" s="1553" t="inlineStr">
        <is>
          <t>納品日</t>
        </is>
      </c>
      <c r="C2" s="1512" t="n">
        <v>45743</v>
      </c>
      <c r="J2" s="1851" t="n"/>
      <c r="K2" s="1851" t="n"/>
    </row>
    <row r="3" ht="62.25" customHeight="1" s="1611">
      <c r="A3" s="1553" t="inlineStr">
        <is>
          <t>納品先</t>
        </is>
      </c>
      <c r="C3" s="1584" t="inlineStr">
        <is>
          <t>飯野港運株式会社
京都府舞鶴市松陰１８－７
営業課　谷口様
TEL: 0773-75-5371
FAX: 0773-75-5681</t>
        </is>
      </c>
      <c r="G3" s="1852" t="n"/>
      <c r="J3" s="1851" t="n"/>
      <c r="K3" s="1851" t="n"/>
    </row>
    <row r="4" ht="12" customHeight="1" s="1611">
      <c r="A4" s="1557" t="inlineStr">
        <is>
          <t>梱包情報提出期限</t>
        </is>
      </c>
      <c r="B4" s="1853" t="n"/>
      <c r="C4" s="1512" t="inlineStr">
        <is>
          <t>2025/03/26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idden="1" ht="20.1" customFormat="1" customHeight="1" s="15">
      <c r="A6" s="287" t="n"/>
      <c r="B6" s="1993" t="n"/>
      <c r="C6" s="288" t="inlineStr">
        <is>
          <t>RUHAKU</t>
        </is>
      </c>
      <c r="D6" s="304" t="inlineStr">
        <is>
          <t>《RUHAKU》 Face wash net</t>
        </is>
      </c>
      <c r="E6" s="1464" t="n">
        <v>24</v>
      </c>
      <c r="F6" s="1464" t="n">
        <v>24</v>
      </c>
      <c r="G6" s="291">
        <f>'ORDER SHEET'!O700</f>
        <v/>
      </c>
      <c r="H6" s="292" t="n">
        <v>350</v>
      </c>
      <c r="I6" s="1975">
        <f>G6*H6</f>
        <v/>
      </c>
      <c r="J6" s="302" t="n"/>
      <c r="K6" s="302" t="n"/>
      <c r="L6" s="302" t="n"/>
      <c r="M6" s="302" t="n"/>
      <c r="N6" s="302" t="n"/>
      <c r="O6" s="303" t="n"/>
      <c r="P6" s="1464" t="n"/>
      <c r="Q6" s="288" t="n"/>
    </row>
    <row r="7" ht="20.1" customFormat="1" customHeight="1" s="15">
      <c r="A7" s="1347" t="n"/>
      <c r="B7" s="1994" t="n"/>
      <c r="C7" s="1315" t="n"/>
      <c r="D7" s="1349" t="n"/>
      <c r="E7" s="1316" t="n"/>
      <c r="F7" s="1316" t="n"/>
      <c r="G7" s="1350" t="n"/>
      <c r="H7" s="1351" t="n"/>
      <c r="I7" s="1981" t="n"/>
      <c r="J7" s="1352" t="n"/>
      <c r="K7" s="1352" t="n"/>
      <c r="L7" s="1352" t="n"/>
      <c r="M7" s="1352" t="n"/>
      <c r="N7" s="1352" t="n"/>
      <c r="O7" s="1353" t="n"/>
      <c r="P7" s="1316" t="n"/>
      <c r="Q7" s="1315" t="n"/>
    </row>
    <row r="8" ht="20.1" customFormat="1" customHeight="1" s="15">
      <c r="A8" s="1412" t="inlineStr">
        <is>
          <t>TOTAL</t>
        </is>
      </c>
      <c r="B8" s="1863" t="n"/>
      <c r="C8" s="1863" t="n"/>
      <c r="D8" s="1863" t="n"/>
      <c r="E8" s="1863" t="n"/>
      <c r="F8" s="1864" t="n"/>
      <c r="G8" s="280">
        <f>SUM(#REF!)</f>
        <v/>
      </c>
      <c r="H8" s="280" t="n"/>
      <c r="I8" s="1856">
        <f>SUM(I6:I6)</f>
        <v/>
      </c>
      <c r="J8" s="1464" t="n"/>
      <c r="K8" s="1464" t="n"/>
      <c r="L8" s="1464" t="n"/>
      <c r="M8" s="1464" t="n"/>
      <c r="N8" s="1464" t="n"/>
      <c r="O8" s="1464" t="n"/>
      <c r="P8" s="1865" t="n"/>
      <c r="Q8" s="288" t="n"/>
      <c r="R8" s="13" t="n"/>
    </row>
    <row r="9" ht="20.1" customFormat="1" customHeight="1" s="15">
      <c r="B9" s="14" t="n"/>
      <c r="G9" s="17" t="n"/>
      <c r="H9" s="17" t="n"/>
      <c r="I9" s="1857" t="n"/>
      <c r="J9" s="19" t="n"/>
      <c r="K9" s="19" t="n"/>
      <c r="L9" s="1857" t="n"/>
      <c r="M9" s="1857" t="n"/>
      <c r="N9" s="1857" t="n"/>
      <c r="O9" s="14" t="n"/>
      <c r="P9" s="14" t="n"/>
      <c r="R9" s="13" t="n"/>
    </row>
    <row r="10" ht="28.5" customHeight="1" s="1611">
      <c r="A10" s="38" t="inlineStr">
        <is>
          <t>SAMPLE/TESTER ORDER</t>
        </is>
      </c>
    </row>
    <row r="11">
      <c r="A11" s="312" t="inlineStr">
        <is>
          <t>INV No.</t>
        </is>
      </c>
      <c r="B11" s="323" t="inlineStr">
        <is>
          <t>Jan code</t>
        </is>
      </c>
      <c r="C11" s="319" t="inlineStr">
        <is>
          <t>Brand name</t>
        </is>
      </c>
      <c r="D11" s="312" t="inlineStr">
        <is>
          <t>Description of goods</t>
        </is>
      </c>
      <c r="E11" s="312" t="inlineStr">
        <is>
          <t>Case Q'ty</t>
        </is>
      </c>
      <c r="F11" s="312" t="inlineStr">
        <is>
          <t>LOT</t>
        </is>
      </c>
      <c r="G11" s="320" t="inlineStr">
        <is>
          <t>Q'ty</t>
        </is>
      </c>
      <c r="H11" s="321" t="inlineStr">
        <is>
          <t>仕入値</t>
        </is>
      </c>
      <c r="I11" s="1973" t="inlineStr">
        <is>
          <t>仕入値合計</t>
        </is>
      </c>
    </row>
    <row r="12">
      <c r="A12" s="1307" t="n"/>
      <c r="B12" s="550" t="n"/>
      <c r="C12" s="1308" t="n"/>
      <c r="D12" s="1307" t="n"/>
      <c r="E12" s="1307" t="n"/>
      <c r="F12" s="1307" t="n"/>
      <c r="G12" s="1309" t="n"/>
      <c r="H12" s="1310" t="n"/>
      <c r="I12" s="1898" t="n"/>
    </row>
    <row r="13" ht="20.1" customFormat="1" customHeight="1" s="15">
      <c r="A13" s="1412" t="inlineStr">
        <is>
          <t>TOTAL</t>
        </is>
      </c>
      <c r="B13" s="1863" t="n"/>
      <c r="C13" s="1863" t="n"/>
      <c r="D13" s="1863" t="n"/>
      <c r="E13" s="1863" t="n"/>
      <c r="F13" s="1864" t="n"/>
      <c r="G13" s="280">
        <f>SUM(#REF!)</f>
        <v/>
      </c>
      <c r="H13" s="280" t="n"/>
      <c r="I13" s="1856" t="n">
        <v>0</v>
      </c>
      <c r="J13" s="1464" t="n"/>
      <c r="K13" s="1464" t="n"/>
      <c r="L13" s="1464" t="n"/>
      <c r="M13" s="1464" t="n"/>
      <c r="N13" s="1464" t="n"/>
      <c r="O13" s="1464" t="n"/>
      <c r="P13" s="1865" t="n"/>
      <c r="Q13" s="288" t="n"/>
      <c r="R13" s="13" t="n"/>
    </row>
    <row r="18" ht="21" customHeight="1" s="1611">
      <c r="G18" s="284" t="inlineStr">
        <is>
          <t>合計個数</t>
        </is>
      </c>
    </row>
    <row r="19" ht="19.5" customHeight="1" s="1611">
      <c r="G19" s="309">
        <f>G8+G13</f>
        <v/>
      </c>
    </row>
    <row r="22" ht="15.75" customHeight="1" s="1611"/>
    <row r="23" ht="18" customHeight="1" s="1611"/>
  </sheetData>
  <autoFilter ref="A5:Q5"/>
  <mergeCells count="10">
    <mergeCell ref="A4:B4"/>
    <mergeCell ref="A1:D1"/>
    <mergeCell ref="E4:F4"/>
    <mergeCell ref="A2:B2"/>
    <mergeCell ref="C2:D2"/>
    <mergeCell ref="A13:F13"/>
    <mergeCell ref="A8:F8"/>
    <mergeCell ref="C3:D3"/>
    <mergeCell ref="A3:B3"/>
    <mergeCell ref="C4:D4"/>
  </mergeCells>
  <pageMargins left="0.7" right="0.7" top="0.75" bottom="0.75" header="0.3" footer="0.3"/>
  <pageSetup orientation="portrait" paperSize="9" scale="63"/>
</worksheet>
</file>

<file path=xl/worksheets/sheet34.xml><?xml version="1.0" encoding="utf-8"?>
<worksheet xmlns="http://schemas.openxmlformats.org/spreadsheetml/2006/main">
  <sheetPr>
    <outlinePr summaryBelow="1" summaryRight="1"/>
    <pageSetUpPr/>
  </sheetPr>
  <dimension ref="A1:L8"/>
  <sheetViews>
    <sheetView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10.2023輸出</t>
        </is>
      </c>
      <c r="E1" s="3" t="n"/>
      <c r="F1" s="3" t="n"/>
      <c r="G1" s="4" t="n"/>
    </row>
    <row r="2" ht="12" customHeight="1" s="1611">
      <c r="A2" s="1456" t="inlineStr">
        <is>
          <t>納品日</t>
        </is>
      </c>
      <c r="C2" s="1505" t="n"/>
    </row>
    <row r="3" ht="61.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c r="D4" s="1853" t="n"/>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worksheet>
</file>

<file path=xl/worksheets/sheet35.xml><?xml version="1.0" encoding="utf-8"?>
<worksheet xmlns="http://schemas.openxmlformats.org/spreadsheetml/2006/main">
  <sheetPr>
    <outlinePr summaryBelow="1" summaryRight="1"/>
    <pageSetUpPr fitToPage="1"/>
  </sheetPr>
  <dimension ref="A1:L7"/>
  <sheetViews>
    <sheetView view="pageBreakPreview" zoomScale="120" zoomScaleNormal="100" zoomScaleSheetLayoutView="12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0.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 09.2025輸出</t>
        </is>
      </c>
      <c r="E1" s="3" t="n"/>
      <c r="F1" s="3" t="n"/>
      <c r="G1" s="4" t="n"/>
    </row>
    <row r="2" ht="12" customHeight="1" s="1611">
      <c r="A2" s="1456" t="inlineStr">
        <is>
          <t>納品日</t>
        </is>
      </c>
      <c r="C2" s="1543" t="n">
        <v>45905</v>
      </c>
    </row>
    <row r="3" ht="6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85" t="inlineStr">
        <is>
          <t>2025/9/3（午前中）</t>
        </is>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1"/>
</worksheet>
</file>

<file path=xl/worksheets/sheet36.xml><?xml version="1.0" encoding="utf-8"?>
<worksheet xmlns="http://schemas.openxmlformats.org/spreadsheetml/2006/main">
  <sheetPr>
    <outlinePr summaryBelow="1" summaryRight="1"/>
    <pageSetUpPr fitToPage="1"/>
  </sheetPr>
  <dimension ref="A1:L7"/>
  <sheetViews>
    <sheetView view="pageBreakPreview" zoomScale="60" zoomScaleNormal="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51.62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12.2024輸出</t>
        </is>
      </c>
      <c r="E1" s="3" t="n"/>
      <c r="F1" s="3" t="n"/>
      <c r="G1" s="4" t="n"/>
    </row>
    <row r="2" ht="12" customHeight="1" s="1611">
      <c r="A2" s="1456" t="inlineStr">
        <is>
          <t>納品日</t>
        </is>
      </c>
      <c r="C2" s="1457" t="n">
        <v>45644</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57" t="n">
        <v>45642</v>
      </c>
      <c r="E4" s="1451" t="n"/>
      <c r="F4" s="1853" t="n"/>
      <c r="L4" s="1858" t="n"/>
    </row>
    <row r="5" customFormat="1" s="1506">
      <c r="A5" s="294"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550" t="n"/>
      <c r="B6" s="1300" t="n"/>
      <c r="C6" s="1301" t="n"/>
      <c r="D6" s="1302" t="n"/>
      <c r="E6" s="1302" t="n"/>
      <c r="F6" s="1303" t="n"/>
      <c r="G6" s="1304" t="n"/>
      <c r="H6" s="1305" t="n"/>
      <c r="I6" s="1977" t="n"/>
    </row>
    <row r="7" ht="20.1" customFormat="1" customHeight="1" s="15">
      <c r="A7" s="1316" t="inlineStr">
        <is>
          <t>TOTAL</t>
        </is>
      </c>
      <c r="B7" s="1834" t="n"/>
      <c r="C7" s="1834" t="n"/>
      <c r="D7" s="1834" t="n"/>
      <c r="E7" s="1834" t="n"/>
      <c r="F7" s="1835" t="n"/>
      <c r="G7" s="280">
        <f>SUM(#REF!)</f>
        <v/>
      </c>
      <c r="H7" s="280" t="n"/>
      <c r="I7" s="1856">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70"/>
</worksheet>
</file>

<file path=xl/worksheets/sheet37.xml><?xml version="1.0" encoding="utf-8"?>
<worksheet xmlns="http://schemas.openxmlformats.org/spreadsheetml/2006/main">
  <sheetPr>
    <outlinePr summaryBelow="1" summaryRight="1"/>
    <pageSetUpPr/>
  </sheetPr>
  <dimension ref="A1:L7"/>
  <sheetViews>
    <sheetView view="pageBreakPreview" zoomScale="86" zoomScaleNormal="100" zoomScaleSheetLayoutView="86"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5.2025輸出</t>
        </is>
      </c>
      <c r="E1" s="3" t="n"/>
      <c r="F1" s="3" t="n"/>
      <c r="G1" s="4" t="n"/>
    </row>
    <row r="2" ht="12" customHeight="1" s="1611">
      <c r="A2" s="1456" t="inlineStr">
        <is>
          <t>納品日</t>
        </is>
      </c>
      <c r="C2" s="1505" t="n">
        <v>45793</v>
      </c>
    </row>
    <row r="3" ht="69"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90" t="inlineStr">
        <is>
          <t>5/15(午前)</t>
        </is>
      </c>
      <c r="D4" s="1853" t="n"/>
      <c r="E4" s="1451" t="n"/>
      <c r="F4" s="1853" t="n"/>
      <c r="L4" s="1858" t="n"/>
    </row>
    <row r="5" customFormat="1" s="1506">
      <c r="A5" s="312" t="inlineStr">
        <is>
          <t>INV No.</t>
        </is>
      </c>
      <c r="B5" s="156" t="inlineStr">
        <is>
          <t>Jan code</t>
        </is>
      </c>
      <c r="C5" s="282" t="inlineStr">
        <is>
          <t>Brand name</t>
        </is>
      </c>
      <c r="D5" s="1571" t="inlineStr">
        <is>
          <t>Description of goods</t>
        </is>
      </c>
      <c r="E5" s="312" t="inlineStr">
        <is>
          <t>Case Q'ty</t>
        </is>
      </c>
      <c r="F5" s="312" t="inlineStr">
        <is>
          <t>LOT</t>
        </is>
      </c>
      <c r="G5" s="284" t="inlineStr">
        <is>
          <t>Q'ty</t>
        </is>
      </c>
      <c r="H5" s="285" t="inlineStr">
        <is>
          <t>仕入値</t>
        </is>
      </c>
      <c r="I5" s="1976" t="inlineStr">
        <is>
          <t>仕入値合計</t>
        </is>
      </c>
    </row>
    <row r="6" customFormat="1" s="1506">
      <c r="A6" s="1320" t="n"/>
      <c r="C6" s="1354" t="n"/>
      <c r="D6" s="1355" t="n"/>
      <c r="F6" s="1343" t="n"/>
      <c r="G6" s="1356" t="n"/>
      <c r="H6" s="1357" t="n"/>
      <c r="I6" s="1995" t="n"/>
    </row>
    <row r="7" ht="20.1" customFormat="1" customHeight="1" s="15">
      <c r="A7" s="1886" t="inlineStr">
        <is>
          <t>TOTAL</t>
        </is>
      </c>
      <c r="B7" s="1872" t="n"/>
      <c r="C7" s="1872" t="n"/>
      <c r="D7" s="1872" t="n"/>
      <c r="E7" s="1872" t="n"/>
      <c r="F7" s="1848" t="n"/>
      <c r="G7" s="535">
        <f>SUM(#REF!)</f>
        <v/>
      </c>
      <c r="H7" s="535" t="n"/>
      <c r="I7" s="1887">
        <f>SUM(#REF!)</f>
        <v/>
      </c>
    </row>
  </sheetData>
  <autoFilter ref="A5:I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1"/>
</worksheet>
</file>

<file path=xl/worksheets/sheet38.xml><?xml version="1.0" encoding="utf-8"?>
<worksheet xmlns="http://schemas.openxmlformats.org/spreadsheetml/2006/main">
  <sheetPr>
    <outlinePr summaryBelow="1" summaryRight="1"/>
    <pageSetUpPr/>
  </sheetPr>
  <dimension ref="A1:M7"/>
  <sheetViews>
    <sheetView view="pageBreakPreview" zoomScale="95" zoomScaleNormal="100" zoomScaleSheetLayoutView="95" workbookViewId="0">
      <selection activeCell="A6" sqref="A6:XFD6"/>
    </sheetView>
  </sheetViews>
  <sheetFormatPr baseColWidth="8" defaultColWidth="3.875" defaultRowHeight="12.75"/>
  <cols>
    <col width="6" customWidth="1" style="2" min="1" max="1"/>
    <col hidden="1" width="12.375" customWidth="1" style="1506" min="2" max="2"/>
    <col width="10.875" customWidth="1" style="2" min="3" max="3"/>
    <col width="36.375" customWidth="1" style="28" min="4" max="4"/>
    <col width="8.375" customWidth="1" style="2" min="5" max="6"/>
    <col width="7.875" customWidth="1" style="5" min="7" max="8"/>
    <col width="13.125" customWidth="1" style="1851" min="9" max="9"/>
    <col width="45.375" customWidth="1" style="1456" min="10" max="10"/>
    <col width="6.125" bestFit="1" customWidth="1" style="2" min="11" max="11"/>
    <col width="7.875" bestFit="1" customWidth="1" style="2" min="12" max="12"/>
    <col width="6.125" bestFit="1" customWidth="1" style="2" min="13" max="13"/>
    <col width="3.875" customWidth="1" style="2" min="14" max="16"/>
    <col width="5.125" bestFit="1" customWidth="1" style="2" min="17" max="17"/>
    <col width="3.875" customWidth="1" style="2" min="18" max="16384"/>
  </cols>
  <sheetData>
    <row r="1" ht="21" customHeight="1" s="1611">
      <c r="A1" s="1470" t="inlineStr">
        <is>
          <t>ROYAL COSMETICS 10.2024輸出</t>
        </is>
      </c>
      <c r="E1" s="3" t="n"/>
      <c r="F1" s="3" t="n"/>
      <c r="G1" s="4" t="n"/>
    </row>
    <row r="2" ht="12" customHeight="1" s="1611">
      <c r="A2" s="1456" t="inlineStr">
        <is>
          <t>納品日</t>
        </is>
      </c>
      <c r="C2" s="1505" t="n">
        <v>45575</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508" t="n">
        <v>45574</v>
      </c>
      <c r="D4" s="1853" t="n"/>
      <c r="E4" s="1451" t="n"/>
      <c r="F4" s="1853" t="n"/>
      <c r="M4" s="1858" t="n"/>
    </row>
    <row r="5" customFormat="1" s="1506">
      <c r="A5" s="312" t="inlineStr">
        <is>
          <t>INV No.</t>
        </is>
      </c>
      <c r="B5" s="156" t="inlineStr">
        <is>
          <t>Jan code</t>
        </is>
      </c>
      <c r="C5" s="282" t="inlineStr">
        <is>
          <t>Brand name</t>
        </is>
      </c>
      <c r="D5" s="313" t="inlineStr">
        <is>
          <t>Description of goods</t>
        </is>
      </c>
      <c r="E5" s="1571" t="inlineStr">
        <is>
          <t>Case Q'ty</t>
        </is>
      </c>
      <c r="F5" s="1571" t="inlineStr">
        <is>
          <t>LOT</t>
        </is>
      </c>
      <c r="G5" s="284" t="inlineStr">
        <is>
          <t>Q'ty</t>
        </is>
      </c>
      <c r="H5" s="285" t="inlineStr">
        <is>
          <t>仕入値</t>
        </is>
      </c>
      <c r="I5" s="1976" t="inlineStr">
        <is>
          <t>仕入値合計</t>
        </is>
      </c>
      <c r="J5" s="1456" t="n"/>
    </row>
    <row r="6" customFormat="1" s="1506">
      <c r="A6" s="550" t="n"/>
      <c r="B6" s="1300" t="n"/>
      <c r="C6" s="1301" t="n"/>
      <c r="D6" s="1359" t="n"/>
      <c r="E6" s="1302" t="n"/>
      <c r="F6" s="1303" t="n"/>
      <c r="G6" s="1304" t="n"/>
      <c r="H6" s="1305" t="n"/>
      <c r="I6" s="1977" t="n"/>
      <c r="J6" s="1456" t="n"/>
    </row>
    <row r="7" ht="20.1" customFormat="1" customHeight="1" s="15">
      <c r="A7" s="1316" t="inlineStr">
        <is>
          <t>TOTAL</t>
        </is>
      </c>
      <c r="B7" s="1834" t="n"/>
      <c r="C7" s="1834" t="n"/>
      <c r="D7" s="1834" t="n"/>
      <c r="E7" s="1834" t="n"/>
      <c r="F7" s="1835" t="n"/>
      <c r="G7" s="280">
        <f>SUM(#REF!)</f>
        <v/>
      </c>
      <c r="H7" s="280" t="n"/>
      <c r="I7" s="1856">
        <f>SUM(#REF!)</f>
        <v/>
      </c>
      <c r="J7" s="13" t="n"/>
    </row>
  </sheetData>
  <autoFilter ref="A5:I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80"/>
</worksheet>
</file>

<file path=xl/worksheets/sheet39.xml><?xml version="1.0" encoding="utf-8"?>
<worksheet xmlns="http://schemas.openxmlformats.org/spreadsheetml/2006/main">
  <sheetPr>
    <outlinePr summaryBelow="1" summaryRight="1"/>
    <pageSetUpPr fitToPage="1"/>
  </sheetPr>
  <dimension ref="A1:U13"/>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543" t="n">
        <v>45905</v>
      </c>
      <c r="J2" s="1851" t="n"/>
      <c r="K2" s="1851" t="n"/>
    </row>
    <row r="3" ht="60.7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43" t="inlineStr">
        <is>
          <t>2025/9/3（午前中）</t>
        </is>
      </c>
      <c r="E4" s="1451" t="n"/>
      <c r="F4" s="1853" t="n"/>
      <c r="J4" s="1851" t="n"/>
      <c r="U4" s="1858" t="n"/>
    </row>
    <row r="5" customFormat="1" s="1506">
      <c r="A5" s="312" t="inlineStr">
        <is>
          <t>INV No.</t>
        </is>
      </c>
      <c r="B5" s="156"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1571" t="inlineStr">
        <is>
          <t>成分</t>
        </is>
      </c>
      <c r="R5" s="1456" t="n"/>
    </row>
    <row r="6" customFormat="1" s="1506">
      <c r="A6" s="1867" t="n"/>
      <c r="B6" s="1867" t="inlineStr">
        <is>
          <t>4582394360022</t>
        </is>
      </c>
      <c r="C6" s="1867" t="inlineStr">
        <is>
          <t>MAYURI</t>
        </is>
      </c>
      <c r="D6" s="1867" t="inlineStr">
        <is>
          <t>《MAYURI》SQUALENE</t>
        </is>
      </c>
      <c r="E6" s="1867" t="inlineStr">
        <is>
          <t>36.0</t>
        </is>
      </c>
      <c r="F6" s="1867" t="inlineStr">
        <is>
          <t>72</t>
        </is>
      </c>
      <c r="G6" s="1867" t="inlineStr">
        <is>
          <t>72.0</t>
        </is>
      </c>
      <c r="H6" s="1867" t="inlineStr">
        <is>
          <t>2090.0</t>
        </is>
      </c>
      <c r="I6" s="1867" t="inlineStr">
        <is>
          <t>150480.0</t>
        </is>
      </c>
      <c r="J6" s="1867" t="inlineStr">
        <is>
          <t>0.047</t>
        </is>
      </c>
      <c r="K6" s="1867" t="inlineStr">
        <is>
          <t>10.85</t>
        </is>
      </c>
      <c r="L6" s="1867" t="inlineStr">
        <is>
          <t>36.0</t>
        </is>
      </c>
      <c r="M6" s="1867" t="inlineStr">
        <is>
          <t>nan</t>
        </is>
      </c>
      <c r="N6" s="1867" t="inlineStr">
        <is>
          <t>0.248</t>
        </is>
      </c>
      <c r="O6" s="1867" t="inlineStr">
        <is>
          <t>0.248</t>
        </is>
      </c>
      <c r="P6" s="1867" t="inlineStr">
        <is>
          <t>17.856</t>
        </is>
      </c>
      <c r="Q6" s="1867" t="inlineStr">
        <is>
          <t>supplement</t>
        </is>
      </c>
    </row>
    <row r="7" ht="20.1" customFormat="1" customHeight="1" s="15">
      <c r="A7" s="550" t="n"/>
      <c r="B7" s="1300" t="n"/>
      <c r="C7" s="1301" t="n"/>
      <c r="D7" s="1302" t="n"/>
      <c r="E7" s="1302" t="n"/>
      <c r="F7" s="1303" t="n"/>
      <c r="G7" s="1304" t="n"/>
      <c r="H7" s="1305" t="n"/>
      <c r="I7" s="1977" t="n"/>
      <c r="J7" s="1311" t="n"/>
      <c r="K7" s="1311" t="n"/>
      <c r="L7" s="1980" t="n"/>
      <c r="M7" s="1980" t="n"/>
      <c r="N7" s="1980" t="n"/>
      <c r="O7" s="1307" t="n"/>
      <c r="P7" s="1307" t="n"/>
      <c r="Q7" s="1325" t="n"/>
      <c r="R7" s="1456" t="n"/>
    </row>
    <row r="8">
      <c r="A8" s="1316" t="inlineStr">
        <is>
          <t>TOTAL</t>
        </is>
      </c>
      <c r="B8" s="1834" t="n"/>
      <c r="C8" s="1834" t="n"/>
      <c r="D8" s="1834" t="n"/>
      <c r="E8" s="1834" t="n"/>
      <c r="F8" s="1835" t="n"/>
      <c r="G8" s="280">
        <f>SUM(#REF!)</f>
        <v/>
      </c>
      <c r="H8" s="280" t="n"/>
      <c r="I8" s="1856">
        <f>SUM(#REF!)</f>
        <v/>
      </c>
      <c r="J8" s="1464" t="n"/>
      <c r="K8" s="1464" t="n"/>
      <c r="L8" s="1464" t="n"/>
      <c r="M8" s="1464" t="n"/>
      <c r="N8" s="1464" t="n"/>
      <c r="O8" s="1464" t="n"/>
      <c r="P8" s="1865" t="n"/>
      <c r="Q8" s="288" t="n"/>
      <c r="R8" s="13" t="n"/>
    </row>
    <row r="9" ht="26.25" customHeight="1" s="1611">
      <c r="I9" s="1851" t="inlineStr">
        <is>
          <t> </t>
        </is>
      </c>
    </row>
    <row r="10" ht="20.1" customFormat="1" customHeight="1" s="15">
      <c r="A10" s="20" t="inlineStr">
        <is>
          <t>SAMPLE/TESTER ORDER</t>
        </is>
      </c>
      <c r="B10" s="14" t="n"/>
      <c r="C10" s="15" t="n"/>
      <c r="D10" s="15" t="n"/>
      <c r="E10" s="15" t="n"/>
      <c r="F10" s="15" t="n"/>
      <c r="G10" s="17" t="n"/>
      <c r="H10" s="17" t="n"/>
      <c r="I10" s="1857" t="n"/>
    </row>
    <row r="11" ht="20.1" customFormat="1" customHeight="1" s="15">
      <c r="A11" s="311" t="n"/>
      <c r="B11" s="1974" t="inlineStr">
        <is>
          <t>Jan code</t>
        </is>
      </c>
      <c r="C11" s="288" t="inlineStr">
        <is>
          <t>Brand name</t>
        </is>
      </c>
      <c r="D11" s="289" t="inlineStr">
        <is>
          <t>Description of goods</t>
        </is>
      </c>
      <c r="E11" s="1571" t="inlineStr">
        <is>
          <t>Case Q'ty</t>
        </is>
      </c>
      <c r="F11" s="1571" t="inlineStr">
        <is>
          <t>LOT</t>
        </is>
      </c>
      <c r="G11" s="309" t="inlineStr">
        <is>
          <t>Q'ty</t>
        </is>
      </c>
      <c r="H11" s="285" t="inlineStr">
        <is>
          <t>仕入値</t>
        </is>
      </c>
      <c r="I11" s="1976" t="inlineStr">
        <is>
          <t>仕入値合計</t>
        </is>
      </c>
      <c r="J11" s="302" t="n"/>
      <c r="K11" s="302" t="n"/>
      <c r="L11" s="302" t="n"/>
      <c r="M11" s="302" t="n"/>
      <c r="N11" s="302" t="n"/>
      <c r="O11" s="1996" t="n"/>
      <c r="P11" s="1865" t="n"/>
      <c r="R11" s="16" t="n"/>
    </row>
    <row r="12" ht="20.1" customFormat="1" customHeight="1" s="15">
      <c r="A12" s="1360" t="n"/>
      <c r="B12" s="1997" t="n"/>
      <c r="C12" s="1362" t="n"/>
      <c r="D12" s="1363" t="n"/>
      <c r="E12" s="1364" t="n"/>
      <c r="F12" s="1364" t="n"/>
      <c r="G12" s="1365" t="n"/>
      <c r="H12" s="1366" t="n"/>
      <c r="I12" s="1855" t="n"/>
      <c r="J12" s="1368" t="n"/>
      <c r="K12" s="1368" t="n"/>
      <c r="L12" s="1368" t="n"/>
      <c r="M12" s="1368" t="n"/>
      <c r="N12" s="1368" t="n"/>
      <c r="O12" s="1998" t="n"/>
      <c r="P12" s="1999" t="n"/>
      <c r="R12" s="16" t="n"/>
    </row>
    <row r="13">
      <c r="A13" s="318" t="inlineStr">
        <is>
          <t>SAMPLE/TESTER TOTAL</t>
        </is>
      </c>
      <c r="B13" s="1974" t="n"/>
      <c r="C13" s="288" t="n"/>
      <c r="D13" s="289" t="n"/>
      <c r="E13" s="1464" t="n"/>
      <c r="F13" s="1464" t="n"/>
      <c r="G13" s="291">
        <f>SUM(#REF!)</f>
        <v/>
      </c>
      <c r="H13" s="308" t="n"/>
      <c r="I13" s="1975">
        <f>SUM(#REF!)</f>
        <v/>
      </c>
      <c r="J13" s="302" t="n"/>
      <c r="K13" s="302" t="n"/>
      <c r="L13" s="302" t="n"/>
      <c r="M13" s="302" t="n"/>
      <c r="N13" s="302" t="n"/>
      <c r="O13" s="1996" t="n"/>
      <c r="P13" s="1865" t="n"/>
      <c r="R13" s="16" t="n"/>
    </row>
  </sheetData>
  <autoFilter ref="A5:Q5"/>
  <mergeCells count="9">
    <mergeCell ref="A1:D1"/>
    <mergeCell ref="A4:B4"/>
    <mergeCell ref="E4:F4"/>
    <mergeCell ref="A2:B2"/>
    <mergeCell ref="C2:D2"/>
    <mergeCell ref="A8:F8"/>
    <mergeCell ref="C3:D3"/>
    <mergeCell ref="A3:B3"/>
    <mergeCell ref="C4:D4"/>
  </mergeCells>
  <pageMargins left="0.7" right="0.7" top="0.75" bottom="0.75" header="0.3" footer="0.3"/>
  <pageSetup orientation="portrait" paperSize="9" scale="81"/>
</worksheet>
</file>

<file path=xl/worksheets/sheet4.xml><?xml version="1.0" encoding="utf-8"?>
<worksheet xmlns="http://schemas.openxmlformats.org/spreadsheetml/2006/main">
  <sheetPr>
    <outlinePr summaryBelow="1" summaryRight="1"/>
    <pageSetUpPr fitToPage="1"/>
  </sheetPr>
  <dimension ref="A1:U16"/>
  <sheetViews>
    <sheetView view="pageBreakPreview" zoomScale="140" zoomScaleNormal="100" zoomScaleSheetLayoutView="140" workbookViewId="0">
      <selection activeCell="A12" sqref="A12:XFD13"/>
    </sheetView>
  </sheetViews>
  <sheetFormatPr baseColWidth="8" defaultColWidth="3.875" defaultRowHeight="11.25"/>
  <cols>
    <col width="13.125" customWidth="1" style="2" min="1" max="1"/>
    <col width="13" customWidth="1" style="1506" min="2" max="2"/>
    <col width="18.125" bestFit="1"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07.2024輸出</t>
        </is>
      </c>
      <c r="E1" s="3" t="n"/>
      <c r="F1" s="3" t="n"/>
      <c r="G1" s="4" t="n"/>
    </row>
    <row r="2" ht="12" customHeight="1" s="1611">
      <c r="A2" s="1456" t="inlineStr">
        <is>
          <t>納品日</t>
        </is>
      </c>
      <c r="C2" s="1457" t="n">
        <v>45504</v>
      </c>
      <c r="J2" s="1851" t="n"/>
      <c r="K2" s="1851" t="n"/>
    </row>
    <row r="3" ht="62.25" customHeight="1" s="1611">
      <c r="A3" s="1456" t="inlineStr">
        <is>
          <t>納品先</t>
        </is>
      </c>
      <c r="C3" s="1466"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v>45503</v>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4.95" customHeight="1" s="1611">
      <c r="A9" s="20" t="inlineStr">
        <is>
          <t>SAMPLE/TESTER ORDER</t>
        </is>
      </c>
    </row>
    <row r="10">
      <c r="A10" s="218" t="inlineStr">
        <is>
          <t>INV No.</t>
        </is>
      </c>
      <c r="B10" s="156" t="inlineStr">
        <is>
          <t>Jan code</t>
        </is>
      </c>
      <c r="C10" s="398" t="inlineStr">
        <is>
          <t>Brand name</t>
        </is>
      </c>
      <c r="D10" s="218" t="inlineStr">
        <is>
          <t>Description of goods</t>
        </is>
      </c>
      <c r="E10" s="218" t="inlineStr">
        <is>
          <t>Case Q'ty</t>
        </is>
      </c>
      <c r="F10" s="218" t="inlineStr">
        <is>
          <t>LOT</t>
        </is>
      </c>
      <c r="G10" s="397" t="inlineStr">
        <is>
          <t>Q'ty</t>
        </is>
      </c>
      <c r="H10" s="396" t="inlineStr">
        <is>
          <t>仕入値</t>
        </is>
      </c>
      <c r="I10" s="1859" t="inlineStr">
        <is>
          <t>仕入値合計</t>
        </is>
      </c>
    </row>
    <row r="11">
      <c r="A11" s="1371" t="n"/>
      <c r="B11" s="1379" t="n"/>
      <c r="C11" s="1372" t="n"/>
      <c r="D11" s="1371" t="n"/>
      <c r="E11" s="1371" t="n"/>
      <c r="F11" s="1371" t="n"/>
      <c r="G11" s="1373" t="n"/>
      <c r="H11" s="1374" t="n"/>
      <c r="I11" s="1861" t="n"/>
    </row>
    <row r="12" ht="15.75" customFormat="1" customHeight="1" s="7">
      <c r="A12" s="1412" t="inlineStr">
        <is>
          <t>TOTAL</t>
        </is>
      </c>
      <c r="B12" s="1863" t="n"/>
      <c r="C12" s="1863" t="n"/>
      <c r="D12" s="1863" t="n"/>
      <c r="E12" s="1863" t="n"/>
      <c r="F12" s="1864" t="n"/>
      <c r="G12" s="280">
        <f>SUM(#REF!)</f>
        <v/>
      </c>
      <c r="H12" s="280" t="n"/>
      <c r="I12" s="1856">
        <f>SUM(#REF!)</f>
        <v/>
      </c>
      <c r="L12" s="1851" t="n"/>
      <c r="M12" s="1851" t="n"/>
      <c r="N12" s="1851" t="n"/>
      <c r="O12" s="1506" t="n"/>
      <c r="P12" s="1506" t="n"/>
      <c r="Q12" s="2" t="n"/>
      <c r="R12" s="1456" t="n"/>
      <c r="S12" s="2" t="n"/>
      <c r="T12" s="2" t="n"/>
      <c r="U12" s="2" t="n"/>
    </row>
    <row r="15" ht="20.1" customFormat="1" customHeight="1" s="7">
      <c r="A15" s="2" t="n"/>
      <c r="B15" s="1506" t="n"/>
      <c r="C15" s="2" t="n"/>
      <c r="D15" s="2" t="n"/>
      <c r="E15" s="2" t="n"/>
      <c r="F15" s="2" t="n"/>
      <c r="G15" s="399" t="inlineStr">
        <is>
          <t>合計個数</t>
        </is>
      </c>
      <c r="H15" s="5" t="n"/>
      <c r="I15" s="1851" t="n"/>
      <c r="L15" s="1851" t="n"/>
      <c r="M15" s="1851" t="n"/>
      <c r="N15" s="1851" t="n"/>
      <c r="O15" s="1506" t="n"/>
      <c r="P15" s="1506" t="n"/>
      <c r="Q15" s="2" t="n"/>
      <c r="R15" s="1456" t="n"/>
      <c r="S15" s="2" t="n"/>
      <c r="T15" s="2" t="n"/>
      <c r="U15" s="2" t="n"/>
    </row>
    <row r="16" ht="20.1" customFormat="1" customHeight="1" s="7">
      <c r="A16" s="2" t="n"/>
      <c r="B16" s="1506" t="n"/>
      <c r="C16" s="2" t="n"/>
      <c r="D16" s="2" t="n"/>
      <c r="E16" s="2" t="n"/>
      <c r="F16" s="2" t="n"/>
      <c r="G16" s="309">
        <f>G12+G7</f>
        <v/>
      </c>
      <c r="H16" s="5" t="n"/>
      <c r="I16" s="1851" t="n"/>
      <c r="L16" s="1851" t="n"/>
      <c r="M16" s="1851" t="n"/>
      <c r="N16" s="1851" t="n"/>
      <c r="O16" s="1506" t="n"/>
      <c r="P16" s="1506" t="n"/>
      <c r="Q16" s="2" t="n"/>
      <c r="R16" s="1456" t="n"/>
      <c r="S16" s="2" t="n"/>
      <c r="T16" s="2" t="n"/>
      <c r="U16" s="2"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portrait" paperSize="9" scale="52"/>
</worksheet>
</file>

<file path=xl/worksheets/sheet40.xml><?xml version="1.0" encoding="utf-8"?>
<worksheet xmlns="http://schemas.openxmlformats.org/spreadsheetml/2006/main">
  <sheetPr>
    <outlinePr summaryBelow="1" summaryRight="1"/>
    <pageSetUpPr fitToPage="1"/>
  </sheetPr>
  <dimension ref="A1:U22"/>
  <sheetViews>
    <sheetView view="pageBreakPreview"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 （午前中）</t>
        </is>
      </c>
      <c r="D4" s="1853" t="n"/>
      <c r="E4" s="1451" t="n"/>
      <c r="F4" s="1853" t="n"/>
      <c r="J4" s="1851" t="n"/>
      <c r="U4" s="1858" t="n"/>
    </row>
    <row r="5" customFormat="1" s="1506">
      <c r="A5" s="312" t="inlineStr">
        <is>
          <t>INV No.</t>
        </is>
      </c>
      <c r="B5" s="156"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4560393650214</t>
        </is>
      </c>
      <c r="C6" s="1867" t="inlineStr">
        <is>
          <t>AFURA TESTER</t>
        </is>
      </c>
      <c r="D6" s="1867" t="inlineStr">
        <is>
          <t>《Be-10》PREMIUM FACE MASK TESTER (N.C.V)</t>
        </is>
      </c>
      <c r="E6" s="1867" t="inlineStr">
        <is>
          <t>nan</t>
        </is>
      </c>
      <c r="F6" s="1867" t="inlineStr">
        <is>
          <t>nan</t>
        </is>
      </c>
      <c r="G6" s="1867" t="inlineStr">
        <is>
          <t>3.0</t>
        </is>
      </c>
      <c r="H6" s="1867" t="inlineStr">
        <is>
          <t>0.0</t>
        </is>
      </c>
      <c r="I6" s="1867" t="inlineStr">
        <is>
          <t>0.0</t>
        </is>
      </c>
      <c r="J6" s="1867" t="inlineStr">
        <is>
          <t>nan</t>
        </is>
      </c>
      <c r="K6" s="1867" t="inlineStr">
        <is>
          <t>nan</t>
        </is>
      </c>
      <c r="L6" s="1867" t="inlineStr">
        <is>
          <t>nan</t>
        </is>
      </c>
      <c r="M6" s="1867" t="inlineStr">
        <is>
          <t>16x9x2.8</t>
        </is>
      </c>
      <c r="N6" s="1867" t="inlineStr">
        <is>
          <t>0.177</t>
        </is>
      </c>
      <c r="O6" s="1867" t="inlineStr">
        <is>
          <t>0.177</t>
        </is>
      </c>
      <c r="P6" s="1867" t="inlineStr">
        <is>
          <t>0.531</t>
        </is>
      </c>
      <c r="Q6" s="1867" t="inlineStr">
        <is>
          <t>face mask</t>
        </is>
      </c>
    </row>
    <row r="7" ht="20.1" customFormat="1" customHeight="1" s="15">
      <c r="A7" s="1867" t="n"/>
      <c r="B7" s="1867" t="inlineStr">
        <is>
          <t>4560393650184</t>
        </is>
      </c>
      <c r="C7" s="1867" t="inlineStr">
        <is>
          <t>AFURA TESTER</t>
        </is>
      </c>
      <c r="D7" s="1867" t="inlineStr">
        <is>
          <t>《B-10》INTENSIVE SERUM TESTER (N.C.V)</t>
        </is>
      </c>
      <c r="E7" s="1867" t="inlineStr">
        <is>
          <t>nan</t>
        </is>
      </c>
      <c r="F7" s="1867" t="inlineStr">
        <is>
          <t>nan</t>
        </is>
      </c>
      <c r="G7" s="1867" t="inlineStr">
        <is>
          <t>3.0</t>
        </is>
      </c>
      <c r="H7" s="1867" t="inlineStr">
        <is>
          <t>0.0</t>
        </is>
      </c>
      <c r="I7" s="1867" t="inlineStr">
        <is>
          <t>0.0</t>
        </is>
      </c>
      <c r="J7" s="1867" t="inlineStr">
        <is>
          <t>nan</t>
        </is>
      </c>
      <c r="K7" s="1867" t="inlineStr">
        <is>
          <t>nan</t>
        </is>
      </c>
      <c r="L7" s="1867" t="inlineStr">
        <is>
          <t>nan</t>
        </is>
      </c>
      <c r="M7" s="1867" t="inlineStr">
        <is>
          <t xml:space="preserve">10x14x4.7 </t>
        </is>
      </c>
      <c r="N7" s="1867" t="inlineStr">
        <is>
          <t>0.118</t>
        </is>
      </c>
      <c r="O7" s="1867" t="inlineStr">
        <is>
          <t>0.118</t>
        </is>
      </c>
      <c r="P7" s="1867" t="inlineStr">
        <is>
          <t>0.354</t>
        </is>
      </c>
      <c r="Q7" s="1867" t="inlineStr">
        <is>
          <t>face serum</t>
        </is>
      </c>
    </row>
    <row r="8" ht="20.1" customFormat="1" customHeight="1" s="15">
      <c r="A8" s="1867" t="n"/>
      <c r="B8" s="1867" t="inlineStr">
        <is>
          <t>4560393650122</t>
        </is>
      </c>
      <c r="C8" s="1867" t="inlineStr">
        <is>
          <t>AFURA TESTER</t>
        </is>
      </c>
      <c r="D8" s="1867" t="inlineStr">
        <is>
          <t>《B-10》INTENSIVE CREAM TESTER (N.C.V)</t>
        </is>
      </c>
      <c r="E8" s="1867" t="inlineStr">
        <is>
          <t>nan</t>
        </is>
      </c>
      <c r="F8" s="1867" t="inlineStr">
        <is>
          <t>nan</t>
        </is>
      </c>
      <c r="G8" s="1867" t="inlineStr">
        <is>
          <t>3.0</t>
        </is>
      </c>
      <c r="H8" s="1867" t="inlineStr">
        <is>
          <t>0.0</t>
        </is>
      </c>
      <c r="I8" s="1867" t="inlineStr">
        <is>
          <t>0.0</t>
        </is>
      </c>
      <c r="J8" s="1867" t="inlineStr">
        <is>
          <t>nan</t>
        </is>
      </c>
      <c r="K8" s="1867" t="inlineStr">
        <is>
          <t>nan</t>
        </is>
      </c>
      <c r="L8" s="1867" t="inlineStr">
        <is>
          <t>nan</t>
        </is>
      </c>
      <c r="M8" s="1867" t="inlineStr">
        <is>
          <t>16x8x5.3</t>
        </is>
      </c>
      <c r="N8" s="1867" t="inlineStr">
        <is>
          <t>0.098</t>
        </is>
      </c>
      <c r="O8" s="1867" t="inlineStr">
        <is>
          <t>0.098</t>
        </is>
      </c>
      <c r="P8" s="1867" t="inlineStr">
        <is>
          <t>0.294</t>
        </is>
      </c>
      <c r="Q8" s="1867" t="inlineStr">
        <is>
          <t>face cream</t>
        </is>
      </c>
    </row>
    <row r="9" ht="33" customHeight="1" s="1611">
      <c r="A9" s="1867" t="n"/>
      <c r="B9" s="1867" t="inlineStr">
        <is>
          <t>4560393650139</t>
        </is>
      </c>
      <c r="C9" s="1867" t="inlineStr">
        <is>
          <t>AFURA TESTER</t>
        </is>
      </c>
      <c r="D9" s="1867" t="inlineStr">
        <is>
          <t>《Be-10》PREMIUM BC EYE SHEET TESTER (N.C.V)</t>
        </is>
      </c>
      <c r="E9" s="1867" t="inlineStr">
        <is>
          <t>nan</t>
        </is>
      </c>
      <c r="F9" s="1867" t="inlineStr">
        <is>
          <t>nan</t>
        </is>
      </c>
      <c r="G9" s="1867" t="inlineStr">
        <is>
          <t>3.0</t>
        </is>
      </c>
      <c r="H9" s="1867" t="inlineStr">
        <is>
          <t>0.0</t>
        </is>
      </c>
      <c r="I9" s="1867" t="inlineStr">
        <is>
          <t>0.0</t>
        </is>
      </c>
      <c r="J9" s="1867" t="inlineStr">
        <is>
          <t>nan</t>
        </is>
      </c>
      <c r="K9" s="1867" t="inlineStr">
        <is>
          <t>nan</t>
        </is>
      </c>
      <c r="L9" s="1867" t="inlineStr">
        <is>
          <t>nan</t>
        </is>
      </c>
      <c r="M9" s="1867" t="inlineStr">
        <is>
          <t xml:space="preserve">10.5x10.5x5 </t>
        </is>
      </c>
      <c r="N9" s="1867" t="inlineStr">
        <is>
          <t>0.237</t>
        </is>
      </c>
      <c r="O9" s="1867" t="inlineStr">
        <is>
          <t>0.237</t>
        </is>
      </c>
      <c r="P9" s="1867" t="inlineStr">
        <is>
          <t>0.711</t>
        </is>
      </c>
      <c r="Q9" s="1867" t="inlineStr">
        <is>
          <t>eye mask</t>
        </is>
      </c>
    </row>
    <row r="10" ht="15" customHeight="1" s="1611">
      <c r="A10" s="1867" t="n"/>
      <c r="B10" s="1867" t="inlineStr">
        <is>
          <t>4560393650320</t>
        </is>
      </c>
      <c r="C10" s="1867" t="inlineStr">
        <is>
          <t>AFURA</t>
        </is>
      </c>
      <c r="D10" s="1867" t="inlineStr">
        <is>
          <t>《SKINIMALIST》SHIRATAMA AMPULE NEW!</t>
        </is>
      </c>
      <c r="E10" s="1867" t="inlineStr">
        <is>
          <t>60.0</t>
        </is>
      </c>
      <c r="F10" s="1867" t="inlineStr">
        <is>
          <t>60</t>
        </is>
      </c>
      <c r="G10" s="1867" t="inlineStr">
        <is>
          <t>30.0</t>
        </is>
      </c>
      <c r="H10" s="1867" t="inlineStr">
        <is>
          <t>2400.0</t>
        </is>
      </c>
      <c r="I10" s="1867" t="inlineStr">
        <is>
          <t>72000.0</t>
        </is>
      </c>
      <c r="J10" s="1867" t="inlineStr">
        <is>
          <t>0.014</t>
        </is>
      </c>
      <c r="K10" s="1867" t="inlineStr">
        <is>
          <t>nan</t>
        </is>
      </c>
      <c r="L10" s="1867" t="inlineStr">
        <is>
          <t>60.0</t>
        </is>
      </c>
      <c r="M10" s="1867" t="inlineStr">
        <is>
          <t>40*40*100 (mm)</t>
        </is>
      </c>
      <c r="N10" s="1867" t="inlineStr">
        <is>
          <t>0.1</t>
        </is>
      </c>
      <c r="O10" s="1867" t="inlineStr">
        <is>
          <t>0.1</t>
        </is>
      </c>
      <c r="P10" s="1867" t="inlineStr">
        <is>
          <t>3.0</t>
        </is>
      </c>
      <c r="Q10" s="1867" t="inlineStr">
        <is>
          <t>face serum</t>
        </is>
      </c>
    </row>
    <row r="11" ht="15" customHeight="1" s="1611">
      <c r="A11" s="1867" t="n"/>
      <c r="B11" s="1867" t="inlineStr">
        <is>
          <t>4560393650313</t>
        </is>
      </c>
      <c r="C11" s="1867" t="inlineStr">
        <is>
          <t>AFURA</t>
        </is>
      </c>
      <c r="D11" s="1867" t="inlineStr">
        <is>
          <t>《SKINIMALIST》RADIANCE PEEL NEW!</t>
        </is>
      </c>
      <c r="E11" s="1867" t="inlineStr">
        <is>
          <t>60.0</t>
        </is>
      </c>
      <c r="F11" s="1867" t="inlineStr">
        <is>
          <t>60</t>
        </is>
      </c>
      <c r="G11" s="1867" t="inlineStr">
        <is>
          <t>30.0</t>
        </is>
      </c>
      <c r="H11" s="1867" t="inlineStr">
        <is>
          <t>1680.0</t>
        </is>
      </c>
      <c r="I11" s="1867" t="inlineStr">
        <is>
          <t>50400.0</t>
        </is>
      </c>
      <c r="J11" s="1867" t="inlineStr">
        <is>
          <t>0.011</t>
        </is>
      </c>
      <c r="K11" s="1867" t="inlineStr">
        <is>
          <t>nan</t>
        </is>
      </c>
      <c r="L11" s="1867" t="inlineStr">
        <is>
          <t>60.0</t>
        </is>
      </c>
      <c r="M11" s="1867" t="inlineStr">
        <is>
          <t>35*35*100 (mm)</t>
        </is>
      </c>
      <c r="N11" s="1867" t="inlineStr">
        <is>
          <t>0.2</t>
        </is>
      </c>
      <c r="O11" s="1867" t="inlineStr">
        <is>
          <t>0.2</t>
        </is>
      </c>
      <c r="P11" s="1867" t="inlineStr">
        <is>
          <t>6.0</t>
        </is>
      </c>
      <c r="Q11" s="1867" t="inlineStr">
        <is>
          <t>face peeling lotion</t>
        </is>
      </c>
    </row>
    <row r="12" ht="15" customHeight="1" s="1611">
      <c r="A12" s="1867" t="n"/>
      <c r="B12" s="1867" t="inlineStr">
        <is>
          <t>4560393650122</t>
        </is>
      </c>
      <c r="C12" s="1867" t="inlineStr">
        <is>
          <t>AFURA</t>
        </is>
      </c>
      <c r="D12" s="1867" t="inlineStr">
        <is>
          <t>《B-10》PREMIUM FACE MASK</t>
        </is>
      </c>
      <c r="E12" s="1867" t="inlineStr">
        <is>
          <t>48.0</t>
        </is>
      </c>
      <c r="F12" s="1867" t="inlineStr">
        <is>
          <t>48</t>
        </is>
      </c>
      <c r="G12" s="1867" t="inlineStr">
        <is>
          <t>192.0</t>
        </is>
      </c>
      <c r="H12" s="1867" t="inlineStr">
        <is>
          <t>1400.0</t>
        </is>
      </c>
      <c r="I12" s="1867" t="inlineStr">
        <is>
          <t>268800.0</t>
        </is>
      </c>
      <c r="J12" s="1867" t="inlineStr">
        <is>
          <t>0.028</t>
        </is>
      </c>
      <c r="K12" s="1867" t="inlineStr">
        <is>
          <t>9.0</t>
        </is>
      </c>
      <c r="L12" s="1867" t="inlineStr">
        <is>
          <t>48.0</t>
        </is>
      </c>
      <c r="M12" s="1867" t="inlineStr">
        <is>
          <t>160*90*28 (mm)</t>
        </is>
      </c>
      <c r="N12" s="1867" t="inlineStr">
        <is>
          <t>0.177</t>
        </is>
      </c>
      <c r="O12" s="1867" t="inlineStr">
        <is>
          <t>0.177</t>
        </is>
      </c>
      <c r="P12" s="1867" t="inlineStr">
        <is>
          <t>33.984</t>
        </is>
      </c>
      <c r="Q12" s="1867" t="inlineStr">
        <is>
          <t>face mask</t>
        </is>
      </c>
    </row>
    <row r="13" ht="21.95" customHeight="1" s="1611">
      <c r="A13" s="1867" t="n"/>
      <c r="B13" s="1867" t="inlineStr">
        <is>
          <t>4560393650139</t>
        </is>
      </c>
      <c r="C13" s="1867" t="inlineStr">
        <is>
          <t>AFURA</t>
        </is>
      </c>
      <c r="D13" s="1867" t="inlineStr">
        <is>
          <t>《B-10》PREMIUM BC EYE SHEET</t>
        </is>
      </c>
      <c r="E13" s="1867" t="inlineStr">
        <is>
          <t>27.0</t>
        </is>
      </c>
      <c r="F13" s="1867" t="inlineStr">
        <is>
          <t>27</t>
        </is>
      </c>
      <c r="G13" s="1867" t="inlineStr">
        <is>
          <t>189.0</t>
        </is>
      </c>
      <c r="H13" s="1867" t="inlineStr">
        <is>
          <t>1925.0</t>
        </is>
      </c>
      <c r="I13" s="1867" t="inlineStr">
        <is>
          <t>363825.0</t>
        </is>
      </c>
      <c r="J13" s="1867" t="inlineStr">
        <is>
          <t>0.023</t>
        </is>
      </c>
      <c r="K13" s="1867" t="inlineStr">
        <is>
          <t>7.0</t>
        </is>
      </c>
      <c r="L13" s="1867" t="inlineStr">
        <is>
          <t>27.0</t>
        </is>
      </c>
      <c r="M13" s="1867" t="inlineStr">
        <is>
          <t>105*105*50 (mm)</t>
        </is>
      </c>
      <c r="N13" s="1867" t="inlineStr">
        <is>
          <t>0.237</t>
        </is>
      </c>
      <c r="O13" s="1867" t="inlineStr">
        <is>
          <t>0.237</t>
        </is>
      </c>
      <c r="P13" s="1867" t="inlineStr">
        <is>
          <t>44.793</t>
        </is>
      </c>
      <c r="Q13" s="1867" t="inlineStr">
        <is>
          <t>eye mask</t>
        </is>
      </c>
    </row>
    <row r="14" ht="21.95" customHeight="1" s="1611">
      <c r="A14" s="1371" t="n"/>
      <c r="B14" s="550" t="n"/>
      <c r="C14" s="1372" t="n"/>
      <c r="D14" s="1371" t="n"/>
      <c r="E14" s="1371" t="n"/>
      <c r="F14" s="1371" t="n"/>
      <c r="G14" s="1373" t="n"/>
      <c r="H14" s="1374" t="n"/>
      <c r="I14" s="1861" t="n"/>
      <c r="J14" s="1376" t="n"/>
      <c r="K14" s="1376" t="n"/>
      <c r="L14" s="1862" t="n"/>
      <c r="M14" s="1862" t="n"/>
      <c r="N14" s="1862" t="n"/>
      <c r="O14" s="1371" t="n"/>
      <c r="P14" s="1371" t="n"/>
      <c r="Q14" s="1371" t="n"/>
      <c r="R14" s="1456" t="n"/>
    </row>
    <row r="15">
      <c r="A15" s="1412" t="inlineStr">
        <is>
          <t>TOTAL</t>
        </is>
      </c>
      <c r="B15" s="1863" t="n"/>
      <c r="C15" s="1863" t="n"/>
      <c r="D15" s="1863" t="n"/>
      <c r="E15" s="1863" t="n"/>
      <c r="F15" s="1864" t="n"/>
      <c r="G15" s="280">
        <f>SUM(#REF!)</f>
        <v/>
      </c>
      <c r="H15" s="280" t="n"/>
      <c r="I15" s="1856">
        <f>SUM(#REF!)</f>
        <v/>
      </c>
      <c r="J15" s="1464" t="n"/>
      <c r="K15" s="1464" t="n"/>
      <c r="L15" s="1464" t="n"/>
      <c r="M15" s="1464" t="n"/>
      <c r="N15" s="1464" t="n"/>
      <c r="O15" s="1464" t="n"/>
      <c r="P15" s="1865" t="n"/>
      <c r="Q15" s="288" t="n"/>
      <c r="R15" s="13" t="n"/>
    </row>
    <row r="16">
      <c r="B16" s="14" t="n"/>
      <c r="G16" s="17" t="n"/>
      <c r="H16" s="17" t="n"/>
      <c r="I16" s="1857" t="n"/>
      <c r="J16" s="19" t="n"/>
      <c r="K16" s="19" t="n"/>
      <c r="L16" s="1857" t="n"/>
      <c r="M16" s="1857" t="n"/>
      <c r="N16" s="1857" t="n"/>
      <c r="O16" s="14" t="n"/>
      <c r="P16" s="14" t="n"/>
      <c r="R16" s="13" t="n"/>
    </row>
    <row r="17">
      <c r="A17" s="20" t="inlineStr">
        <is>
          <t>SAMPLE/TESTER ORDER (INTERCHARM MOSCOW 出展用）</t>
        </is>
      </c>
      <c r="B17" s="14" t="n"/>
      <c r="C17" s="15" t="n"/>
      <c r="D17" s="15" t="n"/>
      <c r="E17" s="15" t="n"/>
      <c r="F17" s="15" t="n"/>
      <c r="G17" s="17" t="n"/>
      <c r="H17" s="17" t="n"/>
      <c r="I17" s="1857" t="n"/>
    </row>
    <row r="18">
      <c r="A18" s="311" t="n"/>
      <c r="B18" s="1974" t="inlineStr">
        <is>
          <t>Jan code</t>
        </is>
      </c>
      <c r="C18" s="288" t="inlineStr">
        <is>
          <t>Brand name</t>
        </is>
      </c>
      <c r="D18" s="289" t="inlineStr">
        <is>
          <t>Description of goods</t>
        </is>
      </c>
      <c r="E18" s="1571" t="inlineStr">
        <is>
          <t>Case Q'ty</t>
        </is>
      </c>
      <c r="F18" s="1571" t="inlineStr">
        <is>
          <t>LOT</t>
        </is>
      </c>
      <c r="G18" s="309" t="inlineStr">
        <is>
          <t>Q'ty</t>
        </is>
      </c>
      <c r="H18" s="285" t="inlineStr">
        <is>
          <t>仕入値</t>
        </is>
      </c>
      <c r="I18" s="1976" t="inlineStr">
        <is>
          <t>仕入値合計</t>
        </is>
      </c>
    </row>
    <row r="19">
      <c r="A19" s="1378" t="n"/>
      <c r="B19" s="1997" t="n"/>
      <c r="C19" s="1362" t="n"/>
      <c r="D19" s="1363" t="n"/>
      <c r="E19" s="1364" t="n"/>
      <c r="F19" s="1364" t="n"/>
      <c r="G19" s="1365" t="n"/>
      <c r="H19" s="1366" t="n"/>
      <c r="I19" s="1855" t="n"/>
    </row>
    <row r="20">
      <c r="A20" s="318" t="inlineStr">
        <is>
          <t>SAMPLE/TESTER TOTAL</t>
        </is>
      </c>
      <c r="B20" s="1974" t="n"/>
      <c r="C20" s="288" t="n"/>
      <c r="D20" s="289" t="n"/>
      <c r="E20" s="1464" t="n"/>
      <c r="F20" s="1464" t="n"/>
      <c r="G20" s="291">
        <f>SUM(#REF!)</f>
        <v/>
      </c>
      <c r="H20" s="308" t="n"/>
      <c r="I20" s="1975">
        <f>SUM(#REF!)</f>
        <v/>
      </c>
    </row>
    <row r="21">
      <c r="G21" s="21" t="inlineStr">
        <is>
          <t>合計個数</t>
        </is>
      </c>
    </row>
    <row r="22">
      <c r="G22" s="220">
        <f>G7+G12</f>
        <v/>
      </c>
    </row>
  </sheetData>
  <autoFilter ref="A5:Q7"/>
  <mergeCells count="9">
    <mergeCell ref="A3:B3"/>
    <mergeCell ref="E4:F4"/>
    <mergeCell ref="A4:B4"/>
    <mergeCell ref="A1:D1"/>
    <mergeCell ref="A2:B2"/>
    <mergeCell ref="C2:D2"/>
    <mergeCell ref="C3:D3"/>
    <mergeCell ref="A15:F15"/>
    <mergeCell ref="C4:D4"/>
  </mergeCells>
  <pageMargins left="0.7" right="0.7" top="0.75" bottom="0.75" header="0.3" footer="0.3"/>
  <pageSetup orientation="portrait" paperSize="9" scale="63"/>
</worksheet>
</file>

<file path=xl/worksheets/sheet41.xml><?xml version="1.0" encoding="utf-8"?>
<worksheet xmlns="http://schemas.openxmlformats.org/spreadsheetml/2006/main">
  <sheetPr>
    <outlinePr summaryBelow="1" summaryRight="1"/>
    <pageSetUpPr/>
  </sheetPr>
  <dimension ref="A1:U31"/>
  <sheetViews>
    <sheetView view="pageBreakPreview" zoomScaleNormal="100" zoomScaleSheetLayoutView="100" workbookViewId="0">
      <selection activeCell="A11" sqref="A11:XFD11"/>
    </sheetView>
  </sheetViews>
  <sheetFormatPr baseColWidth="8" defaultColWidth="3.875" defaultRowHeight="11.25"/>
  <cols>
    <col width="6" customWidth="1" style="2" min="1" max="1"/>
    <col hidden="1" width="12.375" customWidth="1" style="1506" min="2" max="2"/>
    <col width="19"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27" customHeight="1" s="1611">
      <c r="A4" s="1461" t="inlineStr">
        <is>
          <t>梱包情報提出期限</t>
        </is>
      </c>
      <c r="B4" s="1853" t="n"/>
      <c r="C4" s="1564" t="inlineStr">
        <is>
          <t>9/3(午前中)</t>
        </is>
      </c>
      <c r="D4" s="1853" t="n"/>
      <c r="E4" s="1451" t="n"/>
      <c r="F4" s="1853" t="n"/>
      <c r="J4" s="1851" t="n"/>
      <c r="U4" s="1858" t="n"/>
    </row>
    <row r="5" ht="27" customFormat="1" customHeigh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ht="27" customFormat="1" customHeight="1" s="1506">
      <c r="A6" s="1867" t="n"/>
      <c r="B6" s="1867" t="inlineStr">
        <is>
          <t>nan</t>
        </is>
      </c>
      <c r="C6" s="1867" t="inlineStr">
        <is>
          <t>Cosmepro TESTER</t>
        </is>
      </c>
      <c r="D6" s="1867" t="inlineStr">
        <is>
          <t>《Cosmepro》Premium Fruit Sorbet Body Massage Salt Raspberry＆Honey. TESTER (N.C.V)</t>
        </is>
      </c>
      <c r="E6" s="1867" t="inlineStr">
        <is>
          <t>nan</t>
        </is>
      </c>
      <c r="F6" s="1867" t="inlineStr">
        <is>
          <t>nan</t>
        </is>
      </c>
      <c r="G6" s="1867" t="inlineStr">
        <is>
          <t>2.0</t>
        </is>
      </c>
      <c r="H6" s="1867" t="inlineStr">
        <is>
          <t>0.0</t>
        </is>
      </c>
      <c r="I6" s="1867" t="inlineStr">
        <is>
          <t>0.0</t>
        </is>
      </c>
      <c r="J6" s="1867" t="inlineStr">
        <is>
          <t>nan</t>
        </is>
      </c>
      <c r="K6" s="1867" t="inlineStr">
        <is>
          <t>nan</t>
        </is>
      </c>
      <c r="L6" s="1867" t="inlineStr">
        <is>
          <t>nan</t>
        </is>
      </c>
      <c r="M6" s="1867" t="inlineStr">
        <is>
          <t>nan</t>
        </is>
      </c>
      <c r="N6" s="1867" t="inlineStr">
        <is>
          <t>0.52</t>
        </is>
      </c>
      <c r="O6" s="1867" t="inlineStr">
        <is>
          <t>0.52</t>
        </is>
      </c>
      <c r="P6" s="1867" t="inlineStr">
        <is>
          <t>1.04</t>
        </is>
      </c>
      <c r="Q6" s="1867" t="inlineStr">
        <is>
          <t>body scrub</t>
        </is>
      </c>
    </row>
    <row r="7" ht="22.5" customFormat="1" customHeight="1" s="15">
      <c r="A7" s="1867" t="n"/>
      <c r="B7" s="1867" t="inlineStr">
        <is>
          <t>nan</t>
        </is>
      </c>
      <c r="C7" s="1867" t="inlineStr">
        <is>
          <t>Cosmepro TESTER</t>
        </is>
      </c>
      <c r="D7" s="1867" t="inlineStr">
        <is>
          <t>《Cosmepro》Premium Fruit Sorbet Body Massage Apple＆Jasmine. TESTER (N.C.V)</t>
        </is>
      </c>
      <c r="E7" s="1867" t="inlineStr">
        <is>
          <t>nan</t>
        </is>
      </c>
      <c r="F7" s="1867" t="inlineStr">
        <is>
          <t>nan</t>
        </is>
      </c>
      <c r="G7" s="1867" t="inlineStr">
        <is>
          <t>2.0</t>
        </is>
      </c>
      <c r="H7" s="1867" t="inlineStr">
        <is>
          <t>0.0</t>
        </is>
      </c>
      <c r="I7" s="1867" t="inlineStr">
        <is>
          <t>0.0</t>
        </is>
      </c>
      <c r="J7" s="1867" t="inlineStr">
        <is>
          <t>nan</t>
        </is>
      </c>
      <c r="K7" s="1867" t="inlineStr">
        <is>
          <t>nan</t>
        </is>
      </c>
      <c r="L7" s="1867" t="inlineStr">
        <is>
          <t>nan</t>
        </is>
      </c>
      <c r="M7" s="1867" t="inlineStr">
        <is>
          <t>nan</t>
        </is>
      </c>
      <c r="N7" s="1867" t="inlineStr">
        <is>
          <t>0.5</t>
        </is>
      </c>
      <c r="O7" s="1867" t="inlineStr">
        <is>
          <t>0.5</t>
        </is>
      </c>
      <c r="P7" s="1867" t="inlineStr">
        <is>
          <t>1.0</t>
        </is>
      </c>
      <c r="Q7" s="1867" t="inlineStr">
        <is>
          <t>body scrub</t>
        </is>
      </c>
    </row>
    <row r="8" ht="27" customFormat="1" customHeight="1" s="15">
      <c r="A8" s="1867" t="n"/>
      <c r="B8" s="1867" t="inlineStr">
        <is>
          <t>nan</t>
        </is>
      </c>
      <c r="C8" s="1867" t="inlineStr">
        <is>
          <t>Cosmepro TESTER</t>
        </is>
      </c>
      <c r="D8" s="1867" t="inlineStr">
        <is>
          <t>《Cosmepro》Premium Fruit Sorbet Body Massage Salt Honey. TESTER (N.C.V)</t>
        </is>
      </c>
      <c r="E8" s="1867" t="inlineStr">
        <is>
          <t>nan</t>
        </is>
      </c>
      <c r="F8" s="1867" t="inlineStr">
        <is>
          <t>nan</t>
        </is>
      </c>
      <c r="G8" s="1867" t="inlineStr">
        <is>
          <t>2.0</t>
        </is>
      </c>
      <c r="H8" s="1867" t="inlineStr">
        <is>
          <t>0.0</t>
        </is>
      </c>
      <c r="I8" s="1867" t="inlineStr">
        <is>
          <t>0.0</t>
        </is>
      </c>
      <c r="J8" s="1867" t="inlineStr">
        <is>
          <t>nan</t>
        </is>
      </c>
      <c r="K8" s="1867" t="inlineStr">
        <is>
          <t>nan</t>
        </is>
      </c>
      <c r="L8" s="1867" t="inlineStr">
        <is>
          <t>nan</t>
        </is>
      </c>
      <c r="M8" s="1867" t="inlineStr">
        <is>
          <t>nan</t>
        </is>
      </c>
      <c r="N8" s="1867" t="inlineStr">
        <is>
          <t>0.52</t>
        </is>
      </c>
      <c r="O8" s="1867" t="inlineStr">
        <is>
          <t>0.52</t>
        </is>
      </c>
      <c r="P8" s="1867" t="inlineStr">
        <is>
          <t>1.04</t>
        </is>
      </c>
      <c r="Q8" s="1867" t="inlineStr">
        <is>
          <t>body scrub</t>
        </is>
      </c>
    </row>
    <row r="9" ht="27" customHeight="1" s="1611">
      <c r="A9" s="1867" t="n"/>
      <c r="B9" s="1867" t="inlineStr">
        <is>
          <t>nan</t>
        </is>
      </c>
      <c r="C9" s="1867" t="inlineStr">
        <is>
          <t>Cosmepro TESTER</t>
        </is>
      </c>
      <c r="D9" s="1867" t="inlineStr">
        <is>
          <t>《Cosmepro》Premium Fruit Sorbet Body Massage Blueberry. TESTER (N.C.V)</t>
        </is>
      </c>
      <c r="E9" s="1867" t="inlineStr">
        <is>
          <t>nan</t>
        </is>
      </c>
      <c r="F9" s="1867" t="inlineStr">
        <is>
          <t>nan</t>
        </is>
      </c>
      <c r="G9" s="1867" t="inlineStr">
        <is>
          <t>2.0</t>
        </is>
      </c>
      <c r="H9" s="1867" t="inlineStr">
        <is>
          <t>0.0</t>
        </is>
      </c>
      <c r="I9" s="1867" t="inlineStr">
        <is>
          <t>0.0</t>
        </is>
      </c>
      <c r="J9" s="1867" t="inlineStr">
        <is>
          <t>nan</t>
        </is>
      </c>
      <c r="K9" s="1867" t="inlineStr">
        <is>
          <t>nan</t>
        </is>
      </c>
      <c r="L9" s="1867" t="inlineStr">
        <is>
          <t>nan</t>
        </is>
      </c>
      <c r="M9" s="1867" t="inlineStr">
        <is>
          <t>nan</t>
        </is>
      </c>
      <c r="N9" s="1867" t="inlineStr">
        <is>
          <t>0.5</t>
        </is>
      </c>
      <c r="O9" s="1867" t="inlineStr">
        <is>
          <t>0.5</t>
        </is>
      </c>
      <c r="P9" s="1867" t="inlineStr">
        <is>
          <t>1.0</t>
        </is>
      </c>
      <c r="Q9" s="1867" t="inlineStr">
        <is>
          <t>body scrub</t>
        </is>
      </c>
    </row>
    <row r="10">
      <c r="A10" s="1867" t="n"/>
      <c r="B10" s="1867" t="inlineStr">
        <is>
          <t>nan</t>
        </is>
      </c>
      <c r="C10" s="1867" t="inlineStr">
        <is>
          <t>Cosmepro TESTER</t>
        </is>
      </c>
      <c r="D10" s="1867" t="inlineStr">
        <is>
          <t>《Cosmepro》Premium Fruit Sorbet Body Massage Salt Raspberry.TESTER (N.C.V)</t>
        </is>
      </c>
      <c r="E10" s="1867" t="inlineStr">
        <is>
          <t>nan</t>
        </is>
      </c>
      <c r="F10" s="1867" t="inlineStr">
        <is>
          <t>nan</t>
        </is>
      </c>
      <c r="G10" s="1867" t="inlineStr">
        <is>
          <t>2.0</t>
        </is>
      </c>
      <c r="H10" s="1867" t="inlineStr">
        <is>
          <t>0.0</t>
        </is>
      </c>
      <c r="I10" s="1867" t="inlineStr">
        <is>
          <t>0.0</t>
        </is>
      </c>
      <c r="J10" s="1867" t="inlineStr">
        <is>
          <t>nan</t>
        </is>
      </c>
      <c r="K10" s="1867" t="inlineStr">
        <is>
          <t>nan</t>
        </is>
      </c>
      <c r="L10" s="1867" t="inlineStr">
        <is>
          <t>nan</t>
        </is>
      </c>
      <c r="M10" s="1867" t="inlineStr">
        <is>
          <t>nan</t>
        </is>
      </c>
      <c r="N10" s="1867" t="inlineStr">
        <is>
          <t>0.5</t>
        </is>
      </c>
      <c r="O10" s="1867" t="inlineStr">
        <is>
          <t>0.5</t>
        </is>
      </c>
      <c r="P10" s="1867" t="inlineStr">
        <is>
          <t>1.0</t>
        </is>
      </c>
      <c r="Q10" s="1867" t="inlineStr">
        <is>
          <t>body scrub</t>
        </is>
      </c>
    </row>
    <row r="11">
      <c r="A11" s="1867" t="n"/>
      <c r="B11" s="1867" t="inlineStr">
        <is>
          <t>nan</t>
        </is>
      </c>
      <c r="C11" s="1867" t="inlineStr">
        <is>
          <t>Cosmepro TESTER</t>
        </is>
      </c>
      <c r="D11" s="1867" t="inlineStr">
        <is>
          <t>《Cosmepro》Premium Fruit Sorbet Body Massage Salt Grape Fruits.TESTER (N.C.V)</t>
        </is>
      </c>
      <c r="E11" s="1867" t="inlineStr">
        <is>
          <t>nan</t>
        </is>
      </c>
      <c r="F11" s="1867" t="inlineStr">
        <is>
          <t>nan</t>
        </is>
      </c>
      <c r="G11" s="1867" t="inlineStr">
        <is>
          <t>2.0</t>
        </is>
      </c>
      <c r="H11" s="1867" t="inlineStr">
        <is>
          <t>0.0</t>
        </is>
      </c>
      <c r="I11" s="1867" t="inlineStr">
        <is>
          <t>0.0</t>
        </is>
      </c>
      <c r="J11" s="1867" t="inlineStr">
        <is>
          <t>nan</t>
        </is>
      </c>
      <c r="K11" s="1867" t="inlineStr">
        <is>
          <t>nan</t>
        </is>
      </c>
      <c r="L11" s="1867" t="inlineStr">
        <is>
          <t>nan</t>
        </is>
      </c>
      <c r="M11" s="1867" t="inlineStr">
        <is>
          <t>nan</t>
        </is>
      </c>
      <c r="N11" s="1867" t="inlineStr">
        <is>
          <t>0.52</t>
        </is>
      </c>
      <c r="O11" s="1867" t="inlineStr">
        <is>
          <t>0.52</t>
        </is>
      </c>
      <c r="P11" s="1867" t="inlineStr">
        <is>
          <t>1.04</t>
        </is>
      </c>
      <c r="Q11" s="1867" t="inlineStr">
        <is>
          <t>body scrub</t>
        </is>
      </c>
    </row>
    <row r="12" ht="18.75" customHeight="1" s="1611">
      <c r="A12" s="1867" t="n"/>
      <c r="B12" s="1867" t="inlineStr">
        <is>
          <t>nan</t>
        </is>
      </c>
      <c r="C12" s="1867" t="inlineStr">
        <is>
          <t>Cosmepro TESTER</t>
        </is>
      </c>
      <c r="D12" s="1867" t="inlineStr">
        <is>
          <t>《Cosmepro》Premium Fruit Sorbet Body Massage Salt Papaya. TESTER (N.C.V)</t>
        </is>
      </c>
      <c r="E12" s="1867" t="inlineStr">
        <is>
          <t>nan</t>
        </is>
      </c>
      <c r="F12" s="1867" t="inlineStr">
        <is>
          <t>nan</t>
        </is>
      </c>
      <c r="G12" s="1867" t="inlineStr">
        <is>
          <t>2.0</t>
        </is>
      </c>
      <c r="H12" s="1867" t="inlineStr">
        <is>
          <t>0.0</t>
        </is>
      </c>
      <c r="I12" s="1867" t="inlineStr">
        <is>
          <t>0.0</t>
        </is>
      </c>
      <c r="J12" s="1867" t="inlineStr">
        <is>
          <t>nan</t>
        </is>
      </c>
      <c r="K12" s="1867" t="inlineStr">
        <is>
          <t>nan</t>
        </is>
      </c>
      <c r="L12" s="1867" t="inlineStr">
        <is>
          <t>nan</t>
        </is>
      </c>
      <c r="M12" s="1867" t="inlineStr">
        <is>
          <t>nan</t>
        </is>
      </c>
      <c r="N12" s="1867" t="inlineStr">
        <is>
          <t>0.52</t>
        </is>
      </c>
      <c r="O12" s="1867" t="inlineStr">
        <is>
          <t>0.52</t>
        </is>
      </c>
      <c r="P12" s="1867" t="inlineStr">
        <is>
          <t>1.04</t>
        </is>
      </c>
      <c r="Q12" s="1867" t="inlineStr">
        <is>
          <t>body scrub</t>
        </is>
      </c>
    </row>
    <row r="13">
      <c r="A13" s="1867" t="n"/>
      <c r="B13" s="1867" t="inlineStr">
        <is>
          <t>nan</t>
        </is>
      </c>
      <c r="C13" s="1867" t="inlineStr">
        <is>
          <t>Cosmepro TESTER</t>
        </is>
      </c>
      <c r="D13" s="1867" t="inlineStr">
        <is>
          <t>《Cosmepro》Premium Fruit Sorbet Body Massage Salt Aloe. TESTER (N.C.V)</t>
        </is>
      </c>
      <c r="E13" s="1867" t="inlineStr">
        <is>
          <t>nan</t>
        </is>
      </c>
      <c r="F13" s="1867" t="inlineStr">
        <is>
          <t>nan</t>
        </is>
      </c>
      <c r="G13" s="1867" t="inlineStr">
        <is>
          <t>2.0</t>
        </is>
      </c>
      <c r="H13" s="1867" t="inlineStr">
        <is>
          <t>0.0</t>
        </is>
      </c>
      <c r="I13" s="1867" t="inlineStr">
        <is>
          <t>0.0</t>
        </is>
      </c>
      <c r="J13" s="1867" t="inlineStr">
        <is>
          <t>nan</t>
        </is>
      </c>
      <c r="K13" s="1867" t="inlineStr">
        <is>
          <t>nan</t>
        </is>
      </c>
      <c r="L13" s="1867" t="inlineStr">
        <is>
          <t>nan</t>
        </is>
      </c>
      <c r="M13" s="1867" t="inlineStr">
        <is>
          <t>nan</t>
        </is>
      </c>
      <c r="N13" s="1867" t="inlineStr">
        <is>
          <t>0.52</t>
        </is>
      </c>
      <c r="O13" s="1867" t="inlineStr">
        <is>
          <t>0.52</t>
        </is>
      </c>
      <c r="P13" s="1867" t="inlineStr">
        <is>
          <t>1.04</t>
        </is>
      </c>
      <c r="Q13" s="1867" t="inlineStr">
        <is>
          <t>body scrub</t>
        </is>
      </c>
    </row>
    <row r="14" ht="17.25" customHeight="1" s="1611">
      <c r="A14" s="1867" t="n"/>
      <c r="B14" s="1867" t="inlineStr">
        <is>
          <t>nan</t>
        </is>
      </c>
      <c r="C14" s="1867" t="inlineStr">
        <is>
          <t>Cosmepro</t>
        </is>
      </c>
      <c r="D14" s="1867" t="inlineStr">
        <is>
          <t>《Cosmepro》Premium Fruit Sorbet Body Massage Salt Raspberry＆Honey.</t>
        </is>
      </c>
      <c r="E14" s="1867" t="inlineStr">
        <is>
          <t>24.0</t>
        </is>
      </c>
      <c r="F14" s="1867" t="inlineStr">
        <is>
          <t>24</t>
        </is>
      </c>
      <c r="G14" s="1867" t="inlineStr">
        <is>
          <t>72.0</t>
        </is>
      </c>
      <c r="H14" s="1867" t="inlineStr">
        <is>
          <t>600.0</t>
        </is>
      </c>
      <c r="I14" s="1867" t="inlineStr">
        <is>
          <t>43200.0</t>
        </is>
      </c>
      <c r="J14" s="1867" t="inlineStr">
        <is>
          <t>0.028</t>
        </is>
      </c>
      <c r="K14" s="1867" t="inlineStr">
        <is>
          <t>13.0</t>
        </is>
      </c>
      <c r="L14" s="1867" t="inlineStr">
        <is>
          <t>24.0</t>
        </is>
      </c>
      <c r="M14" s="1867" t="inlineStr">
        <is>
          <t>nan</t>
        </is>
      </c>
      <c r="N14" s="1867" t="inlineStr">
        <is>
          <t>0.52</t>
        </is>
      </c>
      <c r="O14" s="1867" t="inlineStr">
        <is>
          <t>0.52</t>
        </is>
      </c>
      <c r="P14" s="1867" t="inlineStr">
        <is>
          <t>37.44</t>
        </is>
      </c>
      <c r="Q14" s="1867" t="inlineStr">
        <is>
          <t>body scrub</t>
        </is>
      </c>
    </row>
    <row r="15" ht="23.25" customHeight="1" s="1611">
      <c r="A15" s="1867" t="n"/>
      <c r="B15" s="1867" t="inlineStr">
        <is>
          <t>nan</t>
        </is>
      </c>
      <c r="C15" s="1867" t="inlineStr">
        <is>
          <t>Cosmepro</t>
        </is>
      </c>
      <c r="D15" s="1867" t="inlineStr">
        <is>
          <t>《Cosmepro》Premium Fruit Sorbet Body Massage Apple＆Jasmine.</t>
        </is>
      </c>
      <c r="E15" s="1867" t="inlineStr">
        <is>
          <t>24.0</t>
        </is>
      </c>
      <c r="F15" s="1867" t="inlineStr">
        <is>
          <t>24</t>
        </is>
      </c>
      <c r="G15" s="1867" t="inlineStr">
        <is>
          <t>48.0</t>
        </is>
      </c>
      <c r="H15" s="1867" t="inlineStr">
        <is>
          <t>600.0</t>
        </is>
      </c>
      <c r="I15" s="1867" t="inlineStr">
        <is>
          <t>28800.0</t>
        </is>
      </c>
      <c r="J15" s="1867" t="inlineStr">
        <is>
          <t>0.028</t>
        </is>
      </c>
      <c r="K15" s="1867" t="inlineStr">
        <is>
          <t>13.0</t>
        </is>
      </c>
      <c r="L15" s="1867" t="inlineStr">
        <is>
          <t>24.0</t>
        </is>
      </c>
      <c r="M15" s="1867" t="inlineStr">
        <is>
          <t>nan</t>
        </is>
      </c>
      <c r="N15" s="1867" t="inlineStr">
        <is>
          <t>0.5</t>
        </is>
      </c>
      <c r="O15" s="1867" t="inlineStr">
        <is>
          <t>0.5</t>
        </is>
      </c>
      <c r="P15" s="1867" t="inlineStr">
        <is>
          <t>24.0</t>
        </is>
      </c>
      <c r="Q15" s="1867" t="inlineStr">
        <is>
          <t>body scrub</t>
        </is>
      </c>
    </row>
    <row r="16">
      <c r="A16" s="1867" t="n"/>
      <c r="B16" s="1867" t="inlineStr">
        <is>
          <t>nan</t>
        </is>
      </c>
      <c r="C16" s="1867" t="inlineStr">
        <is>
          <t>Cosmepro</t>
        </is>
      </c>
      <c r="D16" s="1867" t="inlineStr">
        <is>
          <t xml:space="preserve">《Cosmepro》Premium Fruit Sorbet Body Massage Salt Honey. </t>
        </is>
      </c>
      <c r="E16" s="1867" t="inlineStr">
        <is>
          <t>24.0</t>
        </is>
      </c>
      <c r="F16" s="1867" t="inlineStr">
        <is>
          <t>24</t>
        </is>
      </c>
      <c r="G16" s="1867" t="inlineStr">
        <is>
          <t>48.0</t>
        </is>
      </c>
      <c r="H16" s="1867" t="inlineStr">
        <is>
          <t>600.0</t>
        </is>
      </c>
      <c r="I16" s="1867" t="inlineStr">
        <is>
          <t>28800.0</t>
        </is>
      </c>
      <c r="J16" s="1867" t="inlineStr">
        <is>
          <t>0.028</t>
        </is>
      </c>
      <c r="K16" s="1867" t="inlineStr">
        <is>
          <t>13.0</t>
        </is>
      </c>
      <c r="L16" s="1867" t="inlineStr">
        <is>
          <t>24.0</t>
        </is>
      </c>
      <c r="M16" s="1867" t="inlineStr">
        <is>
          <t>nan</t>
        </is>
      </c>
      <c r="N16" s="1867" t="inlineStr">
        <is>
          <t>0.52</t>
        </is>
      </c>
      <c r="O16" s="1867" t="inlineStr">
        <is>
          <t>0.52</t>
        </is>
      </c>
      <c r="P16" s="1867" t="inlineStr">
        <is>
          <t>24.96</t>
        </is>
      </c>
      <c r="Q16" s="1867" t="inlineStr">
        <is>
          <t>body scrub</t>
        </is>
      </c>
    </row>
    <row r="17">
      <c r="A17" s="1867" t="n"/>
      <c r="B17" s="1867" t="inlineStr">
        <is>
          <t>nan</t>
        </is>
      </c>
      <c r="C17" s="1867" t="inlineStr">
        <is>
          <t>Cosmepro</t>
        </is>
      </c>
      <c r="D17" s="1867" t="inlineStr">
        <is>
          <t xml:space="preserve">《Cosmepro》Premium Fruit Sorbet Body Massage Blueberry. </t>
        </is>
      </c>
      <c r="E17" s="1867" t="inlineStr">
        <is>
          <t>24.0</t>
        </is>
      </c>
      <c r="F17" s="1867" t="inlineStr">
        <is>
          <t>24</t>
        </is>
      </c>
      <c r="G17" s="1867" t="inlineStr">
        <is>
          <t>48.0</t>
        </is>
      </c>
      <c r="H17" s="1867" t="inlineStr">
        <is>
          <t>600.0</t>
        </is>
      </c>
      <c r="I17" s="1867" t="inlineStr">
        <is>
          <t>28800.0</t>
        </is>
      </c>
      <c r="J17" s="1867" t="inlineStr">
        <is>
          <t>0.028</t>
        </is>
      </c>
      <c r="K17" s="1867" t="inlineStr">
        <is>
          <t>13.0</t>
        </is>
      </c>
      <c r="L17" s="1867" t="inlineStr">
        <is>
          <t>24.0</t>
        </is>
      </c>
      <c r="M17" s="1867" t="inlineStr">
        <is>
          <t>nan</t>
        </is>
      </c>
      <c r="N17" s="1867" t="inlineStr">
        <is>
          <t>0.5</t>
        </is>
      </c>
      <c r="O17" s="1867" t="inlineStr">
        <is>
          <t>0.5</t>
        </is>
      </c>
      <c r="P17" s="1867" t="inlineStr">
        <is>
          <t>24.0</t>
        </is>
      </c>
      <c r="Q17" s="1867" t="inlineStr">
        <is>
          <t>body scrub</t>
        </is>
      </c>
    </row>
    <row r="18">
      <c r="A18" s="1867" t="n"/>
      <c r="B18" s="1867" t="inlineStr">
        <is>
          <t>nan</t>
        </is>
      </c>
      <c r="C18" s="1867" t="inlineStr">
        <is>
          <t>Cosmepro</t>
        </is>
      </c>
      <c r="D18" s="1867" t="inlineStr">
        <is>
          <t>《Cosmepro》Premium Fruit Sorbet Body Massage Salt Raspberry.</t>
        </is>
      </c>
      <c r="E18" s="1867" t="inlineStr">
        <is>
          <t>24.0</t>
        </is>
      </c>
      <c r="F18" s="1867" t="inlineStr">
        <is>
          <t>24</t>
        </is>
      </c>
      <c r="G18" s="1867" t="inlineStr">
        <is>
          <t>48.0</t>
        </is>
      </c>
      <c r="H18" s="1867" t="inlineStr">
        <is>
          <t>600.0</t>
        </is>
      </c>
      <c r="I18" s="1867" t="inlineStr">
        <is>
          <t>28800.0</t>
        </is>
      </c>
      <c r="J18" s="1867" t="inlineStr">
        <is>
          <t>0.028</t>
        </is>
      </c>
      <c r="K18" s="1867" t="inlineStr">
        <is>
          <t>13.0</t>
        </is>
      </c>
      <c r="L18" s="1867" t="inlineStr">
        <is>
          <t>24.0</t>
        </is>
      </c>
      <c r="M18" s="1867" t="inlineStr">
        <is>
          <t>nan</t>
        </is>
      </c>
      <c r="N18" s="1867" t="inlineStr">
        <is>
          <t>0.52</t>
        </is>
      </c>
      <c r="O18" s="1867" t="inlineStr">
        <is>
          <t>0.52</t>
        </is>
      </c>
      <c r="P18" s="1867" t="inlineStr">
        <is>
          <t>24.96</t>
        </is>
      </c>
      <c r="Q18" s="1867" t="inlineStr">
        <is>
          <t>body scrub</t>
        </is>
      </c>
    </row>
    <row r="19">
      <c r="A19" s="1867" t="n"/>
      <c r="B19" s="1867" t="inlineStr">
        <is>
          <t>nan</t>
        </is>
      </c>
      <c r="C19" s="1867" t="inlineStr">
        <is>
          <t>Cosmepro</t>
        </is>
      </c>
      <c r="D19" s="1867" t="inlineStr">
        <is>
          <t xml:space="preserve">《Cosmepro》Premium Fruit Sorbet Body Massage Salt Grape Fruits.. </t>
        </is>
      </c>
      <c r="E19" s="1867" t="inlineStr">
        <is>
          <t>24.0</t>
        </is>
      </c>
      <c r="F19" s="1867" t="inlineStr">
        <is>
          <t>24</t>
        </is>
      </c>
      <c r="G19" s="1867" t="inlineStr">
        <is>
          <t>72.0</t>
        </is>
      </c>
      <c r="H19" s="1867" t="inlineStr">
        <is>
          <t>600.0</t>
        </is>
      </c>
      <c r="I19" s="1867" t="inlineStr">
        <is>
          <t>43200.0</t>
        </is>
      </c>
      <c r="J19" s="1867" t="inlineStr">
        <is>
          <t>0.028</t>
        </is>
      </c>
      <c r="K19" s="1867" t="inlineStr">
        <is>
          <t>13.0</t>
        </is>
      </c>
      <c r="L19" s="1867" t="inlineStr">
        <is>
          <t>24.0</t>
        </is>
      </c>
      <c r="M19" s="1867" t="inlineStr">
        <is>
          <t>nan</t>
        </is>
      </c>
      <c r="N19" s="1867" t="inlineStr">
        <is>
          <t>0.52</t>
        </is>
      </c>
      <c r="O19" s="1867" t="inlineStr">
        <is>
          <t>0.52</t>
        </is>
      </c>
      <c r="P19" s="1867" t="inlineStr">
        <is>
          <t>37.44</t>
        </is>
      </c>
      <c r="Q19" s="1867" t="inlineStr">
        <is>
          <t>body scrub</t>
        </is>
      </c>
    </row>
    <row r="20">
      <c r="A20" s="1867" t="n"/>
      <c r="B20" s="1867" t="inlineStr">
        <is>
          <t>nan</t>
        </is>
      </c>
      <c r="C20" s="1867" t="inlineStr">
        <is>
          <t>Cosmepro</t>
        </is>
      </c>
      <c r="D20" s="1867" t="inlineStr">
        <is>
          <t>《Cosmepro》Premium Fruit Sorbet Body Massage Salt Papaya.</t>
        </is>
      </c>
      <c r="E20" s="1867" t="inlineStr">
        <is>
          <t>24.0</t>
        </is>
      </c>
      <c r="F20" s="1867" t="inlineStr">
        <is>
          <t>24</t>
        </is>
      </c>
      <c r="G20" s="1867" t="inlineStr">
        <is>
          <t>72.0</t>
        </is>
      </c>
      <c r="H20" s="1867" t="inlineStr">
        <is>
          <t>600.0</t>
        </is>
      </c>
      <c r="I20" s="1867" t="inlineStr">
        <is>
          <t>43200.0</t>
        </is>
      </c>
      <c r="J20" s="1867" t="inlineStr">
        <is>
          <t>0.028</t>
        </is>
      </c>
      <c r="K20" s="1867" t="inlineStr">
        <is>
          <t>13.0</t>
        </is>
      </c>
      <c r="L20" s="1867" t="inlineStr">
        <is>
          <t>24.0</t>
        </is>
      </c>
      <c r="M20" s="1867" t="inlineStr">
        <is>
          <t>nan</t>
        </is>
      </c>
      <c r="N20" s="1867" t="inlineStr">
        <is>
          <t>0.52</t>
        </is>
      </c>
      <c r="O20" s="1867" t="inlineStr">
        <is>
          <t>0.52</t>
        </is>
      </c>
      <c r="P20" s="1867" t="inlineStr">
        <is>
          <t>37.44</t>
        </is>
      </c>
      <c r="Q20" s="1867" t="inlineStr">
        <is>
          <t>body scrub</t>
        </is>
      </c>
    </row>
    <row r="21">
      <c r="A21" s="1867" t="n"/>
      <c r="B21" s="1867" t="inlineStr">
        <is>
          <t>nan</t>
        </is>
      </c>
      <c r="C21" s="1867" t="inlineStr">
        <is>
          <t>Cosmepro</t>
        </is>
      </c>
      <c r="D21" s="1867" t="inlineStr">
        <is>
          <t xml:space="preserve">《Cosmepro》Premium Fruit Sorbet Body Massage Salt Aloe. </t>
        </is>
      </c>
      <c r="E21" s="1867" t="inlineStr">
        <is>
          <t>24.0</t>
        </is>
      </c>
      <c r="F21" s="1867" t="inlineStr">
        <is>
          <t>24</t>
        </is>
      </c>
      <c r="G21" s="1867" t="inlineStr">
        <is>
          <t>72.0</t>
        </is>
      </c>
      <c r="H21" s="1867" t="inlineStr">
        <is>
          <t>600.0</t>
        </is>
      </c>
      <c r="I21" s="1867" t="inlineStr">
        <is>
          <t>43200.0</t>
        </is>
      </c>
      <c r="J21" s="1867" t="inlineStr">
        <is>
          <t>0.028</t>
        </is>
      </c>
      <c r="K21" s="1867" t="inlineStr">
        <is>
          <t>13.0</t>
        </is>
      </c>
      <c r="L21" s="1867" t="inlineStr">
        <is>
          <t>24.0</t>
        </is>
      </c>
      <c r="M21" s="1867" t="inlineStr">
        <is>
          <t>nan</t>
        </is>
      </c>
      <c r="N21" s="1867" t="inlineStr">
        <is>
          <t>0.52</t>
        </is>
      </c>
      <c r="O21" s="1867" t="inlineStr">
        <is>
          <t>0.52</t>
        </is>
      </c>
      <c r="P21" s="1867" t="inlineStr">
        <is>
          <t>37.44</t>
        </is>
      </c>
      <c r="Q21" s="1867" t="inlineStr">
        <is>
          <t>body scrub</t>
        </is>
      </c>
    </row>
    <row r="22">
      <c r="A22" s="1371" t="n"/>
      <c r="B22" s="1379" t="n"/>
      <c r="C22" s="1372" t="n"/>
      <c r="D22" s="1371" t="n"/>
      <c r="E22" s="1371" t="n"/>
      <c r="F22" s="1371" t="n"/>
      <c r="G22" s="1373" t="n"/>
      <c r="H22" s="1374" t="n"/>
      <c r="I22" s="1861" t="n"/>
      <c r="J22" s="1376" t="n"/>
      <c r="K22" s="1376" t="n"/>
      <c r="L22" s="1862" t="n"/>
      <c r="M22" s="1862" t="n"/>
      <c r="N22" s="1862" t="n"/>
      <c r="O22" s="1371" t="n"/>
      <c r="P22" s="1371" t="n"/>
      <c r="Q22" s="1371" t="n"/>
      <c r="R22" s="1456" t="n"/>
    </row>
    <row r="23">
      <c r="A23" s="1412" t="inlineStr">
        <is>
          <t>TOTAL</t>
        </is>
      </c>
      <c r="B23" s="1863" t="n"/>
      <c r="C23" s="1863" t="n"/>
      <c r="D23" s="1863" t="n"/>
      <c r="E23" s="1863" t="n"/>
      <c r="F23" s="1864" t="n"/>
      <c r="G23" s="280">
        <f>SUM(#REF!)</f>
        <v/>
      </c>
      <c r="H23" s="280" t="n"/>
      <c r="I23" s="1856">
        <f>SUM(#REF!)</f>
        <v/>
      </c>
      <c r="J23" s="1464" t="n"/>
      <c r="K23" s="1464" t="n"/>
      <c r="L23" s="1464" t="n"/>
      <c r="M23" s="1464" t="n"/>
      <c r="N23" s="1464" t="n"/>
      <c r="O23" s="1464" t="n"/>
      <c r="P23" s="1865" t="n"/>
      <c r="Q23" s="288" t="n"/>
      <c r="R23" s="13" t="n"/>
    </row>
    <row r="24">
      <c r="B24" s="14" t="n"/>
      <c r="G24" s="17" t="n"/>
      <c r="H24" s="17" t="n"/>
      <c r="I24" s="1857" t="n"/>
      <c r="J24" s="19" t="n"/>
      <c r="K24" s="19" t="n"/>
      <c r="L24" s="1857" t="n"/>
      <c r="M24" s="1857" t="n"/>
      <c r="N24" s="1857" t="n"/>
      <c r="O24" s="14" t="n"/>
      <c r="P24" s="14" t="n"/>
      <c r="R24" s="13" t="n"/>
    </row>
    <row r="25">
      <c r="A25" s="38" t="inlineStr">
        <is>
          <t>SAMPLE/TESTER ORDER</t>
        </is>
      </c>
    </row>
    <row r="26">
      <c r="A26" s="312" t="inlineStr">
        <is>
          <t>INV No.</t>
        </is>
      </c>
      <c r="B26" s="323" t="inlineStr">
        <is>
          <t>Jan code</t>
        </is>
      </c>
      <c r="C26" s="319" t="inlineStr">
        <is>
          <t>Brand name</t>
        </is>
      </c>
      <c r="D26" s="312" t="inlineStr">
        <is>
          <t>Description of goods</t>
        </is>
      </c>
      <c r="E26" s="312" t="inlineStr">
        <is>
          <t>Case Q'ty</t>
        </is>
      </c>
      <c r="F26" s="312" t="inlineStr">
        <is>
          <t>LOT</t>
        </is>
      </c>
      <c r="G26" s="320" t="inlineStr">
        <is>
          <t>Q'ty</t>
        </is>
      </c>
      <c r="H26" s="321" t="inlineStr">
        <is>
          <t>仕入値</t>
        </is>
      </c>
      <c r="I26" s="1973" t="inlineStr">
        <is>
          <t>仕入値合計</t>
        </is>
      </c>
    </row>
    <row r="27">
      <c r="A27" s="1506" t="n"/>
      <c r="D27" s="1506" t="n"/>
      <c r="E27" s="1506" t="n"/>
      <c r="F27" s="1506" t="n"/>
      <c r="H27" s="1380" t="n"/>
      <c r="I27" s="1861" t="n"/>
    </row>
    <row r="28">
      <c r="A28" s="1591" t="inlineStr">
        <is>
          <t>TOTAL</t>
        </is>
      </c>
      <c r="B28" s="2000" t="n"/>
      <c r="C28" s="2000" t="n"/>
      <c r="D28" s="2000" t="n"/>
      <c r="E28" s="2000" t="n"/>
      <c r="F28" s="2001" t="n"/>
      <c r="G28" s="90">
        <f>SUM(#REF!)</f>
        <v/>
      </c>
      <c r="H28" s="324" t="n">
        <v>0</v>
      </c>
      <c r="I28" s="1975">
        <f>G12*H12</f>
        <v/>
      </c>
    </row>
    <row r="29"/>
    <row r="30">
      <c r="G30" s="5" t="inlineStr">
        <is>
          <t>合計個数</t>
        </is>
      </c>
    </row>
    <row r="31">
      <c r="G31" s="89">
        <f>G12+G7</f>
        <v/>
      </c>
    </row>
  </sheetData>
  <autoFilter ref="A5:Q7"/>
  <mergeCells count="10">
    <mergeCell ref="A28:F28"/>
    <mergeCell ref="A2:B2"/>
    <mergeCell ref="A1:D1"/>
    <mergeCell ref="A3:B3"/>
    <mergeCell ref="C2:D2"/>
    <mergeCell ref="A4:B4"/>
    <mergeCell ref="C4:D4"/>
    <mergeCell ref="E4:F4"/>
    <mergeCell ref="A23:F23"/>
    <mergeCell ref="C3:D3"/>
  </mergeCells>
  <pageMargins left="0.7" right="0.7" top="0.75" bottom="0.75" header="0.3" footer="0.3"/>
  <pageSetup orientation="portrait" paperSize="9" scale="59"/>
</worksheet>
</file>

<file path=xl/worksheets/sheet4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457"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7/16(午前)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3.xml><?xml version="1.0" encoding="utf-8"?>
<worksheet xmlns="http://schemas.openxmlformats.org/spreadsheetml/2006/main">
  <sheetPr>
    <outlinePr summaryBelow="1" summaryRight="1"/>
    <pageSetUpPr/>
  </sheetPr>
  <dimension ref="A1:U10"/>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2" t="inlineStr">
        <is>
          <t>2025/9/3(午前）</t>
        </is>
      </c>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HANAKO</t>
        </is>
      </c>
      <c r="D6" s="1867" t="inlineStr">
        <is>
          <t>Delicate Zone Cosme Vagina Rash Cream</t>
        </is>
      </c>
      <c r="E6" s="1867" t="inlineStr">
        <is>
          <t>72.0</t>
        </is>
      </c>
      <c r="F6" s="1867" t="inlineStr">
        <is>
          <t>13~36</t>
        </is>
      </c>
      <c r="G6" s="1867" t="inlineStr">
        <is>
          <t>18.0</t>
        </is>
      </c>
      <c r="H6" s="1867" t="inlineStr">
        <is>
          <t>2124.0</t>
        </is>
      </c>
      <c r="I6" s="1867" t="inlineStr">
        <is>
          <t>38232.0</t>
        </is>
      </c>
      <c r="J6" s="1867" t="inlineStr">
        <is>
          <t>0.023</t>
        </is>
      </c>
      <c r="K6" s="1867" t="inlineStr">
        <is>
          <t>8.5</t>
        </is>
      </c>
      <c r="L6" s="1867" t="inlineStr">
        <is>
          <t>72.0</t>
        </is>
      </c>
      <c r="M6" s="1867" t="inlineStr">
        <is>
          <t>nan</t>
        </is>
      </c>
      <c r="N6" s="1867" t="inlineStr">
        <is>
          <t>0.101</t>
        </is>
      </c>
      <c r="O6" s="1867" t="inlineStr">
        <is>
          <t>0.101</t>
        </is>
      </c>
      <c r="P6" s="1867" t="inlineStr">
        <is>
          <t>1.818</t>
        </is>
      </c>
      <c r="Q6" s="1867" t="inlineStr">
        <is>
          <t>rash cream</t>
        </is>
      </c>
    </row>
    <row r="7" ht="20.1" customFormat="1" customHeight="1" s="15">
      <c r="A7" s="1867" t="n"/>
      <c r="B7" s="1867" t="inlineStr">
        <is>
          <t>nan</t>
        </is>
      </c>
      <c r="C7" s="1867" t="inlineStr">
        <is>
          <t>HANAKO</t>
        </is>
      </c>
      <c r="D7" s="1867" t="inlineStr">
        <is>
          <t xml:space="preserve">Delicate Zone Cosme Essence Gel </t>
        </is>
      </c>
      <c r="E7" s="1867" t="inlineStr">
        <is>
          <t>72.0</t>
        </is>
      </c>
      <c r="F7" s="1867" t="inlineStr">
        <is>
          <t>13~36</t>
        </is>
      </c>
      <c r="G7" s="1867" t="inlineStr">
        <is>
          <t>18.0</t>
        </is>
      </c>
      <c r="H7" s="1867" t="inlineStr">
        <is>
          <t>1743.0</t>
        </is>
      </c>
      <c r="I7" s="1867" t="inlineStr">
        <is>
          <t>31374.0</t>
        </is>
      </c>
      <c r="J7" s="1867" t="inlineStr">
        <is>
          <t>0.04</t>
        </is>
      </c>
      <c r="K7" s="1867" t="inlineStr">
        <is>
          <t>10.6</t>
        </is>
      </c>
      <c r="L7" s="1867" t="inlineStr">
        <is>
          <t>72.0</t>
        </is>
      </c>
      <c r="M7" s="1867" t="inlineStr">
        <is>
          <t>nan</t>
        </is>
      </c>
      <c r="N7" s="1867" t="inlineStr">
        <is>
          <t>0.127</t>
        </is>
      </c>
      <c r="O7" s="1867" t="inlineStr">
        <is>
          <t>0.127</t>
        </is>
      </c>
      <c r="P7" s="1867" t="inlineStr">
        <is>
          <t>2.286</t>
        </is>
      </c>
      <c r="Q7" s="1867" t="inlineStr">
        <is>
          <t>essence gel</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sheetData>
  <autoFilter ref="A5:Q7"/>
  <mergeCells count="9">
    <mergeCell ref="A3:B3"/>
    <mergeCell ref="E4:F4"/>
    <mergeCell ref="A4:B4"/>
    <mergeCell ref="A1:D1"/>
    <mergeCell ref="A2:B2"/>
    <mergeCell ref="C2:D2"/>
    <mergeCell ref="A9:F9"/>
    <mergeCell ref="C4:D4"/>
    <mergeCell ref="C3:D3"/>
  </mergeCells>
  <pageMargins left="0.7" right="0.7" top="0.75" bottom="0.75" header="0.3" footer="0.3"/>
  <pageSetup orientation="portrait" paperSize="9" scale="63"/>
</worksheet>
</file>

<file path=xl/worksheets/sheet44.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A6" sqref="A6:XFD6"/>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C6" s="2" t="n"/>
      <c r="G6" s="5" t="n"/>
      <c r="H6" s="1381" t="n"/>
      <c r="I6" s="1902" t="n"/>
      <c r="J6" s="1382" t="n"/>
      <c r="K6" s="1376" t="n"/>
      <c r="L6" s="1862" t="n"/>
      <c r="M6" s="1862" t="n"/>
      <c r="N6" s="1862" t="n"/>
      <c r="O6" s="1371" t="n"/>
      <c r="P6" s="1371" t="n"/>
      <c r="Q6" s="1371" t="n"/>
      <c r="R6" s="1456" t="n"/>
    </row>
    <row r="7" ht="20.1" customFormat="1" customHeight="1" s="15">
      <c r="A7" s="1591" t="inlineStr">
        <is>
          <t>TOTAL</t>
        </is>
      </c>
      <c r="B7" s="2000" t="n"/>
      <c r="C7" s="2000" t="n"/>
      <c r="D7" s="2000" t="n"/>
      <c r="E7" s="2000" t="n"/>
      <c r="F7" s="2001" t="n"/>
      <c r="G7" s="91">
        <f>SUM(#REF!)</f>
        <v/>
      </c>
      <c r="H7" s="91" t="n"/>
      <c r="I7" s="2002">
        <f>SUM(#REF!)</f>
        <v/>
      </c>
      <c r="J7" s="1588"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7"/>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45.xml><?xml version="1.0" encoding="utf-8"?>
<worksheet xmlns="http://schemas.openxmlformats.org/spreadsheetml/2006/main">
  <sheetPr>
    <outlinePr summaryBelow="1" summaryRight="1"/>
    <pageSetUpPr fitToPage="1"/>
  </sheetPr>
  <dimension ref="A1:U18"/>
  <sheetViews>
    <sheetView view="pageBreakPreview" topLeftCell="A2" zoomScale="120" zoomScaleNormal="100" zoomScaleSheetLayoutView="12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09.2024輸出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2"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4562441750938</t>
        </is>
      </c>
      <c r="C6" s="1867" t="inlineStr">
        <is>
          <t>LEJEU</t>
        </is>
      </c>
      <c r="D6" s="1867" t="inlineStr">
        <is>
          <t>《Lejeu》 LUMIELE LOTION</t>
        </is>
      </c>
      <c r="E6" s="1867" t="inlineStr">
        <is>
          <t>nan</t>
        </is>
      </c>
      <c r="F6" s="1867" t="inlineStr">
        <is>
          <t>60</t>
        </is>
      </c>
      <c r="G6" s="1867" t="inlineStr">
        <is>
          <t>24.0</t>
        </is>
      </c>
      <c r="H6" s="1867" t="inlineStr">
        <is>
          <t>2400.0</t>
        </is>
      </c>
      <c r="I6" s="1867" t="inlineStr">
        <is>
          <t>57600.0</t>
        </is>
      </c>
      <c r="J6" s="1867" t="inlineStr">
        <is>
          <t>0.062</t>
        </is>
      </c>
      <c r="K6" s="1867" t="inlineStr">
        <is>
          <t>15.8</t>
        </is>
      </c>
      <c r="L6" s="1867" t="inlineStr">
        <is>
          <t>nan</t>
        </is>
      </c>
      <c r="M6" s="1867" t="inlineStr">
        <is>
          <t>nan</t>
        </is>
      </c>
      <c r="N6" s="1867" t="inlineStr">
        <is>
          <t>0.23</t>
        </is>
      </c>
      <c r="O6" s="1867" t="inlineStr">
        <is>
          <t>0.23</t>
        </is>
      </c>
      <c r="P6" s="1867" t="inlineStr">
        <is>
          <t>5.52</t>
        </is>
      </c>
      <c r="Q6" s="1867" t="inlineStr">
        <is>
          <t>face lotion</t>
        </is>
      </c>
    </row>
    <row r="7" ht="20.1" customFormat="1" customHeight="1" s="15">
      <c r="A7" s="1867" t="n"/>
      <c r="B7" s="1867" t="inlineStr">
        <is>
          <t>4562441750945</t>
        </is>
      </c>
      <c r="C7" s="1867" t="inlineStr">
        <is>
          <t>LEJEU</t>
        </is>
      </c>
      <c r="D7" s="1867" t="inlineStr">
        <is>
          <t>《Lejeu》 PLASIR CREAM</t>
        </is>
      </c>
      <c r="E7" s="1867" t="inlineStr">
        <is>
          <t>nan</t>
        </is>
      </c>
      <c r="F7" s="1867" t="inlineStr">
        <is>
          <t>60</t>
        </is>
      </c>
      <c r="G7" s="1867" t="inlineStr">
        <is>
          <t>24.0</t>
        </is>
      </c>
      <c r="H7" s="1867" t="inlineStr">
        <is>
          <t>4400.0</t>
        </is>
      </c>
      <c r="I7" s="1867" t="inlineStr">
        <is>
          <t>105600.0</t>
        </is>
      </c>
      <c r="J7" s="1867" t="inlineStr">
        <is>
          <t>0.062</t>
        </is>
      </c>
      <c r="K7" s="1867" t="inlineStr">
        <is>
          <t>11.8</t>
        </is>
      </c>
      <c r="L7" s="1867" t="inlineStr">
        <is>
          <t>nan</t>
        </is>
      </c>
      <c r="M7" s="1867" t="inlineStr">
        <is>
          <t>nan</t>
        </is>
      </c>
      <c r="N7" s="1867" t="inlineStr">
        <is>
          <t>0.17</t>
        </is>
      </c>
      <c r="O7" s="1867" t="inlineStr">
        <is>
          <t>0.17</t>
        </is>
      </c>
      <c r="P7" s="1867" t="inlineStr">
        <is>
          <t>4.08</t>
        </is>
      </c>
      <c r="Q7" s="1867" t="inlineStr">
        <is>
          <t>face cream</t>
        </is>
      </c>
    </row>
    <row r="8" ht="20.1" customFormat="1" customHeight="1" s="15">
      <c r="A8" s="1371" t="n"/>
      <c r="B8" s="1379" t="n"/>
      <c r="C8" s="1372" t="n"/>
      <c r="D8" s="1371" t="n"/>
      <c r="E8" s="1371" t="n"/>
      <c r="F8" s="1371" t="n"/>
      <c r="G8" s="1373" t="n"/>
      <c r="H8" s="1374" t="n"/>
      <c r="I8" s="1861" t="n"/>
      <c r="J8" s="1376" t="n"/>
      <c r="K8" s="1376" t="n"/>
      <c r="L8" s="1862" t="n"/>
      <c r="M8" s="1862" t="n"/>
      <c r="N8" s="1862" t="n"/>
      <c r="O8" s="1371" t="n"/>
      <c r="P8" s="1371" t="n"/>
      <c r="Q8" s="1371" t="n"/>
      <c r="R8" s="1456" t="n"/>
    </row>
    <row r="9" ht="28.5" customHeight="1" s="1611">
      <c r="A9" s="1412" t="inlineStr">
        <is>
          <t>TOTAL</t>
        </is>
      </c>
      <c r="B9" s="1863" t="n"/>
      <c r="C9" s="1863" t="n"/>
      <c r="D9" s="1863" t="n"/>
      <c r="E9" s="1863" t="n"/>
      <c r="F9" s="1864" t="n"/>
      <c r="G9" s="280">
        <f>SUM(#REF!)</f>
        <v/>
      </c>
      <c r="H9" s="280" t="n"/>
      <c r="I9" s="1856">
        <f>SUM(#REF!)</f>
        <v/>
      </c>
      <c r="J9" s="1464" t="n"/>
      <c r="K9" s="1464" t="n"/>
      <c r="L9" s="1464" t="n"/>
      <c r="M9" s="1464" t="n"/>
      <c r="N9" s="1464" t="n"/>
      <c r="O9" s="1464" t="n"/>
      <c r="P9" s="1865" t="n"/>
      <c r="Q9" s="288" t="n"/>
      <c r="R9" s="13" t="n"/>
    </row>
    <row r="10">
      <c r="B10" s="14" t="n"/>
      <c r="G10" s="17" t="n"/>
      <c r="H10" s="17" t="n"/>
      <c r="I10" s="1857" t="n"/>
      <c r="J10" s="19" t="n"/>
      <c r="K10" s="19" t="n"/>
      <c r="L10" s="1857" t="n"/>
      <c r="M10" s="1857" t="n"/>
      <c r="N10" s="1857" t="n"/>
      <c r="O10" s="14" t="n"/>
      <c r="P10" s="14" t="n"/>
      <c r="R10" s="13" t="n"/>
    </row>
    <row r="11">
      <c r="A11" s="38" t="inlineStr">
        <is>
          <t>SAMPLE/TESTER ORDER</t>
        </is>
      </c>
      <c r="E11" s="2" t="inlineStr">
        <is>
          <t> </t>
        </is>
      </c>
    </row>
    <row r="12" ht="20.1" customFormat="1" customHeight="1" s="15">
      <c r="A12" s="312" t="inlineStr">
        <is>
          <t>INV No.</t>
        </is>
      </c>
      <c r="B12" s="323" t="inlineStr">
        <is>
          <t>Jan code</t>
        </is>
      </c>
      <c r="C12" s="319" t="inlineStr">
        <is>
          <t>Brand name</t>
        </is>
      </c>
      <c r="D12" s="312" t="inlineStr">
        <is>
          <t>Description of goods</t>
        </is>
      </c>
      <c r="E12" s="312" t="inlineStr">
        <is>
          <t>Case Q'ty</t>
        </is>
      </c>
      <c r="F12" s="312" t="inlineStr">
        <is>
          <t>LOT</t>
        </is>
      </c>
      <c r="G12" s="320" t="inlineStr">
        <is>
          <t>Q'ty</t>
        </is>
      </c>
      <c r="H12" s="321" t="inlineStr">
        <is>
          <t>仕入値</t>
        </is>
      </c>
      <c r="I12" s="1973" t="inlineStr">
        <is>
          <t>仕入値合計</t>
        </is>
      </c>
    </row>
    <row r="13">
      <c r="A13" s="1371" t="n"/>
      <c r="B13" s="1379" t="n"/>
      <c r="C13" s="1372" t="n"/>
      <c r="D13" s="1371" t="n"/>
      <c r="E13" s="1371" t="n"/>
      <c r="F13" s="1371" t="n"/>
      <c r="G13" s="1373" t="n"/>
      <c r="H13" s="1374" t="n"/>
      <c r="I13" s="1861" t="n"/>
    </row>
    <row r="14">
      <c r="A14" s="1412" t="inlineStr">
        <is>
          <t>TOTAL</t>
        </is>
      </c>
      <c r="B14" s="1863" t="n"/>
      <c r="C14" s="1863" t="n"/>
      <c r="D14" s="1863" t="n"/>
      <c r="E14" s="1863" t="n"/>
      <c r="F14" s="1864" t="n"/>
      <c r="G14" s="280">
        <f>SUM(#REF!)</f>
        <v/>
      </c>
      <c r="H14" s="280" t="n"/>
      <c r="I14" s="1856" t="n">
        <v>0</v>
      </c>
      <c r="J14" s="1464" t="n"/>
      <c r="K14" s="1464" t="n"/>
      <c r="L14" s="1464" t="n"/>
      <c r="M14" s="1464" t="n"/>
      <c r="N14" s="1464" t="n"/>
      <c r="O14" s="1464" t="n"/>
      <c r="P14" s="1865" t="n"/>
      <c r="Q14" s="288" t="n"/>
      <c r="R14" s="13" t="n"/>
    </row>
    <row r="15" ht="20.1" customHeight="1" s="1611"/>
    <row r="16" ht="20.1" customHeight="1" s="1611"/>
    <row r="17">
      <c r="G17" s="284" t="inlineStr">
        <is>
          <t>合計個数</t>
        </is>
      </c>
    </row>
    <row r="18">
      <c r="G18" s="309">
        <f>G7+G12</f>
        <v/>
      </c>
    </row>
    <row r="21" ht="15.75" customHeight="1" s="1611"/>
    <row r="22" ht="18" customHeight="1" s="1611"/>
  </sheetData>
  <autoFilter ref="A5:Q7"/>
  <mergeCells count="10">
    <mergeCell ref="A3:B3"/>
    <mergeCell ref="E4:F4"/>
    <mergeCell ref="A4:B4"/>
    <mergeCell ref="A1:D1"/>
    <mergeCell ref="A2:B2"/>
    <mergeCell ref="C2:D2"/>
    <mergeCell ref="A14:F14"/>
    <mergeCell ref="A9:F9"/>
    <mergeCell ref="C4:D4"/>
    <mergeCell ref="C3:D3"/>
  </mergeCells>
  <pageMargins left="0.7" right="0.7" top="0.75" bottom="0.75" header="0.3" footer="0.3"/>
  <pageSetup orientation="portrait" paperSize="9" scale="73"/>
</worksheet>
</file>

<file path=xl/worksheets/sheet46.xml><?xml version="1.0" encoding="utf-8"?>
<worksheet xmlns="http://schemas.openxmlformats.org/spreadsheetml/2006/main">
  <sheetPr>
    <outlinePr summaryBelow="1" summaryRight="1"/>
    <pageSetUpPr fitToPage="1"/>
  </sheetPr>
  <dimension ref="A1:U22"/>
  <sheetViews>
    <sheetView view="pageBreakPreview" zoomScale="110" zoomScaleNormal="100" zoomScaleSheetLayoutView="11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512"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514" t="inlineStr">
        <is>
          <t>2025/9/3 （午前中）</t>
        </is>
      </c>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867" t="n"/>
      <c r="B6" s="1867" t="inlineStr">
        <is>
          <t>nan</t>
        </is>
      </c>
      <c r="C6" s="1867" t="inlineStr">
        <is>
          <t>MEDION sample</t>
        </is>
      </c>
      <c r="D6" s="1867" t="inlineStr">
        <is>
          <t>cup and spatula sets (6 pairs)</t>
        </is>
      </c>
      <c r="E6" s="1867" t="inlineStr">
        <is>
          <t>6.0</t>
        </is>
      </c>
      <c r="F6" s="1867" t="inlineStr">
        <is>
          <t>6</t>
        </is>
      </c>
      <c r="G6" s="1867" t="inlineStr">
        <is>
          <t>12.0</t>
        </is>
      </c>
      <c r="H6" s="1867" t="inlineStr">
        <is>
          <t>200.0</t>
        </is>
      </c>
      <c r="I6" s="1867" t="inlineStr">
        <is>
          <t>2400.0</t>
        </is>
      </c>
      <c r="J6" s="1867" t="inlineStr">
        <is>
          <t>nan</t>
        </is>
      </c>
      <c r="K6" s="1867" t="inlineStr">
        <is>
          <t>nan</t>
        </is>
      </c>
      <c r="L6" s="1867" t="inlineStr">
        <is>
          <t>6.0</t>
        </is>
      </c>
      <c r="M6" s="1867" t="inlineStr">
        <is>
          <t>nan</t>
        </is>
      </c>
      <c r="N6" s="1867" t="inlineStr">
        <is>
          <t>nan</t>
        </is>
      </c>
      <c r="O6" s="1867" t="inlineStr">
        <is>
          <t>nan</t>
        </is>
      </c>
      <c r="P6" s="1867" t="inlineStr">
        <is>
          <t>0.0</t>
        </is>
      </c>
      <c r="Q6" s="1867" t="inlineStr">
        <is>
          <t>cup/spaula</t>
        </is>
      </c>
    </row>
    <row r="7" ht="20.1" customFormat="1" customHeight="1" s="15">
      <c r="A7" s="1867" t="n"/>
      <c r="B7" s="1867" t="inlineStr">
        <is>
          <t>nan</t>
        </is>
      </c>
      <c r="C7" s="1867" t="inlineStr">
        <is>
          <t>MEDION sample</t>
        </is>
      </c>
      <c r="D7" s="1867" t="inlineStr">
        <is>
          <t>Gauze 200papers
(for CO2 gel mask professional,12.5cm x 12.5cm)</t>
        </is>
      </c>
      <c r="E7" s="1867" t="inlineStr">
        <is>
          <t>4.0</t>
        </is>
      </c>
      <c r="F7" s="1867" t="inlineStr">
        <is>
          <t>4</t>
        </is>
      </c>
      <c r="G7" s="1867" t="inlineStr">
        <is>
          <t>12.0</t>
        </is>
      </c>
      <c r="H7" s="1867" t="inlineStr">
        <is>
          <t>800.0</t>
        </is>
      </c>
      <c r="I7" s="1867" t="inlineStr">
        <is>
          <t>9600.0</t>
        </is>
      </c>
      <c r="J7" s="1867" t="inlineStr">
        <is>
          <t>nan</t>
        </is>
      </c>
      <c r="K7" s="1867" t="inlineStr">
        <is>
          <t>nan</t>
        </is>
      </c>
      <c r="L7" s="1867" t="inlineStr">
        <is>
          <t>4.0</t>
        </is>
      </c>
      <c r="M7" s="1867" t="inlineStr">
        <is>
          <t>nan</t>
        </is>
      </c>
      <c r="N7" s="1867" t="inlineStr">
        <is>
          <t>nan</t>
        </is>
      </c>
      <c r="O7" s="1867" t="inlineStr">
        <is>
          <t>nan</t>
        </is>
      </c>
      <c r="P7" s="1867" t="inlineStr">
        <is>
          <t>0.0</t>
        </is>
      </c>
      <c r="Q7" s="1867" t="inlineStr">
        <is>
          <t>gauze</t>
        </is>
      </c>
    </row>
    <row r="8" ht="20.1" customFormat="1" customHeight="1" s="15">
      <c r="A8" s="1867" t="n"/>
      <c r="B8" s="1867" t="inlineStr">
        <is>
          <t>nan</t>
        </is>
      </c>
      <c r="C8" s="1867" t="inlineStr">
        <is>
          <t>MEDION sample</t>
        </is>
      </c>
      <c r="D8" s="1867" t="inlineStr">
        <is>
          <t>Mediplorer Cleansing balm mini 4g sample</t>
        </is>
      </c>
      <c r="E8" s="1867" t="inlineStr">
        <is>
          <t>5.0</t>
        </is>
      </c>
      <c r="F8" s="1867" t="inlineStr">
        <is>
          <t>5</t>
        </is>
      </c>
      <c r="G8" s="1867" t="inlineStr">
        <is>
          <t>100.0</t>
        </is>
      </c>
      <c r="H8" s="1867" t="inlineStr">
        <is>
          <t>120.0</t>
        </is>
      </c>
      <c r="I8" s="1867" t="inlineStr">
        <is>
          <t>12000.0</t>
        </is>
      </c>
      <c r="J8" s="1867" t="inlineStr">
        <is>
          <t>nan</t>
        </is>
      </c>
      <c r="K8" s="1867" t="inlineStr">
        <is>
          <t>nan</t>
        </is>
      </c>
      <c r="L8" s="1867" t="inlineStr">
        <is>
          <t>5.0</t>
        </is>
      </c>
      <c r="M8" s="1867" t="inlineStr">
        <is>
          <t>nan</t>
        </is>
      </c>
      <c r="N8" s="1867" t="inlineStr">
        <is>
          <t>nan</t>
        </is>
      </c>
      <c r="O8" s="1867" t="inlineStr">
        <is>
          <t>nan</t>
        </is>
      </c>
      <c r="P8" s="1867" t="inlineStr">
        <is>
          <t>0.0</t>
        </is>
      </c>
      <c r="Q8" s="1867" t="inlineStr">
        <is>
          <t>face cleansing</t>
        </is>
      </c>
    </row>
    <row r="9" ht="28.5" customHeight="1" s="1611">
      <c r="A9" s="1867" t="n"/>
      <c r="B9" s="1867" t="inlineStr">
        <is>
          <t>4560164470515</t>
        </is>
      </c>
      <c r="C9" s="1867" t="inlineStr">
        <is>
          <t>MEDION</t>
        </is>
      </c>
      <c r="D9" s="1867" t="inlineStr">
        <is>
          <t>《MEDION》Mediplorer Cleansing balm
(90g)</t>
        </is>
      </c>
      <c r="E9" s="1867" t="inlineStr">
        <is>
          <t>24.0</t>
        </is>
      </c>
      <c r="F9" s="1867" t="inlineStr">
        <is>
          <t>24</t>
        </is>
      </c>
      <c r="G9" s="1867" t="inlineStr">
        <is>
          <t>24.0</t>
        </is>
      </c>
      <c r="H9" s="1867" t="inlineStr">
        <is>
          <t>2310.0</t>
        </is>
      </c>
      <c r="I9" s="1867" t="inlineStr">
        <is>
          <t>55440.0</t>
        </is>
      </c>
      <c r="J9" s="1867" t="inlineStr">
        <is>
          <t>0.137</t>
        </is>
      </c>
      <c r="K9" s="1867" t="inlineStr">
        <is>
          <t>4.9</t>
        </is>
      </c>
      <c r="L9" s="1867" t="inlineStr">
        <is>
          <t>24.0</t>
        </is>
      </c>
      <c r="M9" s="1867" t="inlineStr">
        <is>
          <t>nan</t>
        </is>
      </c>
      <c r="N9" s="1867" t="inlineStr">
        <is>
          <t>0.176</t>
        </is>
      </c>
      <c r="O9" s="1867" t="inlineStr">
        <is>
          <t>0.176</t>
        </is>
      </c>
      <c r="P9" s="1867" t="inlineStr">
        <is>
          <t>4.224</t>
        </is>
      </c>
      <c r="Q9" s="1867" t="inlineStr">
        <is>
          <t>face cleansing</t>
        </is>
      </c>
    </row>
    <row r="10">
      <c r="A10" s="1867" t="n"/>
      <c r="B10" s="1867" t="inlineStr">
        <is>
          <t>4560164470522</t>
        </is>
      </c>
      <c r="C10" s="1867" t="inlineStr">
        <is>
          <t>MEDION</t>
        </is>
      </c>
      <c r="D10" s="1867" t="inlineStr">
        <is>
          <t>《MEDION》Mediplorer Radiance Lift lotion
(120mL)</t>
        </is>
      </c>
      <c r="E10" s="1867" t="inlineStr">
        <is>
          <t>24.0</t>
        </is>
      </c>
      <c r="F10" s="1867" t="inlineStr">
        <is>
          <t>24</t>
        </is>
      </c>
      <c r="G10" s="1867" t="inlineStr">
        <is>
          <t>24.0</t>
        </is>
      </c>
      <c r="H10" s="1867" t="inlineStr">
        <is>
          <t>4500.0</t>
        </is>
      </c>
      <c r="I10" s="1867" t="inlineStr">
        <is>
          <t>108000.0</t>
        </is>
      </c>
      <c r="J10" s="1867" t="inlineStr">
        <is>
          <t>0.02</t>
        </is>
      </c>
      <c r="K10" s="1867" t="inlineStr">
        <is>
          <t>7.2</t>
        </is>
      </c>
      <c r="L10" s="1867" t="inlineStr">
        <is>
          <t>24.0</t>
        </is>
      </c>
      <c r="M10" s="1867" t="inlineStr">
        <is>
          <t>nan</t>
        </is>
      </c>
      <c r="N10" s="1867" t="inlineStr">
        <is>
          <t>0.268</t>
        </is>
      </c>
      <c r="O10" s="1867" t="inlineStr">
        <is>
          <t>0.268</t>
        </is>
      </c>
      <c r="P10" s="1867" t="inlineStr">
        <is>
          <t>6.432</t>
        </is>
      </c>
      <c r="Q10" s="1867" t="inlineStr">
        <is>
          <t>face lotion</t>
        </is>
      </c>
    </row>
    <row r="11">
      <c r="A11" s="1867" t="n"/>
      <c r="B11" s="1867" t="inlineStr">
        <is>
          <t>4560164470645</t>
        </is>
      </c>
      <c r="C11" s="1867" t="inlineStr">
        <is>
          <t>MEDION</t>
        </is>
      </c>
      <c r="D11" s="1867" t="inlineStr">
        <is>
          <t>《MEDION》Mediplorer CO2 gel mask
premium (6 times)</t>
        </is>
      </c>
      <c r="E11" s="1867" t="inlineStr">
        <is>
          <t>24.0</t>
        </is>
      </c>
      <c r="F11" s="1867" t="inlineStr">
        <is>
          <t>24</t>
        </is>
      </c>
      <c r="G11" s="1867" t="inlineStr">
        <is>
          <t>24.0</t>
        </is>
      </c>
      <c r="H11" s="1867" t="inlineStr">
        <is>
          <t>5000.0</t>
        </is>
      </c>
      <c r="I11" s="1867" t="inlineStr">
        <is>
          <t>120000.0</t>
        </is>
      </c>
      <c r="J11" s="1867" t="inlineStr">
        <is>
          <t>0.025</t>
        </is>
      </c>
      <c r="K11" s="1867" t="inlineStr">
        <is>
          <t>6.3</t>
        </is>
      </c>
      <c r="L11" s="1867" t="inlineStr">
        <is>
          <t>24.0</t>
        </is>
      </c>
      <c r="M11" s="1867" t="inlineStr">
        <is>
          <t>nan</t>
        </is>
      </c>
      <c r="N11" s="1867" t="inlineStr">
        <is>
          <t>0.236</t>
        </is>
      </c>
      <c r="O11" s="1867" t="inlineStr">
        <is>
          <t>0.236</t>
        </is>
      </c>
      <c r="P11" s="1867" t="inlineStr">
        <is>
          <t>5.664</t>
        </is>
      </c>
      <c r="Q11" s="1867" t="inlineStr">
        <is>
          <t>face mask</t>
        </is>
      </c>
    </row>
    <row r="12" ht="20.1" customFormat="1" customHeight="1" s="15">
      <c r="A12" s="1371" t="n"/>
      <c r="B12" s="1379" t="n"/>
      <c r="C12" s="1372" t="n"/>
      <c r="D12" s="1371" t="n"/>
      <c r="E12" s="1371" t="n"/>
      <c r="F12" s="1371" t="n"/>
      <c r="G12" s="1373" t="n"/>
      <c r="H12" s="1374" t="n"/>
      <c r="I12" s="1861" t="n"/>
      <c r="J12" s="1376" t="n"/>
      <c r="K12" s="1376" t="n"/>
      <c r="L12" s="1862" t="n"/>
      <c r="M12" s="1862" t="n"/>
      <c r="N12" s="1862" t="n"/>
      <c r="O12" s="1371" t="n"/>
      <c r="P12" s="1371" t="n"/>
      <c r="Q12" s="1371" t="n"/>
      <c r="R12" s="1456" t="n"/>
    </row>
    <row r="13">
      <c r="A13" s="1412" t="inlineStr">
        <is>
          <t>TOTAL</t>
        </is>
      </c>
      <c r="B13" s="1863" t="n"/>
      <c r="C13" s="1863" t="n"/>
      <c r="D13" s="1863" t="n"/>
      <c r="E13" s="1863" t="n"/>
      <c r="F13" s="1864" t="n"/>
      <c r="G13" s="280">
        <f>SUM(#REF!)</f>
        <v/>
      </c>
      <c r="H13" s="280" t="n"/>
      <c r="I13" s="1856">
        <f>SUM(#REF!)</f>
        <v/>
      </c>
      <c r="J13" s="1464" t="n"/>
      <c r="K13" s="1464" t="n"/>
      <c r="L13" s="1464" t="n"/>
      <c r="M13" s="1464" t="n"/>
      <c r="N13" s="1464" t="n"/>
      <c r="O13" s="1464" t="n"/>
      <c r="P13" s="1865" t="n"/>
      <c r="Q13" s="288" t="n"/>
      <c r="R13" s="13" t="n"/>
    </row>
    <row r="14">
      <c r="B14" s="14" t="n"/>
      <c r="G14" s="17" t="n"/>
      <c r="H14" s="17" t="n"/>
      <c r="I14" s="1857" t="n"/>
      <c r="J14" s="19" t="n"/>
      <c r="K14" s="19" t="n"/>
      <c r="L14" s="1857" t="n"/>
      <c r="M14" s="1857" t="n"/>
      <c r="N14" s="1857" t="n"/>
      <c r="O14" s="14" t="n"/>
      <c r="P14" s="14" t="n"/>
      <c r="R14" s="13" t="n"/>
    </row>
    <row r="15" ht="15.75" customHeight="1" s="1611">
      <c r="A15" s="38" t="inlineStr">
        <is>
          <t>SAMPLE/TESTER ORDER</t>
        </is>
      </c>
    </row>
    <row r="16" ht="18" customHeight="1" s="1611">
      <c r="A16" s="312" t="inlineStr">
        <is>
          <t>INV No.</t>
        </is>
      </c>
      <c r="B16" s="323" t="inlineStr">
        <is>
          <t>Jan code</t>
        </is>
      </c>
      <c r="C16" s="319" t="inlineStr">
        <is>
          <t>Brand name</t>
        </is>
      </c>
      <c r="D16" s="312" t="inlineStr">
        <is>
          <t>Description of goods</t>
        </is>
      </c>
      <c r="E16" s="312" t="inlineStr">
        <is>
          <t>Case Q'ty</t>
        </is>
      </c>
      <c r="F16" s="312" t="inlineStr">
        <is>
          <t>LOT</t>
        </is>
      </c>
      <c r="G16" s="320" t="inlineStr">
        <is>
          <t>Q'ty</t>
        </is>
      </c>
      <c r="H16" s="321" t="inlineStr">
        <is>
          <t>仕入値</t>
        </is>
      </c>
      <c r="I16" s="1973" t="inlineStr">
        <is>
          <t>仕入値合計</t>
        </is>
      </c>
    </row>
    <row r="17">
      <c r="A17" s="1371" t="n"/>
      <c r="B17" s="1379" t="n"/>
      <c r="C17" s="1372" t="n"/>
      <c r="D17" s="1371" t="n"/>
      <c r="E17" s="1371" t="n"/>
      <c r="F17" s="1371" t="n"/>
      <c r="G17" s="1373" t="n"/>
      <c r="H17" s="1374" t="n"/>
      <c r="I17" s="1861" t="n"/>
    </row>
    <row r="18">
      <c r="A18" s="1412" t="inlineStr">
        <is>
          <t>TOTAL</t>
        </is>
      </c>
      <c r="B18" s="1863" t="n"/>
      <c r="C18" s="1863" t="n"/>
      <c r="D18" s="1863" t="n"/>
      <c r="E18" s="1863" t="n"/>
      <c r="F18" s="1864" t="n"/>
      <c r="G18" s="280">
        <f>SUM(#REF!)</f>
        <v/>
      </c>
      <c r="H18" s="280" t="n"/>
      <c r="I18" s="1856" t="n">
        <v>0</v>
      </c>
      <c r="J18" s="1464" t="n"/>
      <c r="K18" s="1464" t="n"/>
      <c r="L18" s="1464" t="n"/>
      <c r="M18" s="1464" t="n"/>
      <c r="N18" s="1464" t="n"/>
      <c r="O18" s="1464" t="n"/>
      <c r="P18" s="1865" t="n"/>
      <c r="Q18" s="288" t="n"/>
      <c r="R18" s="13" t="n"/>
    </row>
    <row r="19"/>
    <row r="20"/>
    <row r="21">
      <c r="G21" s="284" t="inlineStr">
        <is>
          <t>合計個数</t>
        </is>
      </c>
    </row>
    <row r="22">
      <c r="G22" s="309">
        <f>G7+G12</f>
        <v/>
      </c>
    </row>
  </sheetData>
  <autoFilter ref="A5:Q5"/>
  <mergeCells count="10">
    <mergeCell ref="A1:D1"/>
    <mergeCell ref="A3:B3"/>
    <mergeCell ref="A2:B2"/>
    <mergeCell ref="C2:D2"/>
    <mergeCell ref="A13:F13"/>
    <mergeCell ref="A18:F18"/>
    <mergeCell ref="A4:B4"/>
    <mergeCell ref="C4:D4"/>
    <mergeCell ref="E4:F4"/>
    <mergeCell ref="C3:D3"/>
  </mergeCells>
  <pageMargins left="0.7" right="0.7" top="0.75" bottom="0.75" header="0.3" footer="0.3"/>
  <pageSetup orientation="portrait" paperSize="9" scale="63"/>
</worksheet>
</file>

<file path=xl/worksheets/sheet47.xml><?xml version="1.0" encoding="utf-8"?>
<worksheet xmlns="http://schemas.openxmlformats.org/spreadsheetml/2006/main">
  <sheetPr>
    <outlinePr summaryBelow="1" summaryRight="1"/>
    <pageSetUpPr fitToPage="1"/>
  </sheetPr>
  <dimension ref="A1:U15"/>
  <sheetViews>
    <sheetView view="pageBreakPreview" zoomScaleNormal="100" zoomScaleSheetLayoutView="100" workbookViewId="0">
      <selection activeCell="A12" sqref="A12:XFD12"/>
    </sheetView>
  </sheetViews>
  <sheetFormatPr baseColWidth="8" defaultColWidth="3.875" defaultRowHeight="11.25"/>
  <cols>
    <col width="6" customWidth="1" style="427" min="1" max="1"/>
    <col hidden="1" width="12.375" customWidth="1" style="1597" min="2" max="2"/>
    <col width="23.375" customWidth="1" style="427" min="3" max="3"/>
    <col width="36.375" customWidth="1" style="427" min="4" max="4"/>
    <col width="8.375" customWidth="1" style="427" min="5" max="6"/>
    <col width="7.875" customWidth="1" style="425" min="7" max="8"/>
    <col width="13.125" customWidth="1" style="1610" min="9" max="9"/>
    <col hidden="1" width="10.125" customWidth="1" style="477" min="10" max="11"/>
    <col width="10.125" customWidth="1" style="1610" min="12" max="13"/>
    <col width="9.375" customWidth="1" style="1610" min="14" max="14"/>
    <col width="13" customWidth="1" style="1597" min="15" max="15"/>
    <col width="14" customWidth="1" style="1597" min="16" max="16"/>
    <col width="27.125" customWidth="1" style="427" min="17" max="17"/>
    <col width="45.375" customWidth="1" style="1553" min="18" max="18"/>
    <col width="6.125" bestFit="1" customWidth="1" style="427" min="19" max="19"/>
    <col width="7.875" bestFit="1" customWidth="1" style="427" min="20" max="20"/>
    <col width="6.125" bestFit="1" customWidth="1" style="427" min="21" max="21"/>
    <col width="3.875" customWidth="1" style="427" min="22" max="24"/>
    <col width="5.125" bestFit="1" customWidth="1" style="427" min="25" max="25"/>
    <col width="3.875" customWidth="1" style="427" min="26" max="16384"/>
  </cols>
  <sheetData>
    <row r="1" ht="21" customHeight="1" s="1611">
      <c r="A1" s="840" t="inlineStr">
        <is>
          <t>ROYAL COSMETICS 09.2025輸出</t>
        </is>
      </c>
      <c r="B1" s="841" t="n"/>
      <c r="C1" s="841" t="n"/>
      <c r="D1" s="841" t="n"/>
      <c r="E1" s="421" t="n"/>
      <c r="F1" s="421" t="n"/>
      <c r="G1" s="422" t="n"/>
    </row>
    <row r="2" ht="12" customHeight="1" s="1611">
      <c r="A2" s="1553" t="inlineStr">
        <is>
          <t>納品日</t>
        </is>
      </c>
      <c r="C2" s="1596" t="n">
        <v>45905</v>
      </c>
      <c r="J2" s="1610" t="n"/>
      <c r="K2" s="1610" t="n"/>
    </row>
    <row r="3" ht="69.75" customHeight="1" s="1611">
      <c r="A3" s="1553" t="inlineStr">
        <is>
          <t>納品先</t>
        </is>
      </c>
      <c r="C3" s="1556" t="inlineStr">
        <is>
          <t>飯野港運株式会社
京都府舞鶴市松陰１８－７
営業課　谷口様
TEL: 0773-75-5371
FAX: 0773-75-5681</t>
        </is>
      </c>
      <c r="G3" s="1609" t="n"/>
      <c r="J3" s="1610" t="n"/>
      <c r="K3" s="1610" t="n"/>
    </row>
    <row r="4" ht="12" customHeight="1" s="1611">
      <c r="A4" s="1557" t="inlineStr">
        <is>
          <t>梱包情報提出期限</t>
        </is>
      </c>
      <c r="B4" s="1853" t="n"/>
      <c r="C4" s="1598" t="inlineStr">
        <is>
          <t>9/3（午前）</t>
        </is>
      </c>
      <c r="D4" s="1853" t="n"/>
      <c r="E4" s="1551" t="n"/>
      <c r="F4" s="1853" t="n"/>
      <c r="J4" s="1610" t="n"/>
      <c r="U4" s="1985" t="n"/>
    </row>
    <row r="5" customFormat="1" s="1597">
      <c r="A5" s="575" t="inlineStr">
        <is>
          <t>INV No.</t>
        </is>
      </c>
      <c r="B5" s="1282" t="inlineStr">
        <is>
          <t>Jan code</t>
        </is>
      </c>
      <c r="C5" s="576" t="inlineStr">
        <is>
          <t>Brand name</t>
        </is>
      </c>
      <c r="D5" s="429" t="inlineStr">
        <is>
          <t>Description of goods</t>
        </is>
      </c>
      <c r="E5" s="429" t="inlineStr">
        <is>
          <t>Case Q'ty</t>
        </is>
      </c>
      <c r="F5" s="429" t="inlineStr">
        <is>
          <t>LOT</t>
        </is>
      </c>
      <c r="G5" s="577" t="inlineStr">
        <is>
          <t>Q'ty</t>
        </is>
      </c>
      <c r="H5" s="431" t="inlineStr">
        <is>
          <t>仕入値</t>
        </is>
      </c>
      <c r="I5" s="1965" t="inlineStr">
        <is>
          <t>仕入値合計</t>
        </is>
      </c>
      <c r="J5" s="1283" t="inlineStr">
        <is>
          <t>ケース容積</t>
        </is>
      </c>
      <c r="K5" s="1283" t="inlineStr">
        <is>
          <t>ケース重量</t>
        </is>
      </c>
      <c r="L5" s="2003" t="inlineStr">
        <is>
          <t>ケース数量</t>
        </is>
      </c>
      <c r="M5" s="2003" t="inlineStr">
        <is>
          <t>合計容積</t>
        </is>
      </c>
      <c r="N5" s="2003" t="inlineStr">
        <is>
          <t>合計重量</t>
        </is>
      </c>
      <c r="O5" s="429" t="inlineStr">
        <is>
          <t>Unit N/W(kg)</t>
        </is>
      </c>
      <c r="P5" s="429" t="inlineStr">
        <is>
          <t>Total N/W(kg)</t>
        </is>
      </c>
      <c r="Q5" s="429" t="inlineStr">
        <is>
          <t>成分</t>
        </is>
      </c>
      <c r="R5" s="1553" t="n"/>
    </row>
    <row r="6" customFormat="1" s="1597">
      <c r="A6" s="1867" t="n"/>
      <c r="B6" s="1867" t="inlineStr">
        <is>
          <t>4589621350726</t>
        </is>
      </c>
      <c r="C6" s="1867" t="inlineStr">
        <is>
          <t xml:space="preserve">Diaasjapan </t>
        </is>
      </c>
      <c r="D6" s="1867" t="inlineStr">
        <is>
          <t>Beauty Smile Agio</t>
        </is>
      </c>
      <c r="E6" s="1867" t="inlineStr">
        <is>
          <t>48.0</t>
        </is>
      </c>
      <c r="F6" s="1867" t="inlineStr">
        <is>
          <t>48</t>
        </is>
      </c>
      <c r="G6" s="1867" t="inlineStr">
        <is>
          <t>48.0</t>
        </is>
      </c>
      <c r="H6" s="1867" t="inlineStr">
        <is>
          <t>1771.0</t>
        </is>
      </c>
      <c r="I6" s="1867" t="inlineStr">
        <is>
          <t>85008.0</t>
        </is>
      </c>
      <c r="J6" s="1867" t="inlineStr">
        <is>
          <t>0.004</t>
        </is>
      </c>
      <c r="K6" s="1867" t="inlineStr">
        <is>
          <t>6.3</t>
        </is>
      </c>
      <c r="L6" s="1867" t="inlineStr">
        <is>
          <t>48.0</t>
        </is>
      </c>
      <c r="M6" s="1867" t="inlineStr">
        <is>
          <t>15.4*4.9*3.2(奥行）</t>
        </is>
      </c>
      <c r="N6" s="1867" t="inlineStr">
        <is>
          <t>0.101</t>
        </is>
      </c>
      <c r="O6" s="1867" t="inlineStr">
        <is>
          <t>0.101</t>
        </is>
      </c>
      <c r="P6" s="1867" t="inlineStr">
        <is>
          <t>4.848</t>
        </is>
      </c>
      <c r="Q6" s="1867" t="inlineStr">
        <is>
          <t>tooth paste</t>
        </is>
      </c>
    </row>
    <row r="7" ht="20.1" customFormat="1" customHeight="1" s="437">
      <c r="A7" s="1867" t="n"/>
      <c r="B7" s="1867" t="inlineStr">
        <is>
          <t>4573423487001</t>
        </is>
      </c>
      <c r="C7" s="1867" t="inlineStr">
        <is>
          <t xml:space="preserve">Diaasjapan </t>
        </is>
      </c>
      <c r="D7" s="1867" t="inlineStr">
        <is>
          <t xml:space="preserve">
Beauty Smile
</t>
        </is>
      </c>
      <c r="E7" s="1867" t="inlineStr">
        <is>
          <t>48.0</t>
        </is>
      </c>
      <c r="F7" s="1867" t="inlineStr">
        <is>
          <t>48</t>
        </is>
      </c>
      <c r="G7" s="1867" t="inlineStr">
        <is>
          <t>48.0</t>
        </is>
      </c>
      <c r="H7" s="1867" t="inlineStr">
        <is>
          <t>1265.0</t>
        </is>
      </c>
      <c r="I7" s="1867" t="inlineStr">
        <is>
          <t>60720.0</t>
        </is>
      </c>
      <c r="J7" s="1867" t="inlineStr">
        <is>
          <t>0.004</t>
        </is>
      </c>
      <c r="K7" s="1867" t="inlineStr">
        <is>
          <t>6.3</t>
        </is>
      </c>
      <c r="L7" s="1867" t="inlineStr">
        <is>
          <t>48.0</t>
        </is>
      </c>
      <c r="M7" s="1867" t="inlineStr">
        <is>
          <t>15.4*4.9*3.2(奥行）</t>
        </is>
      </c>
      <c r="N7" s="1867" t="inlineStr">
        <is>
          <t>0.101</t>
        </is>
      </c>
      <c r="O7" s="1867" t="inlineStr">
        <is>
          <t>0.101</t>
        </is>
      </c>
      <c r="P7" s="1867" t="inlineStr">
        <is>
          <t>4.848</t>
        </is>
      </c>
      <c r="Q7" s="1867" t="inlineStr">
        <is>
          <t>tooth paste</t>
        </is>
      </c>
    </row>
    <row r="8" ht="20.1" customFormat="1" customHeight="1" s="437">
      <c r="A8" s="1383" t="n"/>
      <c r="B8" s="1384" t="n"/>
      <c r="C8" s="1385" t="n"/>
      <c r="D8" s="1386" t="n"/>
      <c r="E8" s="1386" t="n"/>
      <c r="F8" s="1386" t="n"/>
      <c r="G8" s="1387" t="n"/>
      <c r="H8" s="1388" t="n"/>
      <c r="I8" s="1966" t="n"/>
      <c r="J8" s="1390" t="n"/>
      <c r="K8" s="1390" t="n"/>
      <c r="L8" s="2004" t="n"/>
      <c r="M8" s="2004" t="n"/>
      <c r="N8" s="2004" t="n"/>
      <c r="O8" s="1386" t="n"/>
      <c r="P8" s="1386" t="n"/>
      <c r="Q8" s="1386" t="n"/>
      <c r="R8" s="1553" t="n"/>
    </row>
    <row r="9" ht="20.1" customFormat="1" customHeight="1" s="437">
      <c r="A9" s="1702" t="inlineStr">
        <is>
          <t>TOTAL</t>
        </is>
      </c>
      <c r="B9" s="1863" t="n"/>
      <c r="C9" s="1863" t="n"/>
      <c r="D9" s="1863" t="n"/>
      <c r="E9" s="1863" t="n"/>
      <c r="F9" s="1864" t="n"/>
      <c r="G9" s="460">
        <f>SUM(#REF!)</f>
        <v/>
      </c>
      <c r="H9" s="460" t="n"/>
      <c r="I9" s="1968">
        <f>SUM(#REF!)</f>
        <v/>
      </c>
      <c r="J9" s="1592" t="n"/>
      <c r="K9" s="1592" t="n"/>
      <c r="L9" s="1592" t="n"/>
      <c r="M9" s="1592" t="n"/>
      <c r="N9" s="1592" t="n"/>
      <c r="O9" s="1592" t="n"/>
      <c r="P9" s="2005" t="n"/>
      <c r="Q9" s="436" t="n"/>
      <c r="R9" s="1286" t="n"/>
    </row>
    <row r="10" ht="34.5" customFormat="1" customHeight="1" s="437">
      <c r="B10" s="453" t="n"/>
      <c r="G10" s="464" t="n"/>
      <c r="H10" s="464" t="n"/>
      <c r="I10" s="1799" t="n"/>
      <c r="J10" s="470" t="n"/>
      <c r="K10" s="470" t="n"/>
      <c r="L10" s="1799" t="n"/>
      <c r="M10" s="1799" t="n"/>
      <c r="N10" s="1799" t="n"/>
      <c r="O10" s="453" t="n"/>
      <c r="P10" s="453" t="n"/>
      <c r="R10" s="1286" t="n"/>
    </row>
    <row r="11" ht="20.1" customFormat="1" customHeight="1" s="1597">
      <c r="A11" s="515" t="inlineStr">
        <is>
          <t>SAMPLE/TESTER ORDER</t>
        </is>
      </c>
      <c r="B11" s="453" t="n"/>
      <c r="G11" s="464" t="n"/>
      <c r="H11" s="464" t="n"/>
      <c r="I11" s="1799" t="n"/>
      <c r="J11" s="470" t="n"/>
      <c r="K11" s="470" t="n"/>
      <c r="L11" s="1799" t="n"/>
      <c r="M11" s="1799" t="n"/>
      <c r="N11" s="1799" t="n"/>
      <c r="O11" s="453" t="n"/>
      <c r="P11" s="453" t="n"/>
      <c r="R11" s="1286" t="n"/>
    </row>
    <row r="12" ht="20.1" customFormat="1" customHeight="1" s="1597">
      <c r="A12" s="427" t="inlineStr">
        <is>
          <t>納品先</t>
        </is>
      </c>
      <c r="B12" s="453" t="n"/>
      <c r="C12" s="1599" t="inlineStr">
        <is>
          <t>〒980-0811 仙台市青葉区一番町2丁目1-2
NMF仙台青葉通りビル8階　センコン物流㈱　アリニナ　クリスティーナ　宛て</t>
        </is>
      </c>
      <c r="D12" s="1872" t="n"/>
      <c r="G12" s="464" t="n"/>
      <c r="H12" s="464" t="n"/>
      <c r="I12" s="1799" t="n"/>
      <c r="J12" s="470" t="n"/>
      <c r="K12" s="470" t="n"/>
      <c r="L12" s="1799" t="n"/>
      <c r="M12" s="1799" t="n"/>
      <c r="N12" s="1799" t="n"/>
      <c r="O12" s="453" t="n"/>
      <c r="P12" s="453" t="n"/>
      <c r="R12" s="1286" t="n"/>
    </row>
    <row r="13" ht="26.25" customFormat="1" customHeight="1" s="1553">
      <c r="A13" s="575" t="inlineStr">
        <is>
          <t>INV No.</t>
        </is>
      </c>
      <c r="B13" s="1282" t="inlineStr">
        <is>
          <t>Jan code</t>
        </is>
      </c>
      <c r="C13" s="576" t="inlineStr">
        <is>
          <t>Brand name</t>
        </is>
      </c>
      <c r="D13" s="429" t="inlineStr">
        <is>
          <t>Description of goods</t>
        </is>
      </c>
      <c r="E13" s="429" t="inlineStr">
        <is>
          <t>Case Q'ty</t>
        </is>
      </c>
      <c r="F13" s="429" t="inlineStr">
        <is>
          <t>LOT</t>
        </is>
      </c>
      <c r="G13" s="577" t="inlineStr">
        <is>
          <t>Q'ty</t>
        </is>
      </c>
      <c r="H13" s="431" t="inlineStr">
        <is>
          <t>仕入値</t>
        </is>
      </c>
      <c r="I13" s="1965" t="inlineStr">
        <is>
          <t>仕入値合計</t>
        </is>
      </c>
      <c r="J13" s="1287" t="inlineStr">
        <is>
          <t>ケース容積</t>
        </is>
      </c>
      <c r="K13" s="1287" t="inlineStr">
        <is>
          <t>ケース重量</t>
        </is>
      </c>
      <c r="L13" s="2006" t="inlineStr">
        <is>
          <t>ケース数量</t>
        </is>
      </c>
      <c r="M13" s="2006" t="inlineStr">
        <is>
          <t>合計容積</t>
        </is>
      </c>
      <c r="N13" s="2006" t="inlineStr">
        <is>
          <t>合計重量</t>
        </is>
      </c>
      <c r="O13" s="575" t="inlineStr">
        <is>
          <t>Unit N/W(kg)</t>
        </is>
      </c>
      <c r="P13" s="575" t="inlineStr">
        <is>
          <t>Total N/W(kg)</t>
        </is>
      </c>
      <c r="Q13" s="429" t="inlineStr">
        <is>
          <t>成分</t>
        </is>
      </c>
      <c r="R13" s="1553" t="n"/>
    </row>
    <row r="14">
      <c r="A14" s="1384" t="n"/>
      <c r="B14" s="1392" t="n"/>
      <c r="C14" s="1393" t="n"/>
      <c r="D14" s="1394" t="n"/>
      <c r="E14" s="1394" t="n"/>
      <c r="F14" s="1395" t="n"/>
      <c r="G14" s="1387" t="n"/>
      <c r="H14" s="1388" t="n"/>
      <c r="I14" s="1966" t="n"/>
      <c r="J14" s="1396" t="n"/>
      <c r="K14" s="1396" t="n"/>
      <c r="L14" s="2007" t="n"/>
      <c r="M14" s="2007" t="n"/>
      <c r="N14" s="2007" t="n"/>
      <c r="O14" s="1383" t="n"/>
      <c r="P14" s="1383" t="n"/>
      <c r="Q14" s="1386" t="n"/>
      <c r="R14" s="1553" t="n"/>
    </row>
    <row r="15">
      <c r="A15" s="1346" t="inlineStr">
        <is>
          <t>SAMPLE/TESTER TOTAL</t>
        </is>
      </c>
      <c r="B15" s="1834" t="n"/>
      <c r="C15" s="1834" t="n"/>
      <c r="D15" s="1834" t="n"/>
      <c r="E15" s="1834" t="n"/>
      <c r="F15" s="1835" t="n"/>
      <c r="G15" s="430">
        <f>SUM(#REF!)</f>
        <v/>
      </c>
      <c r="H15" s="577" t="n"/>
      <c r="I15" s="1972">
        <f>SUM(#REF!)</f>
        <v/>
      </c>
      <c r="J15" s="1283" t="n"/>
      <c r="K15" s="1283" t="n"/>
      <c r="L15" s="2003" t="n"/>
      <c r="M15" s="2003" t="n"/>
      <c r="N15" s="2003" t="n"/>
      <c r="O15" s="429" t="n"/>
      <c r="P15" s="429" t="n"/>
      <c r="Q15" s="1289" t="n"/>
      <c r="S15" s="427" t="n"/>
      <c r="T15" s="427" t="n"/>
      <c r="U15" s="427" t="n"/>
    </row>
  </sheetData>
  <autoFilter ref="A5:Q7"/>
  <mergeCells count="10">
    <mergeCell ref="A4:B4"/>
    <mergeCell ref="E4:F4"/>
    <mergeCell ref="C12:D12"/>
    <mergeCell ref="A2:B2"/>
    <mergeCell ref="C2:D2"/>
    <mergeCell ref="C3:D3"/>
    <mergeCell ref="A9:F9"/>
    <mergeCell ref="C4:D4"/>
    <mergeCell ref="A3:B3"/>
    <mergeCell ref="A15:F15"/>
  </mergeCells>
  <pageMargins left="0.7" right="0.7" top="0.75" bottom="0.75" header="0.3" footer="0.3"/>
  <pageSetup orientation="portrait" paperSize="9" scale="72"/>
</worksheet>
</file>

<file path=xl/worksheets/sheet48.xml><?xml version="1.0" encoding="utf-8"?>
<worksheet xmlns="http://schemas.openxmlformats.org/spreadsheetml/2006/main">
  <sheetPr>
    <outlinePr summaryBelow="1" summaryRight="1"/>
    <pageSetUpPr fitToPage="1"/>
  </sheetPr>
  <dimension ref="A1:U19"/>
  <sheetViews>
    <sheetView view="pageBreakPreview" topLeftCell="A4" zoomScale="140" zoomScaleNormal="100" zoomScaleSheetLayoutView="140" workbookViewId="0">
      <selection activeCell="A11" sqref="A11:XFD11"/>
    </sheetView>
  </sheetViews>
  <sheetFormatPr baseColWidth="8" defaultColWidth="3.875" defaultRowHeight="11.25"/>
  <cols>
    <col width="13.125" customWidth="1" style="2" min="1" max="1"/>
    <col hidden="1" width="12.375" customWidth="1" style="1506" min="2" max="2"/>
    <col width="10.875" customWidth="1" style="2" min="3" max="3"/>
    <col width="49.25" customWidth="1" style="2" min="4" max="4"/>
    <col hidden="1"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09.2025輸出</t>
        </is>
      </c>
      <c r="E1" s="3" t="n"/>
      <c r="F1" s="3" t="n"/>
      <c r="G1" s="4" t="n"/>
    </row>
    <row r="2" ht="12" customHeight="1" s="1611">
      <c r="A2" s="1456" t="inlineStr">
        <is>
          <t>納品日</t>
        </is>
      </c>
      <c r="C2" s="1457" t="n">
        <v>45905</v>
      </c>
      <c r="J2" s="1851" t="n"/>
      <c r="K2" s="1851" t="n"/>
    </row>
    <row r="3" ht="62.25" customHeight="1" s="1611">
      <c r="A3" s="1456" t="inlineStr">
        <is>
          <t>納品先</t>
        </is>
      </c>
      <c r="C3" s="1460"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inlineStr">
        <is>
          <t>2024/9/3  (午前中)</t>
        </is>
      </c>
      <c r="D4" s="1853" t="n"/>
      <c r="E4" s="1451" t="n"/>
      <c r="F4" s="1853" t="n"/>
      <c r="J4" s="1851" t="n"/>
      <c r="U4" s="1858" t="n"/>
    </row>
    <row r="5" ht="12.75" customFormat="1" customHeight="1" s="1506">
      <c r="A5" s="494" t="inlineStr">
        <is>
          <t>JAN</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ht="12.75" customFormat="1" customHeight="1" s="1506">
      <c r="A6" s="1867" t="inlineStr">
        <is>
          <t>4582593960184</t>
        </is>
      </c>
      <c r="B6" s="1867" t="inlineStr">
        <is>
          <t>4582593960184</t>
        </is>
      </c>
      <c r="C6" s="1867" t="inlineStr">
        <is>
          <t>Luxces TESTER</t>
        </is>
      </c>
      <c r="D6" s="1867" t="inlineStr">
        <is>
          <t>《Luxces》Res-Q Precious Lotion Tester(N.C.V)</t>
        </is>
      </c>
      <c r="E6" s="1867" t="inlineStr">
        <is>
          <t>nan</t>
        </is>
      </c>
      <c r="F6" s="1867" t="inlineStr">
        <is>
          <t>nan</t>
        </is>
      </c>
      <c r="G6" s="1867" t="inlineStr">
        <is>
          <t>4.0</t>
        </is>
      </c>
      <c r="H6" s="1867" t="inlineStr">
        <is>
          <t>0.0</t>
        </is>
      </c>
      <c r="I6" s="1867" t="inlineStr">
        <is>
          <t>0.0</t>
        </is>
      </c>
      <c r="J6" s="1867" t="inlineStr">
        <is>
          <t>nan</t>
        </is>
      </c>
      <c r="K6" s="1867" t="inlineStr">
        <is>
          <t>nan</t>
        </is>
      </c>
      <c r="L6" s="1867" t="inlineStr">
        <is>
          <t>nan</t>
        </is>
      </c>
      <c r="M6" s="1867" t="inlineStr">
        <is>
          <t>nan</t>
        </is>
      </c>
      <c r="N6" s="1867" t="inlineStr">
        <is>
          <t>0.236</t>
        </is>
      </c>
      <c r="O6" s="1867" t="inlineStr">
        <is>
          <t>0.236</t>
        </is>
      </c>
      <c r="P6" s="1867" t="inlineStr">
        <is>
          <t>0.944</t>
        </is>
      </c>
      <c r="Q6" s="1867" t="inlineStr">
        <is>
          <t>face lotion</t>
        </is>
      </c>
    </row>
    <row r="7" ht="20.1" customFormat="1" customHeight="1" s="15">
      <c r="A7" s="1867" t="inlineStr">
        <is>
          <t>4582593960184</t>
        </is>
      </c>
      <c r="B7" s="1867" t="inlineStr">
        <is>
          <t>4582593960184</t>
        </is>
      </c>
      <c r="C7" s="1867" t="inlineStr">
        <is>
          <t>LUXCES</t>
        </is>
      </c>
      <c r="D7" s="1867" t="inlineStr">
        <is>
          <t>《Luxces》Res-Q Precious Lotion NEW!</t>
        </is>
      </c>
      <c r="E7" s="1867" t="inlineStr">
        <is>
          <t>nan</t>
        </is>
      </c>
      <c r="F7" s="1867" t="inlineStr">
        <is>
          <t>nan</t>
        </is>
      </c>
      <c r="G7" s="1867" t="inlineStr">
        <is>
          <t>24.0</t>
        </is>
      </c>
      <c r="H7" s="1867" t="inlineStr">
        <is>
          <t>2400.0</t>
        </is>
      </c>
      <c r="I7" s="1867" t="inlineStr">
        <is>
          <t>57600.0</t>
        </is>
      </c>
      <c r="J7" s="1867" t="inlineStr">
        <is>
          <t>nan</t>
        </is>
      </c>
      <c r="K7" s="1867" t="inlineStr">
        <is>
          <t>nan</t>
        </is>
      </c>
      <c r="L7" s="1867" t="inlineStr">
        <is>
          <t>nan</t>
        </is>
      </c>
      <c r="M7" s="1867" t="inlineStr">
        <is>
          <t>nan</t>
        </is>
      </c>
      <c r="N7" s="1867" t="inlineStr">
        <is>
          <t>0.236</t>
        </is>
      </c>
      <c r="O7" s="1867" t="inlineStr">
        <is>
          <t>0.236</t>
        </is>
      </c>
      <c r="P7" s="1867" t="inlineStr">
        <is>
          <t>5.664</t>
        </is>
      </c>
      <c r="Q7" s="1867" t="inlineStr">
        <is>
          <t>face lotion</t>
        </is>
      </c>
    </row>
    <row r="8" ht="20.1" customFormat="1" customHeight="1" s="15">
      <c r="A8" s="1867" t="inlineStr">
        <is>
          <t>4582593960146</t>
        </is>
      </c>
      <c r="B8" s="1867" t="inlineStr">
        <is>
          <t>4582593960146</t>
        </is>
      </c>
      <c r="C8" s="1867" t="inlineStr">
        <is>
          <t>LUXCES</t>
        </is>
      </c>
      <c r="D8" s="1867" t="inlineStr">
        <is>
          <t>《Luxces》Res-Q Precious Liquid</t>
        </is>
      </c>
      <c r="E8" s="1867" t="inlineStr">
        <is>
          <t>120.0</t>
        </is>
      </c>
      <c r="F8" s="1867" t="inlineStr">
        <is>
          <t>nan</t>
        </is>
      </c>
      <c r="G8" s="1867" t="inlineStr">
        <is>
          <t>120.0</t>
        </is>
      </c>
      <c r="H8" s="1867" t="inlineStr">
        <is>
          <t>3200.0</t>
        </is>
      </c>
      <c r="I8" s="1867" t="inlineStr">
        <is>
          <t>384000.0</t>
        </is>
      </c>
      <c r="J8" s="1867" t="inlineStr">
        <is>
          <t>nan</t>
        </is>
      </c>
      <c r="K8" s="1867" t="inlineStr">
        <is>
          <t>nan</t>
        </is>
      </c>
      <c r="L8" s="1867" t="inlineStr">
        <is>
          <t>120.0</t>
        </is>
      </c>
      <c r="M8" s="1867" t="inlineStr">
        <is>
          <t>nan</t>
        </is>
      </c>
      <c r="N8" s="1867" t="inlineStr">
        <is>
          <t>0.112</t>
        </is>
      </c>
      <c r="O8" s="1867" t="inlineStr">
        <is>
          <t>0.112</t>
        </is>
      </c>
      <c r="P8" s="1867" t="inlineStr">
        <is>
          <t>13.44</t>
        </is>
      </c>
      <c r="Q8" s="1867" t="inlineStr">
        <is>
          <t>mineral essence</t>
        </is>
      </c>
    </row>
    <row r="9" ht="24.95" customHeight="1" s="1611">
      <c r="A9" s="1398" t="n"/>
      <c r="B9" s="1379" t="n"/>
      <c r="C9" s="1372" t="n"/>
      <c r="D9" s="1371" t="n"/>
      <c r="E9" s="1371" t="n"/>
      <c r="F9" s="1371" t="n"/>
      <c r="G9" s="1373" t="n"/>
      <c r="H9" s="1374" t="n"/>
      <c r="I9" s="1861" t="n"/>
      <c r="J9" s="1376" t="n"/>
      <c r="K9" s="1376" t="n"/>
      <c r="L9" s="1862" t="n"/>
      <c r="M9" s="1862" t="n"/>
      <c r="N9" s="1862" t="n"/>
      <c r="O9" s="1371" t="n"/>
      <c r="P9" s="1371" t="n"/>
      <c r="Q9" s="1371" t="n"/>
      <c r="R9" s="1456" t="n"/>
    </row>
    <row r="10">
      <c r="A10" s="1412" t="inlineStr">
        <is>
          <t>TOTAL</t>
        </is>
      </c>
      <c r="B10" s="1863" t="n"/>
      <c r="C10" s="1863" t="n"/>
      <c r="D10" s="1863" t="n"/>
      <c r="E10" s="1863" t="n"/>
      <c r="F10" s="1864" t="n"/>
      <c r="G10" s="280">
        <f>SUM(#REF!)</f>
        <v/>
      </c>
      <c r="H10" s="280" t="n"/>
      <c r="I10" s="1856">
        <f>SUM(#REF!)</f>
        <v/>
      </c>
      <c r="J10" s="1464" t="n"/>
      <c r="K10" s="1464" t="n"/>
      <c r="L10" s="1464" t="n"/>
      <c r="M10" s="1464" t="n"/>
      <c r="N10" s="1464" t="n"/>
      <c r="O10" s="1464" t="n"/>
      <c r="P10" s="1865" t="n"/>
      <c r="Q10" s="288" t="n"/>
      <c r="R10" s="13" t="n"/>
    </row>
    <row r="11">
      <c r="B11" s="14" t="n"/>
      <c r="G11" s="17" t="n"/>
      <c r="H11" s="17" t="n"/>
      <c r="I11" s="1857" t="n"/>
      <c r="J11" s="19" t="n"/>
      <c r="K11" s="19" t="n"/>
      <c r="L11" s="1857" t="n"/>
      <c r="M11" s="1857" t="n"/>
      <c r="N11" s="1857" t="n"/>
      <c r="O11" s="14" t="n"/>
      <c r="P11" s="14" t="n"/>
      <c r="R11" s="13" t="n"/>
    </row>
    <row r="12" ht="15.75" customHeight="1" s="1611">
      <c r="A12" s="20" t="inlineStr">
        <is>
          <t>SAMPLE/TESTER ORDER</t>
        </is>
      </c>
    </row>
    <row r="13">
      <c r="A13" s="218" t="inlineStr">
        <is>
          <t>INV No.</t>
        </is>
      </c>
      <c r="B13" s="156" t="inlineStr">
        <is>
          <t>Jan code</t>
        </is>
      </c>
      <c r="C13" s="398" t="inlineStr">
        <is>
          <t>Brand name</t>
        </is>
      </c>
      <c r="D13" s="218" t="inlineStr">
        <is>
          <t>Description of goods</t>
        </is>
      </c>
      <c r="E13" s="218" t="inlineStr">
        <is>
          <t>Case Q'ty</t>
        </is>
      </c>
      <c r="F13" s="218" t="inlineStr">
        <is>
          <t>LOT</t>
        </is>
      </c>
      <c r="G13" s="397" t="inlineStr">
        <is>
          <t>Q'ty</t>
        </is>
      </c>
      <c r="H13" s="396" t="inlineStr">
        <is>
          <t>仕入値</t>
        </is>
      </c>
      <c r="I13" s="1859" t="inlineStr">
        <is>
          <t>仕入値合計</t>
        </is>
      </c>
    </row>
    <row r="14">
      <c r="A14" s="1371" t="n"/>
      <c r="B14" s="1379" t="n"/>
      <c r="C14" s="1372" t="n"/>
      <c r="D14" s="1371" t="n"/>
      <c r="E14" s="1371" t="n"/>
      <c r="F14" s="1371" t="n"/>
      <c r="G14" s="1373" t="n"/>
      <c r="H14" s="1374" t="n"/>
      <c r="I14" s="1861" t="n"/>
    </row>
    <row r="15" ht="20.1" customHeight="1" s="1611">
      <c r="A15" s="1412" t="inlineStr">
        <is>
          <t>TOTAL</t>
        </is>
      </c>
      <c r="B15" s="1863" t="n"/>
      <c r="C15" s="1863" t="n"/>
      <c r="D15" s="1863" t="n"/>
      <c r="E15" s="1863" t="n"/>
      <c r="F15" s="1864" t="n"/>
      <c r="G15" s="280">
        <f>SUM(#REF!)</f>
        <v/>
      </c>
      <c r="H15" s="280" t="n"/>
      <c r="I15" s="1856">
        <f>SUM(#REF!)</f>
        <v/>
      </c>
    </row>
    <row r="16" ht="20.1" customHeight="1" s="1611"/>
    <row r="17"/>
    <row r="18">
      <c r="G18" s="399" t="inlineStr">
        <is>
          <t>合計個数</t>
        </is>
      </c>
    </row>
    <row r="19">
      <c r="G19" s="309">
        <f>G12+G7</f>
        <v/>
      </c>
    </row>
  </sheetData>
  <autoFilter ref="A5:Q7"/>
  <mergeCells count="10">
    <mergeCell ref="A1:D1"/>
    <mergeCell ref="A4:B4"/>
    <mergeCell ref="E4:F4"/>
    <mergeCell ref="A3:B3"/>
    <mergeCell ref="A2:B2"/>
    <mergeCell ref="C3:D3"/>
    <mergeCell ref="A10:F10"/>
    <mergeCell ref="C2:D2"/>
    <mergeCell ref="C4:D4"/>
    <mergeCell ref="A15:F15"/>
  </mergeCells>
  <pageMargins left="0.7" right="0.7" top="0.75" bottom="0.75" header="0.3" footer="0.3"/>
  <pageSetup orientation="portrait" paperSize="9" scale="78"/>
</worksheet>
</file>

<file path=xl/worksheets/sheet49.xml><?xml version="1.0" encoding="utf-8"?>
<worksheet xmlns="http://schemas.openxmlformats.org/spreadsheetml/2006/main">
  <sheetPr>
    <outlinePr summaryBelow="1" summaryRight="1"/>
    <pageSetUpPr fitToPage="1"/>
  </sheetPr>
  <dimension ref="A1:S25"/>
  <sheetViews>
    <sheetView view="pageBreakPreview" topLeftCell="B1" zoomScaleNormal="100" zoomScaleSheetLayoutView="100" workbookViewId="0">
      <selection activeCell="A11" sqref="A11:XFD11"/>
    </sheetView>
  </sheetViews>
  <sheetFormatPr baseColWidth="8" defaultColWidth="3.875" defaultRowHeight="11.25"/>
  <cols>
    <col hidden="1" width="4.375" customWidth="1" style="2" min="1" max="1"/>
    <col width="22.875" customWidth="1" style="1506" min="2" max="2"/>
    <col width="18.125" bestFit="1" customWidth="1" style="2" min="3" max="3"/>
    <col width="69.375" customWidth="1" style="2" min="4" max="4"/>
    <col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65" t="inlineStr">
        <is>
          <t>ROYAL COSMETICS09.2025輸出</t>
        </is>
      </c>
      <c r="E1" s="3" t="n"/>
      <c r="F1" s="3" t="n"/>
      <c r="G1" s="4" t="n"/>
    </row>
    <row r="2" ht="12" customHeight="1" s="1611">
      <c r="A2" s="1456" t="inlineStr">
        <is>
          <t>納品日</t>
        </is>
      </c>
      <c r="C2" s="1457" t="n">
        <v>45905</v>
      </c>
    </row>
    <row r="3" ht="62.25" customHeight="1" s="1611">
      <c r="A3" s="1456" t="inlineStr">
        <is>
          <t>納品先</t>
        </is>
      </c>
      <c r="C3" s="1460"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2025/9/3(午前)</t>
        </is>
      </c>
      <c r="D4" s="1853" t="n"/>
      <c r="E4" s="1451" t="n"/>
      <c r="F4" s="1853" t="n"/>
      <c r="L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row>
    <row r="6" customFormat="1" s="1506">
      <c r="A6" s="1867" t="n"/>
      <c r="B6" s="1867" t="inlineStr">
        <is>
          <t>4573499132133</t>
        </is>
      </c>
      <c r="C6" s="1867" t="inlineStr">
        <is>
          <t>EVLISS TESTER</t>
        </is>
      </c>
      <c r="D6" s="1867" t="inlineStr">
        <is>
          <t>《EVLISS》Make.iN EXOSOME+ GLUTACHIONE 10Days FACE MASK</t>
        </is>
      </c>
      <c r="E6" s="1867" t="inlineStr">
        <is>
          <t>nan</t>
        </is>
      </c>
      <c r="F6" s="1867" t="inlineStr">
        <is>
          <t>nan</t>
        </is>
      </c>
      <c r="G6" s="1867" t="inlineStr">
        <is>
          <t>40.0</t>
        </is>
      </c>
      <c r="H6" s="1867" t="inlineStr">
        <is>
          <t>0.0</t>
        </is>
      </c>
      <c r="I6" s="1867" t="inlineStr">
        <is>
          <t>0.0</t>
        </is>
      </c>
    </row>
    <row r="7" ht="20.1" customFormat="1" customHeight="1" s="15">
      <c r="A7" s="1867" t="n"/>
      <c r="B7" s="1867" t="inlineStr">
        <is>
          <t>4573499131839</t>
        </is>
      </c>
      <c r="C7" s="1867" t="inlineStr">
        <is>
          <t>EVLISS TESTER</t>
        </is>
      </c>
      <c r="D7" s="1867" t="inlineStr">
        <is>
          <t>《EVLISS》Make.iN BAKUCHIOL + CERAMIDE 10Days FACE MASK 160ml Tester(N.C.V)</t>
        </is>
      </c>
      <c r="E7" s="1867" t="inlineStr">
        <is>
          <t>nan</t>
        </is>
      </c>
      <c r="F7" s="1867" t="inlineStr">
        <is>
          <t>nan</t>
        </is>
      </c>
      <c r="G7" s="1867" t="inlineStr">
        <is>
          <t>40.0</t>
        </is>
      </c>
      <c r="H7" s="1867" t="inlineStr">
        <is>
          <t>0.0</t>
        </is>
      </c>
      <c r="I7" s="1867" t="inlineStr">
        <is>
          <t>0.0</t>
        </is>
      </c>
    </row>
    <row r="8" ht="20.1" customFormat="1" customHeight="1" s="15">
      <c r="A8" s="1867" t="n"/>
      <c r="B8" s="1867" t="inlineStr">
        <is>
          <t>4573499132133</t>
        </is>
      </c>
      <c r="C8" s="1867" t="inlineStr">
        <is>
          <t>Evliss</t>
        </is>
      </c>
      <c r="D8" s="1867" t="inlineStr">
        <is>
          <t>《EVLISS》Make.iN EXOSOME+ GLUTACHIONE 10Days FACE MASK</t>
        </is>
      </c>
      <c r="E8" s="1867" t="inlineStr">
        <is>
          <t>60.0</t>
        </is>
      </c>
      <c r="F8" s="1867" t="inlineStr">
        <is>
          <t>nan</t>
        </is>
      </c>
      <c r="G8" s="1867" t="inlineStr">
        <is>
          <t>600.0</t>
        </is>
      </c>
      <c r="H8" s="1867" t="inlineStr">
        <is>
          <t>250.0</t>
        </is>
      </c>
      <c r="I8" s="1867" t="inlineStr">
        <is>
          <t>150000.0</t>
        </is>
      </c>
    </row>
    <row r="9" ht="24.95" customHeight="1" s="1611">
      <c r="A9" s="1867" t="n"/>
      <c r="B9" s="1867" t="inlineStr">
        <is>
          <t>4573499131839</t>
        </is>
      </c>
      <c r="C9" s="1867" t="inlineStr">
        <is>
          <t>Evliss</t>
        </is>
      </c>
      <c r="D9" s="1867" t="inlineStr">
        <is>
          <t>《EVLISS》Make.iN BAKUCHIOL + CERAMIDE 10Days FACE MASK</t>
        </is>
      </c>
      <c r="E9" s="1867" t="inlineStr">
        <is>
          <t>60.0</t>
        </is>
      </c>
      <c r="F9" s="1867" t="inlineStr">
        <is>
          <t>nan</t>
        </is>
      </c>
      <c r="G9" s="1867" t="inlineStr">
        <is>
          <t>300.0</t>
        </is>
      </c>
      <c r="H9" s="1867" t="inlineStr">
        <is>
          <t>250.0</t>
        </is>
      </c>
      <c r="I9" s="1867" t="inlineStr">
        <is>
          <t>75000.0</t>
        </is>
      </c>
    </row>
    <row r="10">
      <c r="A10" s="1867" t="n"/>
      <c r="B10" s="1867" t="inlineStr">
        <is>
          <t>4573499131518</t>
        </is>
      </c>
      <c r="C10" s="1867" t="inlineStr">
        <is>
          <t>Evliss</t>
        </is>
      </c>
      <c r="D10" s="1867" t="inlineStr">
        <is>
          <t>《EVLISS》Make.iN NMN MOIST EYE SHEET</t>
        </is>
      </c>
      <c r="E10" s="1867" t="inlineStr">
        <is>
          <t>120.0</t>
        </is>
      </c>
      <c r="F10" s="1867" t="inlineStr">
        <is>
          <t>nan</t>
        </is>
      </c>
      <c r="G10" s="1867" t="inlineStr">
        <is>
          <t>960.0</t>
        </is>
      </c>
      <c r="H10" s="1867" t="inlineStr">
        <is>
          <t>320.0</t>
        </is>
      </c>
      <c r="I10" s="1867" t="inlineStr">
        <is>
          <t>307200.0</t>
        </is>
      </c>
    </row>
    <row r="11">
      <c r="A11" s="1867" t="n"/>
      <c r="B11" s="1867" t="inlineStr">
        <is>
          <t>4573499131488</t>
        </is>
      </c>
      <c r="C11" s="1867" t="inlineStr">
        <is>
          <t>Evliss</t>
        </is>
      </c>
      <c r="D11" s="1867" t="inlineStr">
        <is>
          <t>《EVLISS》Make.iN CICA MOIST EYE SHEET</t>
        </is>
      </c>
      <c r="E11" s="1867" t="inlineStr">
        <is>
          <t>120.0</t>
        </is>
      </c>
      <c r="F11" s="1867" t="inlineStr">
        <is>
          <t>nan</t>
        </is>
      </c>
      <c r="G11" s="1867" t="inlineStr">
        <is>
          <t>480.0</t>
        </is>
      </c>
      <c r="H11" s="1867" t="inlineStr">
        <is>
          <t>320.0</t>
        </is>
      </c>
      <c r="I11" s="1867" t="inlineStr">
        <is>
          <t>153600.0</t>
        </is>
      </c>
    </row>
    <row r="12" ht="15.75" customFormat="1" customHeight="1" s="7">
      <c r="A12" s="1867" t="n"/>
      <c r="B12" s="1867" t="inlineStr">
        <is>
          <t>4573499130672</t>
        </is>
      </c>
      <c r="C12" s="1867" t="inlineStr">
        <is>
          <t>Evliss</t>
        </is>
      </c>
      <c r="D12" s="1867" t="inlineStr">
        <is>
          <t>《EVLISS》Make.iN RED PROPOLIS MOIST FACE MASK</t>
        </is>
      </c>
      <c r="E12" s="1867" t="inlineStr">
        <is>
          <t>24.0</t>
        </is>
      </c>
      <c r="F12" s="1867" t="inlineStr">
        <is>
          <t>nan</t>
        </is>
      </c>
      <c r="G12" s="1867" t="inlineStr">
        <is>
          <t>240.0</t>
        </is>
      </c>
      <c r="H12" s="1867" t="inlineStr">
        <is>
          <t>320.0</t>
        </is>
      </c>
      <c r="I12" s="1867" t="inlineStr">
        <is>
          <t>76800.0</t>
        </is>
      </c>
    </row>
    <row r="13">
      <c r="A13" s="1867" t="n"/>
      <c r="B13" s="1867" t="inlineStr">
        <is>
          <t>4573499130498</t>
        </is>
      </c>
      <c r="C13" s="1867" t="inlineStr">
        <is>
          <t>Evliss</t>
        </is>
      </c>
      <c r="D13" s="1867" t="inlineStr">
        <is>
          <t>《EVLISS》Make.iN CBD MOIST FACE MASK</t>
        </is>
      </c>
      <c r="E13" s="1867" t="inlineStr">
        <is>
          <t>24.0</t>
        </is>
      </c>
      <c r="F13" s="1867" t="inlineStr">
        <is>
          <t>nan</t>
        </is>
      </c>
      <c r="G13" s="1867" t="inlineStr">
        <is>
          <t>480.0</t>
        </is>
      </c>
      <c r="H13" s="1867" t="inlineStr">
        <is>
          <t>320.0</t>
        </is>
      </c>
      <c r="I13" s="1867" t="inlineStr">
        <is>
          <t>153600.0</t>
        </is>
      </c>
    </row>
    <row r="14">
      <c r="A14" s="1867" t="n"/>
      <c r="B14" s="1867" t="inlineStr">
        <is>
          <t>4573499130412</t>
        </is>
      </c>
      <c r="C14" s="1867" t="inlineStr">
        <is>
          <t>Evliss</t>
        </is>
      </c>
      <c r="D14" s="1867" t="inlineStr">
        <is>
          <t xml:space="preserve">《EVLISS》Make.iN CICA MOIST FACE MASK </t>
        </is>
      </c>
      <c r="E14" s="1867" t="inlineStr">
        <is>
          <t>24.0</t>
        </is>
      </c>
      <c r="F14" s="1867" t="inlineStr">
        <is>
          <t>nan</t>
        </is>
      </c>
      <c r="G14" s="1867" t="inlineStr">
        <is>
          <t>480.0</t>
        </is>
      </c>
      <c r="H14" s="1867" t="inlineStr">
        <is>
          <t>320.0</t>
        </is>
      </c>
      <c r="I14" s="1867" t="inlineStr">
        <is>
          <t>153600.0</t>
        </is>
      </c>
    </row>
    <row r="15" ht="20.1" customFormat="1" customHeight="1" s="7">
      <c r="A15" s="1371" t="n"/>
      <c r="B15" s="1379" t="n"/>
      <c r="C15" s="1372" t="n"/>
      <c r="D15" s="1371" t="n"/>
      <c r="E15" s="1371" t="n"/>
      <c r="F15" s="1371" t="n"/>
      <c r="G15" s="1373" t="n"/>
      <c r="H15" s="1374" t="n"/>
      <c r="I15" s="1861" t="n"/>
    </row>
    <row r="16" ht="20.1" customFormat="1" customHeight="1" s="7">
      <c r="A16" s="1412" t="inlineStr">
        <is>
          <t>TOTAL</t>
        </is>
      </c>
      <c r="B16" s="1863" t="n"/>
      <c r="C16" s="1863" t="n"/>
      <c r="D16" s="1863" t="n"/>
      <c r="E16" s="1863" t="n"/>
      <c r="F16" s="1864" t="n"/>
      <c r="G16" s="486">
        <f>SUM(#REF!)</f>
        <v/>
      </c>
      <c r="H16" s="280" t="n"/>
      <c r="I16" s="1856">
        <f>SUM(#REF!)</f>
        <v/>
      </c>
    </row>
    <row r="17">
      <c r="B17" s="14" t="n"/>
      <c r="G17" s="17" t="n"/>
      <c r="H17" s="17" t="n"/>
      <c r="I17" s="1857" t="n"/>
    </row>
    <row r="18">
      <c r="A18" s="20" t="inlineStr">
        <is>
          <t>SAMPLE/TESTER ORDER</t>
        </is>
      </c>
    </row>
    <row r="19">
      <c r="A19" s="218" t="inlineStr">
        <is>
          <t>INV No.</t>
        </is>
      </c>
      <c r="B19" s="156" t="inlineStr">
        <is>
          <t>Jan code</t>
        </is>
      </c>
      <c r="C19" s="398" t="inlineStr">
        <is>
          <t>Brand name</t>
        </is>
      </c>
      <c r="D19" s="218" t="inlineStr">
        <is>
          <t>Description of goods</t>
        </is>
      </c>
      <c r="E19" s="218" t="inlineStr">
        <is>
          <t>Case Q'ty</t>
        </is>
      </c>
      <c r="F19" s="218" t="inlineStr">
        <is>
          <t>LOT</t>
        </is>
      </c>
      <c r="G19" s="397" t="inlineStr">
        <is>
          <t>Q'ty</t>
        </is>
      </c>
      <c r="H19" s="396" t="inlineStr">
        <is>
          <t>仕入値</t>
        </is>
      </c>
      <c r="I19" s="1859" t="inlineStr">
        <is>
          <t>仕入値合計</t>
        </is>
      </c>
    </row>
    <row r="20">
      <c r="A20" s="1371" t="n"/>
      <c r="B20" s="1379" t="n"/>
      <c r="C20" s="1372" t="n"/>
      <c r="D20" s="1371" t="n"/>
      <c r="E20" s="1371" t="n"/>
      <c r="F20" s="1371" t="n"/>
      <c r="G20" s="1373" t="n"/>
      <c r="H20" s="1374" t="n"/>
      <c r="I20" s="1861" t="n"/>
    </row>
    <row r="21">
      <c r="A21" s="1412" t="inlineStr">
        <is>
          <t>TOTAL</t>
        </is>
      </c>
      <c r="B21" s="1863" t="n"/>
      <c r="C21" s="1863" t="n"/>
      <c r="D21" s="1863" t="n"/>
      <c r="E21" s="1863" t="n"/>
      <c r="F21" s="1864" t="n"/>
      <c r="G21" s="280">
        <f>SUM(#REF!)</f>
        <v/>
      </c>
      <c r="H21" s="280" t="n"/>
      <c r="I21" s="1856">
        <f>SUM(#REF!)</f>
        <v/>
      </c>
      <c r="J21" s="2" t="n"/>
      <c r="K21" s="2" t="n"/>
      <c r="L21" s="2" t="n"/>
    </row>
    <row r="22"/>
    <row r="23"/>
    <row r="24">
      <c r="A24" s="2" t="n"/>
      <c r="B24" s="1506" t="n"/>
      <c r="C24" s="2" t="n"/>
      <c r="D24" s="2" t="n"/>
      <c r="E24" s="2" t="n"/>
      <c r="F24" s="2" t="n"/>
      <c r="G24" s="399" t="inlineStr">
        <is>
          <t>合計個数</t>
        </is>
      </c>
      <c r="H24" s="5" t="n"/>
      <c r="I24" s="1851" t="n"/>
      <c r="J24" s="2" t="n"/>
      <c r="K24" s="2" t="n"/>
      <c r="L24" s="2" t="n"/>
    </row>
    <row r="25">
      <c r="A25" s="2" t="n"/>
      <c r="B25" s="1506" t="n"/>
      <c r="C25" s="2" t="n"/>
      <c r="D25" s="2" t="n"/>
      <c r="E25" s="2" t="n"/>
      <c r="F25" s="2" t="n"/>
      <c r="G25" s="309">
        <f>G12+G7</f>
        <v/>
      </c>
      <c r="H25" s="5" t="n"/>
      <c r="I25" s="1851" t="n"/>
      <c r="J25" s="2" t="n"/>
      <c r="K25" s="2" t="n"/>
      <c r="L25"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51"/>
</worksheet>
</file>

<file path=xl/worksheets/sheet5.xml><?xml version="1.0" encoding="utf-8"?>
<worksheet xmlns="http://schemas.openxmlformats.org/spreadsheetml/2006/main">
  <sheetPr>
    <outlinePr summaryBelow="1" summaryRight="1"/>
    <pageSetUpPr fitToPage="1"/>
  </sheetPr>
  <dimension ref="A1:S24"/>
  <sheetViews>
    <sheetView view="pageBreakPreview" zoomScale="120" zoomScaleNormal="100" zoomScaleSheetLayoutView="120" workbookViewId="0">
      <selection activeCell="A12" sqref="A12:XFD13"/>
    </sheetView>
  </sheetViews>
  <sheetFormatPr baseColWidth="8" defaultColWidth="3.875" defaultRowHeight="11.25"/>
  <cols>
    <col width="6" customWidth="1" style="2" min="1" max="1"/>
    <col width="12.375" customWidth="1" style="1506" min="2" max="2"/>
    <col width="14.75" customWidth="1" style="2" min="3" max="3"/>
    <col width="63.375" customWidth="1" style="2" min="4" max="4"/>
    <col hidden="1"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70" t="inlineStr">
        <is>
          <t>ROYAL COSMETICS 09.2025輸出</t>
        </is>
      </c>
      <c r="E1" s="3" t="n"/>
      <c r="F1" s="3" t="n"/>
      <c r="G1" s="4" t="n"/>
    </row>
    <row r="2" ht="12" customHeight="1" s="1611">
      <c r="A2" s="1471" t="inlineStr">
        <is>
          <t>納品日</t>
        </is>
      </c>
      <c r="C2" s="1457" t="n">
        <v>45905</v>
      </c>
    </row>
    <row r="3" ht="71.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2" t="inlineStr">
        <is>
          <t>2025/09/03（午前中）</t>
        </is>
      </c>
      <c r="D4" s="1853" t="n"/>
      <c r="E4" s="1451" t="n"/>
      <c r="F4" s="1853" t="n"/>
    </row>
    <row r="5" customFormat="1" s="1506">
      <c r="A5" s="257" t="inlineStr">
        <is>
          <t>INV No.</t>
        </is>
      </c>
      <c r="B5" s="156" t="inlineStr">
        <is>
          <t>Jan code</t>
        </is>
      </c>
      <c r="C5" s="276" t="inlineStr">
        <is>
          <t>Brand name</t>
        </is>
      </c>
      <c r="D5" s="257" t="inlineStr">
        <is>
          <t>Description of goods</t>
        </is>
      </c>
      <c r="E5" s="257" t="inlineStr">
        <is>
          <t>Case Q'ty</t>
        </is>
      </c>
      <c r="F5" s="257" t="inlineStr">
        <is>
          <t>LOT</t>
        </is>
      </c>
      <c r="G5" s="277" t="inlineStr">
        <is>
          <t>Q'ty</t>
        </is>
      </c>
      <c r="H5" s="278" t="inlineStr">
        <is>
          <t>仕入値</t>
        </is>
      </c>
      <c r="I5" s="1866" t="inlineStr">
        <is>
          <t>仕入値合計</t>
        </is>
      </c>
    </row>
    <row r="6" customFormat="1" s="1506">
      <c r="A6" s="1867" t="n"/>
      <c r="B6" s="1867" t="inlineStr">
        <is>
          <t>4953035022195</t>
        </is>
      </c>
      <c r="C6" s="1867" t="inlineStr">
        <is>
          <t>CBON</t>
        </is>
      </c>
      <c r="D6" s="1867" t="inlineStr">
        <is>
          <t>《CBON》 VC BODY ESSENCE MD</t>
        </is>
      </c>
      <c r="E6" s="1867" t="inlineStr">
        <is>
          <t>30.0</t>
        </is>
      </c>
      <c r="F6" s="1867" t="inlineStr">
        <is>
          <t>30</t>
        </is>
      </c>
      <c r="G6" s="1867" t="inlineStr">
        <is>
          <t>30.0</t>
        </is>
      </c>
      <c r="H6" s="1867" t="inlineStr">
        <is>
          <t>3520.0</t>
        </is>
      </c>
      <c r="I6" s="1867" t="inlineStr">
        <is>
          <t>105600.0</t>
        </is>
      </c>
    </row>
    <row r="7" ht="20.1" customFormat="1" customHeight="1" s="15">
      <c r="A7" s="1867" t="n"/>
      <c r="B7" s="1867" t="inlineStr">
        <is>
          <t>4953035029293</t>
        </is>
      </c>
      <c r="C7" s="1867" t="inlineStr">
        <is>
          <t>CBON</t>
        </is>
      </c>
      <c r="D7" s="1867" t="inlineStr">
        <is>
          <t>《CBON》 MOIST HAND CREAM</t>
        </is>
      </c>
      <c r="E7" s="1867" t="inlineStr">
        <is>
          <t>30.0</t>
        </is>
      </c>
      <c r="F7" s="1867" t="inlineStr">
        <is>
          <t>30</t>
        </is>
      </c>
      <c r="G7" s="1867" t="inlineStr">
        <is>
          <t>30.0</t>
        </is>
      </c>
      <c r="H7" s="1867" t="inlineStr">
        <is>
          <t>750.0</t>
        </is>
      </c>
      <c r="I7" s="1867" t="inlineStr">
        <is>
          <t>22500.0</t>
        </is>
      </c>
    </row>
    <row r="8" ht="20.1" customFormat="1" customHeight="1" s="15">
      <c r="A8" s="1867" t="n"/>
      <c r="B8" s="1867" t="inlineStr">
        <is>
          <t>4953035046429</t>
        </is>
      </c>
      <c r="C8" s="1867" t="inlineStr">
        <is>
          <t>CBON</t>
        </is>
      </c>
      <c r="D8" s="1867" t="inlineStr">
        <is>
          <t>《CBON》 FACIALIST MOISTURE CREAM S</t>
        </is>
      </c>
      <c r="E8" s="1867" t="inlineStr">
        <is>
          <t>30.0</t>
        </is>
      </c>
      <c r="F8" s="1867" t="inlineStr">
        <is>
          <t>30</t>
        </is>
      </c>
      <c r="G8" s="1867" t="inlineStr">
        <is>
          <t>30.0</t>
        </is>
      </c>
      <c r="H8" s="1867" t="inlineStr">
        <is>
          <t>2800.0</t>
        </is>
      </c>
      <c r="I8" s="1867" t="inlineStr">
        <is>
          <t>84000.0</t>
        </is>
      </c>
    </row>
    <row r="9" ht="20.1" customFormat="1" customHeight="1" s="14">
      <c r="A9" s="1867" t="n"/>
      <c r="B9" s="1867" t="inlineStr">
        <is>
          <t>4953035062757</t>
        </is>
      </c>
      <c r="C9" s="1867" t="inlineStr">
        <is>
          <t>CBON</t>
        </is>
      </c>
      <c r="D9" s="1867" t="inlineStr">
        <is>
          <t>《CBON》FACIALIST MOIST VEIL WASH 130g</t>
        </is>
      </c>
      <c r="E9" s="1867" t="inlineStr">
        <is>
          <t>nan</t>
        </is>
      </c>
      <c r="F9" s="1867" t="inlineStr">
        <is>
          <t>nan</t>
        </is>
      </c>
      <c r="G9" s="1867" t="inlineStr">
        <is>
          <t>30.0</t>
        </is>
      </c>
      <c r="H9" s="1867" t="inlineStr">
        <is>
          <t>1750.0</t>
        </is>
      </c>
      <c r="I9" s="1867" t="inlineStr">
        <is>
          <t>52500.0</t>
        </is>
      </c>
    </row>
    <row r="10" ht="20.1" customFormat="1" customHeight="1" s="15">
      <c r="A10" s="1867" t="n"/>
      <c r="B10" s="1867" t="inlineStr">
        <is>
          <t>4953035062726</t>
        </is>
      </c>
      <c r="C10" s="1867" t="inlineStr">
        <is>
          <t>CBON</t>
        </is>
      </c>
      <c r="D10" s="1867" t="inlineStr">
        <is>
          <t>《CBON》FACIALIST TREATMENT BRIGHT MASSER 230g</t>
        </is>
      </c>
      <c r="E10" s="1867" t="inlineStr">
        <is>
          <t>nan</t>
        </is>
      </c>
      <c r="F10" s="1867" t="inlineStr">
        <is>
          <t>nan</t>
        </is>
      </c>
      <c r="G10" s="1867" t="inlineStr">
        <is>
          <t>30.0</t>
        </is>
      </c>
      <c r="H10" s="1867" t="inlineStr">
        <is>
          <t>3849.9999999999995</t>
        </is>
      </c>
      <c r="I10" s="1867" t="inlineStr">
        <is>
          <t>115499.99999999999</t>
        </is>
      </c>
    </row>
    <row r="11" ht="20.1" customFormat="1" customHeight="1" s="15">
      <c r="A11" s="1867" t="n"/>
      <c r="B11" s="1867" t="inlineStr">
        <is>
          <t>4953035062719</t>
        </is>
      </c>
      <c r="C11" s="1867" t="inlineStr">
        <is>
          <t>CBON</t>
        </is>
      </c>
      <c r="D11" s="1867" t="inlineStr">
        <is>
          <t xml:space="preserve">《CBON》FACIALIST TREATMENT MASSERa 110g </t>
        </is>
      </c>
      <c r="E11" s="1867" t="inlineStr">
        <is>
          <t>nan</t>
        </is>
      </c>
      <c r="F11" s="1867" t="inlineStr">
        <is>
          <t>nan</t>
        </is>
      </c>
      <c r="G11" s="1867" t="inlineStr">
        <is>
          <t>30.0</t>
        </is>
      </c>
      <c r="H11" s="1867" t="inlineStr">
        <is>
          <t>1924.9999999999998</t>
        </is>
      </c>
      <c r="I11" s="1867" t="inlineStr">
        <is>
          <t>57749.99999999999</t>
        </is>
      </c>
    </row>
    <row r="12" ht="20.25" customFormat="1" customHeight="1" s="1456">
      <c r="A12" s="1867" t="n"/>
      <c r="B12" s="1867" t="inlineStr">
        <is>
          <t>4953035062702</t>
        </is>
      </c>
      <c r="C12" s="1867" t="inlineStr">
        <is>
          <t>CBON</t>
        </is>
      </c>
      <c r="D12" s="1867" t="inlineStr">
        <is>
          <t>《CBON》FACIALIST TREATMENT MASSERa 230g</t>
        </is>
      </c>
      <c r="E12" s="1867" t="inlineStr">
        <is>
          <t>nan</t>
        </is>
      </c>
      <c r="F12" s="1867" t="inlineStr">
        <is>
          <t>nan</t>
        </is>
      </c>
      <c r="G12" s="1867" t="inlineStr">
        <is>
          <t>30.0</t>
        </is>
      </c>
      <c r="H12" s="1867" t="inlineStr">
        <is>
          <t>3500.0</t>
        </is>
      </c>
      <c r="I12" s="1867" t="inlineStr">
        <is>
          <t>105000.0</t>
        </is>
      </c>
    </row>
    <row r="13" ht="20.1" customFormat="1" customHeight="1" s="1456">
      <c r="A13" s="1867" t="n"/>
      <c r="B13" s="1867" t="inlineStr">
        <is>
          <t>4953035037984</t>
        </is>
      </c>
      <c r="C13" s="1867" t="inlineStr">
        <is>
          <t>CBON</t>
        </is>
      </c>
      <c r="D13" s="1867" t="inlineStr">
        <is>
          <t>《CBON》 ABILITY C LOTION</t>
        </is>
      </c>
      <c r="E13" s="1867" t="inlineStr">
        <is>
          <t>30.0</t>
        </is>
      </c>
      <c r="F13" s="1867" t="inlineStr">
        <is>
          <t>30</t>
        </is>
      </c>
      <c r="G13" s="1867" t="inlineStr">
        <is>
          <t>30.0</t>
        </is>
      </c>
      <c r="H13" s="1867" t="inlineStr">
        <is>
          <t>2400.0</t>
        </is>
      </c>
      <c r="I13" s="1867" t="inlineStr">
        <is>
          <t>72000.0</t>
        </is>
      </c>
    </row>
    <row r="14" ht="20.1" customFormat="1" customHeight="1" s="1456">
      <c r="A14" s="1867" t="n"/>
      <c r="B14" s="1867" t="inlineStr">
        <is>
          <t>4953035036482</t>
        </is>
      </c>
      <c r="C14" s="1867" t="inlineStr">
        <is>
          <t>CBON</t>
        </is>
      </c>
      <c r="D14" s="1867" t="inlineStr">
        <is>
          <t>《CBON》 ABILITY ESSENCE LOTION</t>
        </is>
      </c>
      <c r="E14" s="1867" t="inlineStr">
        <is>
          <t>30.0</t>
        </is>
      </c>
      <c r="F14" s="1867" t="inlineStr">
        <is>
          <t>30</t>
        </is>
      </c>
      <c r="G14" s="1867" t="inlineStr">
        <is>
          <t>30.0</t>
        </is>
      </c>
      <c r="H14" s="1867" t="inlineStr">
        <is>
          <t>1500.0</t>
        </is>
      </c>
      <c r="I14" s="1867" t="inlineStr">
        <is>
          <t>45000.0</t>
        </is>
      </c>
    </row>
    <row r="15" ht="20.1" customFormat="1" customHeight="1" s="1456">
      <c r="A15" s="1371" t="n"/>
      <c r="B15" s="1379" t="n"/>
      <c r="C15" s="1372" t="n"/>
      <c r="D15" s="1371" t="n"/>
      <c r="E15" s="1371" t="n"/>
      <c r="F15" s="1371" t="n"/>
      <c r="G15" s="1373" t="n"/>
      <c r="H15" s="1374" t="n"/>
      <c r="I15" s="1861" t="n"/>
    </row>
    <row r="16">
      <c r="A16" s="1412" t="inlineStr">
        <is>
          <t>TOTAL</t>
        </is>
      </c>
      <c r="B16" s="1863" t="n"/>
      <c r="C16" s="1863" t="n"/>
      <c r="D16" s="1863" t="n"/>
      <c r="E16" s="1863" t="n"/>
      <c r="F16" s="1864" t="n"/>
      <c r="G16" s="159">
        <f>SUM(#REF!)</f>
        <v/>
      </c>
      <c r="H16" s="168" t="n"/>
      <c r="I16" s="1868">
        <f>SUM(#REF!)</f>
        <v/>
      </c>
    </row>
    <row r="17">
      <c r="B17" s="14" t="n"/>
      <c r="G17" s="17" t="n"/>
      <c r="H17" s="17" t="n"/>
      <c r="I17" s="1857" t="n"/>
    </row>
    <row r="18">
      <c r="A18" s="20" t="inlineStr">
        <is>
          <t>SAMPLE/TESTER ORDER</t>
        </is>
      </c>
      <c r="C18" s="15" t="n"/>
      <c r="D18" s="15" t="n"/>
      <c r="E18" s="15" t="n"/>
      <c r="F18" s="15" t="n"/>
    </row>
    <row r="19">
      <c r="A19" s="258" t="inlineStr">
        <is>
          <t>INV No.</t>
        </is>
      </c>
      <c r="B19" s="157" t="inlineStr">
        <is>
          <t>Jan code</t>
        </is>
      </c>
      <c r="C19" s="158" t="inlineStr">
        <is>
          <t>Brand name</t>
        </is>
      </c>
      <c r="D19" s="1468" t="inlineStr">
        <is>
          <t>Description of goods</t>
        </is>
      </c>
      <c r="E19" s="1468" t="inlineStr">
        <is>
          <t>Case Q'ty</t>
        </is>
      </c>
      <c r="F19" s="1468" t="inlineStr">
        <is>
          <t>LOT</t>
        </is>
      </c>
      <c r="G19" s="176" t="inlineStr">
        <is>
          <t>Q'ty</t>
        </is>
      </c>
      <c r="H19" s="170" t="inlineStr">
        <is>
          <t>仕入値</t>
        </is>
      </c>
      <c r="I19" s="1868" t="inlineStr">
        <is>
          <t>仕入値合計</t>
        </is>
      </c>
    </row>
    <row r="20">
      <c r="A20" s="1410" t="n"/>
      <c r="B20" s="1411" t="n"/>
      <c r="C20" s="1362" t="n"/>
      <c r="D20" s="1412" t="n"/>
      <c r="E20" s="1412" t="n"/>
      <c r="F20" s="1412" t="n"/>
      <c r="G20" s="1413" t="n"/>
      <c r="H20" s="1414" t="n"/>
      <c r="I20" s="1869" t="n"/>
    </row>
    <row r="21">
      <c r="A21" s="1364" t="inlineStr">
        <is>
          <t>SAMPLE/TESTER TOTAL</t>
        </is>
      </c>
      <c r="B21" s="1863" t="n"/>
      <c r="C21" s="1863" t="n"/>
      <c r="D21" s="1863" t="n"/>
      <c r="E21" s="1863" t="n"/>
      <c r="F21" s="1864" t="n"/>
      <c r="G21" s="164">
        <f>SUM(G10:G10)</f>
        <v/>
      </c>
      <c r="H21" s="164" t="n"/>
      <c r="I21" s="1870">
        <f>SUM(#REF!)</f>
        <v/>
      </c>
      <c r="J21" s="2" t="n"/>
      <c r="K21" s="2" t="n"/>
      <c r="L21" s="2" t="n"/>
      <c r="M21" s="2" t="n"/>
    </row>
    <row r="22">
      <c r="A22" s="1506" t="n"/>
      <c r="B22" s="1506" t="n"/>
      <c r="C22" s="1506" t="n"/>
      <c r="D22" s="1506" t="n"/>
      <c r="E22" s="1506" t="n"/>
      <c r="F22" s="1506" t="n"/>
      <c r="G22" s="21" t="inlineStr">
        <is>
          <t>合計個数</t>
        </is>
      </c>
      <c r="H22" s="5" t="n"/>
      <c r="I22" s="1871" t="n"/>
      <c r="J22" s="2" t="n"/>
      <c r="K22" s="2" t="n"/>
      <c r="L22" s="2" t="n"/>
      <c r="M22" s="2" t="n"/>
    </row>
    <row r="23">
      <c r="A23" s="2" t="n"/>
      <c r="B23" s="1506" t="n"/>
      <c r="C23" s="2" t="n"/>
      <c r="D23" s="2" t="n"/>
      <c r="E23" s="2" t="n"/>
      <c r="F23" s="2" t="n"/>
      <c r="G23" s="220">
        <f>G7+G12</f>
        <v/>
      </c>
      <c r="H23" s="5" t="n"/>
      <c r="I23" s="5" t="n"/>
      <c r="J23" s="2" t="n"/>
      <c r="K23" s="2" t="n"/>
      <c r="L23" s="2" t="n"/>
      <c r="M23" s="2" t="n"/>
    </row>
    <row r="24">
      <c r="A24" s="2" t="n"/>
      <c r="B24" s="1506" t="n"/>
      <c r="C24" s="2" t="n"/>
      <c r="D24" s="2" t="n"/>
      <c r="E24" s="2" t="n"/>
      <c r="F24" s="2" t="n"/>
      <c r="G24" s="5" t="n"/>
      <c r="H24" s="5" t="n"/>
      <c r="I24" s="1851" t="n"/>
      <c r="J24" s="2" t="n"/>
      <c r="K24" s="2" t="n"/>
      <c r="L24" s="2" t="n"/>
      <c r="M24" s="2" t="n"/>
    </row>
  </sheetData>
  <autoFilter ref="A5:I7"/>
  <mergeCells count="10">
    <mergeCell ref="A3:B3"/>
    <mergeCell ref="A1:D1"/>
    <mergeCell ref="A16:F16"/>
    <mergeCell ref="A2:B2"/>
    <mergeCell ref="C2:D2"/>
    <mergeCell ref="A21:F21"/>
    <mergeCell ref="E4:F4"/>
    <mergeCell ref="C4:D4"/>
    <mergeCell ref="A4:B4"/>
    <mergeCell ref="C3:D3"/>
  </mergeCells>
  <pageMargins left="0.7" right="0.7" top="0.75" bottom="0.75" header="0.3" footer="0.3"/>
  <pageSetup orientation="portrait" paperSize="9" scale="64"/>
</worksheet>
</file>

<file path=xl/worksheets/sheet50.xml><?xml version="1.0" encoding="utf-8"?>
<worksheet xmlns="http://schemas.openxmlformats.org/spreadsheetml/2006/main">
  <sheetPr>
    <outlinePr summaryBelow="1" summaryRight="1"/>
    <pageSetUpPr fitToPage="1"/>
  </sheetPr>
  <dimension ref="A1:U12"/>
  <sheetViews>
    <sheetView view="pageBreakPreview" zoomScaleNormal="100" zoomScaleSheetLayoutView="100" workbookViewId="0">
      <selection activeCell="A11" sqref="A11:XFD11"/>
    </sheetView>
  </sheetViews>
  <sheetFormatPr baseColWidth="8" defaultColWidth="3.875" defaultRowHeight="11.25"/>
  <cols>
    <col width="13.125" customWidth="1" style="2" min="1" max="1"/>
    <col hidden="1" width="12.375" customWidth="1" style="1506" min="2" max="2"/>
    <col width="21" customWidth="1" style="2" min="3" max="3"/>
    <col width="92.6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70" t="inlineStr">
        <is>
          <t>ROYAL COSMETICS 07.2025輸出</t>
        </is>
      </c>
      <c r="E1" s="3" t="n"/>
      <c r="F1" s="3" t="n"/>
      <c r="G1" s="4" t="n"/>
    </row>
    <row r="2" ht="12" customHeight="1" s="1611">
      <c r="A2" s="1456" t="inlineStr">
        <is>
          <t>納品日</t>
        </is>
      </c>
      <c r="C2" s="1601" t="n">
        <v>45856</v>
      </c>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603" t="inlineStr">
        <is>
          <t>2025/3/16(午前)</t>
        </is>
      </c>
      <c r="D4" s="1853" t="n"/>
      <c r="E4" s="1451" t="n"/>
      <c r="F4" s="1853" t="n"/>
      <c r="J4" s="1851" t="n"/>
      <c r="U4" s="1858" t="n"/>
    </row>
    <row r="5" customFormat="1" s="1506">
      <c r="A5" s="218" t="inlineStr">
        <is>
          <t>INV No.</t>
        </is>
      </c>
      <c r="B5" s="156" t="inlineStr">
        <is>
          <t>Jan code</t>
        </is>
      </c>
      <c r="C5" s="398" t="inlineStr">
        <is>
          <t>Brand name</t>
        </is>
      </c>
      <c r="D5" s="218" t="inlineStr">
        <is>
          <t>Description of goods</t>
        </is>
      </c>
      <c r="E5" s="218" t="inlineStr">
        <is>
          <t>Case Q'ty</t>
        </is>
      </c>
      <c r="F5" s="218" t="inlineStr">
        <is>
          <t>LOT</t>
        </is>
      </c>
      <c r="G5" s="397" t="inlineStr">
        <is>
          <t>Q'ty</t>
        </is>
      </c>
      <c r="H5" s="396" t="inlineStr">
        <is>
          <t>仕入値</t>
        </is>
      </c>
      <c r="I5" s="1859" t="inlineStr">
        <is>
          <t>仕入値合計</t>
        </is>
      </c>
      <c r="J5" s="394" t="inlineStr">
        <is>
          <t>ケース容積</t>
        </is>
      </c>
      <c r="K5" s="394" t="inlineStr">
        <is>
          <t>ケース重量</t>
        </is>
      </c>
      <c r="L5" s="1860" t="inlineStr">
        <is>
          <t>ケース数量</t>
        </is>
      </c>
      <c r="M5" s="1860" t="inlineStr">
        <is>
          <t>合計容積</t>
        </is>
      </c>
      <c r="N5" s="1860" t="inlineStr">
        <is>
          <t>合計重量</t>
        </is>
      </c>
      <c r="O5" s="218" t="inlineStr">
        <is>
          <t>Unit N/W(kg)</t>
        </is>
      </c>
      <c r="P5" s="218" t="inlineStr">
        <is>
          <t>Total N/W(kg)</t>
        </is>
      </c>
      <c r="Q5" s="218"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row r="9" ht="26.25" customHeight="1" s="1611">
      <c r="A9" s="412" t="inlineStr">
        <is>
          <t>SAMPLE/TESTER ORDER</t>
        </is>
      </c>
      <c r="B9" s="411" t="n"/>
      <c r="C9" s="409" t="n"/>
      <c r="D9" s="409" t="n"/>
      <c r="E9" s="409" t="n"/>
      <c r="F9" s="409" t="n"/>
      <c r="G9" s="411" t="n"/>
      <c r="H9" s="411" t="n"/>
      <c r="I9" s="411" t="n"/>
    </row>
    <row r="10" ht="15" customHeight="1" s="1611">
      <c r="A10" s="413" t="inlineStr">
        <is>
          <t>INV No.</t>
        </is>
      </c>
      <c r="B10" s="414" t="inlineStr">
        <is>
          <t>Jan code</t>
        </is>
      </c>
      <c r="C10" s="406" t="inlineStr">
        <is>
          <t>Brand name</t>
        </is>
      </c>
      <c r="D10" s="407" t="inlineStr">
        <is>
          <t>Description of goods</t>
        </is>
      </c>
      <c r="E10" s="407" t="inlineStr">
        <is>
          <t>Case Q'ty</t>
        </is>
      </c>
      <c r="F10" s="407" t="inlineStr">
        <is>
          <t>LOT</t>
        </is>
      </c>
      <c r="G10" s="410" t="inlineStr">
        <is>
          <t>Q'ty</t>
        </is>
      </c>
      <c r="H10" s="415" t="inlineStr">
        <is>
          <t>仕入値</t>
        </is>
      </c>
      <c r="I10" s="2008" t="inlineStr">
        <is>
          <t>仕入値合計</t>
        </is>
      </c>
    </row>
    <row r="11" ht="15" customHeight="1" s="1611">
      <c r="A11" s="1399" t="n"/>
      <c r="B11" s="1400" t="n"/>
      <c r="C11" s="1401" t="n"/>
      <c r="D11" s="1402" t="n"/>
      <c r="E11" s="1402" t="n"/>
      <c r="F11" s="1402" t="n"/>
      <c r="G11" s="1403" t="n"/>
      <c r="H11" s="1404" t="n"/>
      <c r="I11" s="2009" t="n"/>
    </row>
    <row r="12">
      <c r="A12" s="2010" t="inlineStr">
        <is>
          <t>SAMPLE/TESTER TOTAL</t>
        </is>
      </c>
      <c r="B12" s="1863" t="n"/>
      <c r="C12" s="1863" t="n"/>
      <c r="D12" s="1863" t="n"/>
      <c r="E12" s="1863" t="n"/>
      <c r="F12" s="1864" t="n"/>
      <c r="G12" s="416">
        <f>SUM(G10:G10)</f>
        <v/>
      </c>
      <c r="H12" s="416" t="n"/>
      <c r="I12" s="416" t="n"/>
    </row>
  </sheetData>
  <autoFilter ref="A5:Q7"/>
  <mergeCells count="10">
    <mergeCell ref="A4:B4"/>
    <mergeCell ref="A1:D1"/>
    <mergeCell ref="E4:F4"/>
    <mergeCell ref="A2:B2"/>
    <mergeCell ref="C2:D2"/>
    <mergeCell ref="A12:F12"/>
    <mergeCell ref="C3:D3"/>
    <mergeCell ref="A3:B3"/>
    <mergeCell ref="A7:F7"/>
    <mergeCell ref="C4:D4"/>
  </mergeCells>
  <pageMargins left="0.7" right="0.7" top="0.75" bottom="0.75" header="0.3" footer="0.3"/>
  <pageSetup orientation="landscape" paperSize="9" scale="70"/>
</worksheet>
</file>

<file path=xl/worksheets/sheet51.xml><?xml version="1.0" encoding="utf-8"?>
<worksheet xmlns="http://schemas.openxmlformats.org/spreadsheetml/2006/main">
  <sheetPr>
    <outlinePr summaryBelow="1" summaryRight="1"/>
    <pageSetUpPr/>
  </sheetPr>
  <dimension ref="A1:S19"/>
  <sheetViews>
    <sheetView view="pageBreakPreview" zoomScale="80" zoomScaleNormal="100" zoomScaleSheetLayoutView="80" workbookViewId="0">
      <selection activeCell="A11" sqref="A11:XFD11"/>
    </sheetView>
  </sheetViews>
  <sheetFormatPr baseColWidth="8" defaultColWidth="3.875" defaultRowHeight="11.25"/>
  <cols>
    <col width="6" customWidth="1" style="2" min="1" max="1"/>
    <col hidden="1" width="12.375" customWidth="1" style="1506" min="2" max="2"/>
    <col width="10.875" customWidth="1" style="2" min="3" max="3"/>
    <col width="71" customWidth="1" style="2" min="4" max="4"/>
    <col hidden="1" width="8.375" customWidth="1" style="2" min="5" max="6"/>
    <col width="7.875" customWidth="1" style="5" min="7" max="8"/>
    <col width="13.125" customWidth="1" style="1851" min="9" max="9"/>
    <col width="6.125" bestFit="1" customWidth="1" style="2" min="10" max="10"/>
    <col width="7.875" bestFit="1" customWidth="1" style="2" min="11" max="11"/>
    <col width="6.125" bestFit="1" customWidth="1" style="2" min="12" max="12"/>
    <col width="3.875" customWidth="1" style="2" min="13" max="15"/>
    <col width="5.125" bestFit="1" customWidth="1" style="2" min="16" max="16"/>
    <col width="3.875" customWidth="1" style="2" min="17" max="16384"/>
  </cols>
  <sheetData>
    <row r="1" ht="21" customHeight="1" s="1611">
      <c r="A1" s="1470" t="inlineStr">
        <is>
          <t>ROYAL COSMETICS 09.2025輸出</t>
        </is>
      </c>
      <c r="E1" s="3" t="n"/>
      <c r="F1" s="3" t="n"/>
      <c r="G1" s="4" t="n"/>
    </row>
    <row r="2" ht="12" customHeight="1" s="1611">
      <c r="A2" s="1456" t="inlineStr">
        <is>
          <t>納品日</t>
        </is>
      </c>
      <c r="C2" s="1505" t="n">
        <v>45905</v>
      </c>
    </row>
    <row r="3" ht="60.7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608" t="inlineStr">
        <is>
          <t>9/3午前</t>
        </is>
      </c>
      <c r="D4" s="1853" t="n"/>
      <c r="E4" s="1451" t="n"/>
      <c r="F4" s="1853" t="n"/>
      <c r="L4" s="1858" t="n"/>
    </row>
    <row r="5" customFormat="1" s="1506">
      <c r="A5" s="312" t="inlineStr">
        <is>
          <t>INV No.</t>
        </is>
      </c>
      <c r="B5" s="323" t="inlineStr">
        <is>
          <t>Jan code</t>
        </is>
      </c>
      <c r="C5" s="282" t="inlineStr">
        <is>
          <t>Brand name</t>
        </is>
      </c>
      <c r="D5" s="1571" t="inlineStr">
        <is>
          <t>Description of goods</t>
        </is>
      </c>
      <c r="E5" s="1571" t="inlineStr">
        <is>
          <t>Case Q'ty</t>
        </is>
      </c>
      <c r="F5" s="1571" t="inlineStr">
        <is>
          <t>LOT</t>
        </is>
      </c>
      <c r="G5" s="284" t="inlineStr">
        <is>
          <t>Q'ty</t>
        </is>
      </c>
      <c r="H5" s="285" t="inlineStr">
        <is>
          <t>仕入値</t>
        </is>
      </c>
      <c r="I5" s="1976" t="inlineStr">
        <is>
          <t>仕入値合計</t>
        </is>
      </c>
    </row>
    <row r="6" customFormat="1" s="1506">
      <c r="A6" s="1867" t="n"/>
      <c r="B6" s="1867" t="inlineStr">
        <is>
          <t>nan</t>
        </is>
      </c>
      <c r="C6" s="1867" t="inlineStr">
        <is>
          <t>DIAMANTE</t>
        </is>
      </c>
      <c r="D6" s="1867" t="inlineStr">
        <is>
          <t>《SOWARE INTERNATIONAL》PERFECT Thalasso Serum Thalasso Mask (1sheet)</t>
        </is>
      </c>
      <c r="E6" s="1867" t="inlineStr">
        <is>
          <t>400.0</t>
        </is>
      </c>
      <c r="F6" s="1867" t="inlineStr">
        <is>
          <t>nan</t>
        </is>
      </c>
      <c r="G6" s="1867" t="inlineStr">
        <is>
          <t>200.0</t>
        </is>
      </c>
      <c r="H6" s="1867" t="inlineStr">
        <is>
          <t>850.0</t>
        </is>
      </c>
      <c r="I6" s="1867" t="inlineStr">
        <is>
          <t>170000.0</t>
        </is>
      </c>
    </row>
    <row r="7" ht="20.1" customFormat="1" customHeight="1" s="15">
      <c r="A7" s="1867" t="n"/>
      <c r="B7" s="1867" t="inlineStr">
        <is>
          <t>nan</t>
        </is>
      </c>
      <c r="C7" s="1867" t="inlineStr">
        <is>
          <t>DIAMANTE</t>
        </is>
      </c>
      <c r="D7" s="1867" t="inlineStr">
        <is>
          <t>《GLOW》 HYBRID G11 AQUA No6. 600ml</t>
        </is>
      </c>
      <c r="E7" s="1867" t="inlineStr">
        <is>
          <t>nan</t>
        </is>
      </c>
      <c r="F7" s="1867" t="inlineStr">
        <is>
          <t>nan</t>
        </is>
      </c>
      <c r="G7" s="1867" t="inlineStr">
        <is>
          <t>30.0</t>
        </is>
      </c>
      <c r="H7" s="1867" t="inlineStr">
        <is>
          <t>6000.0</t>
        </is>
      </c>
      <c r="I7" s="1867" t="inlineStr">
        <is>
          <t>180000.0</t>
        </is>
      </c>
    </row>
    <row r="8" ht="15" customFormat="1" customHeight="1" s="15">
      <c r="A8" s="1867" t="n"/>
      <c r="B8" s="1867" t="inlineStr">
        <is>
          <t>nan</t>
        </is>
      </c>
      <c r="C8" s="1867" t="inlineStr">
        <is>
          <t>DIAMANTE</t>
        </is>
      </c>
      <c r="D8" s="1867" t="inlineStr">
        <is>
          <t>《GLOW》 HYBRID G11 AQUA No.5. 600ml</t>
        </is>
      </c>
      <c r="E8" s="1867" t="inlineStr">
        <is>
          <t>nan</t>
        </is>
      </c>
      <c r="F8" s="1867" t="inlineStr">
        <is>
          <t>nan</t>
        </is>
      </c>
      <c r="G8" s="1867" t="inlineStr">
        <is>
          <t>30.0</t>
        </is>
      </c>
      <c r="H8" s="1867" t="inlineStr">
        <is>
          <t>5400.0</t>
        </is>
      </c>
      <c r="I8" s="1867" t="inlineStr">
        <is>
          <t>162000.0</t>
        </is>
      </c>
    </row>
    <row r="9" ht="23.25" customHeight="1" s="1611">
      <c r="A9" s="1379" t="n"/>
      <c r="B9" s="1300" t="n"/>
      <c r="C9" s="1406" t="n"/>
      <c r="D9" s="1407" t="n"/>
      <c r="E9" s="1407" t="n"/>
      <c r="F9" s="1408" t="n"/>
      <c r="G9" s="1409" t="n"/>
      <c r="H9" s="1366" t="n"/>
      <c r="I9" s="1855" t="n"/>
    </row>
    <row r="10">
      <c r="A10" s="1412" t="inlineStr">
        <is>
          <t>TOTAL</t>
        </is>
      </c>
      <c r="B10" s="1863" t="n"/>
      <c r="C10" s="1863" t="n"/>
      <c r="D10" s="1863" t="n"/>
      <c r="E10" s="1863" t="n"/>
      <c r="F10" s="1864" t="n"/>
      <c r="G10" s="280">
        <f>SUM(#REF!)</f>
        <v/>
      </c>
      <c r="H10" s="280" t="n"/>
      <c r="I10" s="1856">
        <f>SUM(#REF!)</f>
        <v/>
      </c>
    </row>
    <row r="11">
      <c r="B11" s="14" t="n"/>
      <c r="G11" s="17" t="n"/>
      <c r="H11" s="17" t="n"/>
      <c r="I11" s="1857" t="n"/>
    </row>
    <row r="12" ht="15.75" customHeight="1" s="1611">
      <c r="A12" s="1461" t="inlineStr">
        <is>
          <t>SAMPLE/TESTER ORDER</t>
        </is>
      </c>
      <c r="B12" s="1461" t="n"/>
      <c r="C12" s="1461" t="n"/>
      <c r="D12" s="1461" t="n"/>
    </row>
    <row r="13">
      <c r="A13" s="312" t="inlineStr">
        <is>
          <t>INV No.</t>
        </is>
      </c>
      <c r="B13" s="323" t="inlineStr">
        <is>
          <t>Jan code</t>
        </is>
      </c>
      <c r="C13" s="282" t="inlineStr">
        <is>
          <t>Brand name</t>
        </is>
      </c>
      <c r="D13" s="1571" t="inlineStr">
        <is>
          <t>Description of goods</t>
        </is>
      </c>
      <c r="E13" s="1571" t="inlineStr">
        <is>
          <t>Case Q'ty</t>
        </is>
      </c>
      <c r="F13" s="1571" t="inlineStr">
        <is>
          <t>LOT</t>
        </is>
      </c>
      <c r="G13" s="284" t="inlineStr">
        <is>
          <t>Q'ty</t>
        </is>
      </c>
      <c r="H13" s="285" t="inlineStr">
        <is>
          <t>仕入値</t>
        </is>
      </c>
      <c r="I13" s="1976" t="inlineStr">
        <is>
          <t>仕入値合計</t>
        </is>
      </c>
    </row>
    <row r="14">
      <c r="A14" s="1379" t="n"/>
      <c r="B14" s="1300" t="n"/>
      <c r="C14" s="1406" t="n"/>
      <c r="D14" s="1407" t="n"/>
      <c r="E14" s="1407" t="n"/>
      <c r="F14" s="1408" t="n"/>
      <c r="G14" s="1409" t="n"/>
      <c r="H14" s="1366" t="n"/>
      <c r="I14" s="1855" t="n"/>
    </row>
    <row r="15" ht="21" customHeight="1" s="1611">
      <c r="A15" s="1586" t="inlineStr">
        <is>
          <t>TOTAL</t>
        </is>
      </c>
      <c r="B15" s="1587" t="n"/>
      <c r="C15" s="1587" t="n"/>
      <c r="D15" s="1587" t="n"/>
      <c r="E15" s="1587" t="n"/>
      <c r="F15" s="1588" t="n"/>
      <c r="G15" s="280">
        <f>SUM(#REF!)</f>
        <v/>
      </c>
      <c r="H15" s="280" t="n"/>
      <c r="I15" s="1856" t="n"/>
    </row>
    <row r="16" ht="23.25" customHeight="1" s="1611"/>
    <row r="17"/>
    <row r="18">
      <c r="G18" s="93" t="inlineStr">
        <is>
          <t>合計個数</t>
        </is>
      </c>
    </row>
    <row r="19">
      <c r="G19" s="89">
        <f>G12+G7</f>
        <v/>
      </c>
    </row>
  </sheetData>
  <autoFilter ref="A5:I7"/>
  <mergeCells count="9">
    <mergeCell ref="A1:D1"/>
    <mergeCell ref="A4:B4"/>
    <mergeCell ref="E4:F4"/>
    <mergeCell ref="A3:B3"/>
    <mergeCell ref="A2:B2"/>
    <mergeCell ref="C2:D2"/>
    <mergeCell ref="A10:F10"/>
    <mergeCell ref="C4:D4"/>
    <mergeCell ref="C3:D3"/>
  </mergeCells>
  <pageMargins left="0.7" right="0.7" top="0.75" bottom="0.75" header="0.3" footer="0.3"/>
  <pageSetup orientation="portrait" paperSize="9" scale="65"/>
</worksheet>
</file>

<file path=xl/worksheets/sheet52.xml><?xml version="1.0" encoding="utf-8"?>
<worksheet xmlns="http://schemas.openxmlformats.org/spreadsheetml/2006/main">
  <sheetPr>
    <outlinePr summaryBelow="1" summaryRight="1"/>
    <pageSetUpPr/>
  </sheetPr>
  <dimension ref="A1:U8"/>
  <sheetViews>
    <sheetView view="pageBreakPreview" zoomScaleNormal="100" zoomScaleSheetLayoutView="100" workbookViewId="0">
      <selection activeCell="I7" sqref="I7"/>
    </sheetView>
  </sheetViews>
  <sheetFormatPr baseColWidth="8" defaultColWidth="3.875" defaultRowHeight="11.25"/>
  <cols>
    <col width="6" customWidth="1" style="2" min="1" max="1"/>
    <col hidden="1" width="12.375" customWidth="1" style="1506" min="2" max="2"/>
    <col width="10.875" customWidth="1" style="2" min="3" max="3"/>
    <col width="64.125" customWidth="1" style="2" min="4" max="4"/>
    <col width="8.375" customWidth="1" style="2" min="5" max="6"/>
    <col width="7.875" customWidth="1" style="5" min="7" max="8"/>
    <col width="13.125" customWidth="1" style="1851" min="9" max="9"/>
    <col width="10.125" customWidth="1" style="7" min="10" max="11"/>
    <col width="10.125" customWidth="1" style="1851" min="12" max="13"/>
    <col width="9.375" customWidth="1" style="1851" min="14" max="14"/>
    <col width="13" customWidth="1" style="1506" min="15" max="15"/>
    <col width="14" customWidth="1" style="1506" min="16" max="16"/>
    <col width="27.125" customWidth="1" style="2" min="17" max="17"/>
    <col width="45.375" customWidth="1" style="1456" min="18" max="18"/>
    <col width="6.125" bestFit="1" customWidth="1" style="2" min="19" max="19"/>
    <col width="7.875" bestFit="1" customWidth="1" style="2" min="20" max="20"/>
    <col width="6.125" bestFit="1" customWidth="1" style="2" min="21" max="21"/>
    <col width="3.875" customWidth="1" style="2" min="22" max="24"/>
    <col width="5.125" bestFit="1" customWidth="1" style="2" min="25" max="25"/>
    <col width="3.875" customWidth="1" style="2" min="26" max="16384"/>
  </cols>
  <sheetData>
    <row r="1" ht="21" customHeight="1" s="1611">
      <c r="A1" s="1465" t="inlineStr">
        <is>
          <t>ROYAL COSMETICS 10.2023輸出</t>
        </is>
      </c>
      <c r="E1" s="3" t="n"/>
      <c r="F1" s="3" t="n"/>
      <c r="G1" s="4" t="n"/>
    </row>
    <row r="2" ht="12" customHeight="1" s="1611">
      <c r="A2" s="1456" t="inlineStr">
        <is>
          <t>納品日</t>
        </is>
      </c>
      <c r="C2" s="1457" t="n"/>
      <c r="J2" s="1851" t="n"/>
      <c r="K2" s="1851" t="n"/>
    </row>
    <row r="3" ht="62.25" customHeight="1" s="1611">
      <c r="A3" s="1456" t="inlineStr">
        <is>
          <t>納品先</t>
        </is>
      </c>
      <c r="C3" s="1459" t="inlineStr">
        <is>
          <t>飯野港運株式会社
京都府舞鶴市松陰１８－７
営業課　谷口様
TEL: 0773-75-5371
FAX: 0773-75-5681</t>
        </is>
      </c>
      <c r="G3" s="1852" t="n"/>
      <c r="J3" s="1851" t="n"/>
      <c r="K3" s="1851" t="n"/>
    </row>
    <row r="4" ht="12" customHeight="1" s="1611">
      <c r="A4" s="1461" t="inlineStr">
        <is>
          <t>梱包情報提出期限</t>
        </is>
      </c>
      <c r="B4" s="1853" t="n"/>
      <c r="C4" s="1467" t="n"/>
      <c r="D4" s="1853" t="n"/>
      <c r="E4" s="1451" t="n"/>
      <c r="F4" s="1853" t="n"/>
      <c r="J4" s="1851" t="n"/>
      <c r="U4" s="1858" t="n"/>
    </row>
    <row r="5" customFormat="1" s="1506">
      <c r="A5" s="312" t="inlineStr">
        <is>
          <t>INV No.</t>
        </is>
      </c>
      <c r="B5" s="323" t="inlineStr">
        <is>
          <t>Jan code</t>
        </is>
      </c>
      <c r="C5" s="319" t="inlineStr">
        <is>
          <t>Brand name</t>
        </is>
      </c>
      <c r="D5" s="312" t="inlineStr">
        <is>
          <t>Description of goods</t>
        </is>
      </c>
      <c r="E5" s="312" t="inlineStr">
        <is>
          <t>Case Q'ty</t>
        </is>
      </c>
      <c r="F5" s="312" t="inlineStr">
        <is>
          <t>LOT</t>
        </is>
      </c>
      <c r="G5" s="320" t="inlineStr">
        <is>
          <t>Q'ty</t>
        </is>
      </c>
      <c r="H5" s="321" t="inlineStr">
        <is>
          <t>仕入値</t>
        </is>
      </c>
      <c r="I5" s="1973" t="inlineStr">
        <is>
          <t>仕入値合計</t>
        </is>
      </c>
      <c r="J5" s="314" t="inlineStr">
        <is>
          <t>ケース容積</t>
        </is>
      </c>
      <c r="K5" s="314" t="inlineStr">
        <is>
          <t>ケース重量</t>
        </is>
      </c>
      <c r="L5" s="1899" t="inlineStr">
        <is>
          <t>ケース数量</t>
        </is>
      </c>
      <c r="M5" s="1899" t="inlineStr">
        <is>
          <t>合計容積</t>
        </is>
      </c>
      <c r="N5" s="1899" t="inlineStr">
        <is>
          <t>合計重量</t>
        </is>
      </c>
      <c r="O5" s="312" t="inlineStr">
        <is>
          <t>Unit N/W(kg)</t>
        </is>
      </c>
      <c r="P5" s="312" t="inlineStr">
        <is>
          <t>Total N/W(kg)</t>
        </is>
      </c>
      <c r="Q5" s="312" t="inlineStr">
        <is>
          <t>成分</t>
        </is>
      </c>
      <c r="R5" s="1456" t="n"/>
    </row>
    <row r="6" customFormat="1" s="1506">
      <c r="A6" s="1371" t="n"/>
      <c r="B6" s="1379" t="n"/>
      <c r="C6" s="1372" t="n"/>
      <c r="D6" s="1371" t="n"/>
      <c r="E6" s="1371" t="n"/>
      <c r="F6" s="1371" t="n"/>
      <c r="G6" s="1373" t="n"/>
      <c r="H6" s="1374" t="n"/>
      <c r="I6" s="1861" t="n"/>
      <c r="J6" s="1376" t="n"/>
      <c r="K6" s="1376" t="n"/>
      <c r="L6" s="1862" t="n"/>
      <c r="M6" s="1862" t="n"/>
      <c r="N6" s="1862" t="n"/>
      <c r="O6" s="1371" t="n"/>
      <c r="P6" s="1371" t="n"/>
      <c r="Q6" s="1371" t="n"/>
      <c r="R6" s="1456" t="n"/>
    </row>
    <row r="7" ht="20.1" customFormat="1" customHeight="1" s="15">
      <c r="A7" s="1412" t="inlineStr">
        <is>
          <t>TOTAL</t>
        </is>
      </c>
      <c r="B7" s="1863" t="n"/>
      <c r="C7" s="1863" t="n"/>
      <c r="D7" s="1863" t="n"/>
      <c r="E7" s="1863" t="n"/>
      <c r="F7" s="1864" t="n"/>
      <c r="G7" s="280">
        <f>SUM(#REF!)</f>
        <v/>
      </c>
      <c r="H7" s="280" t="n"/>
      <c r="I7" s="1856">
        <f>SUM(#REF!)</f>
        <v/>
      </c>
      <c r="J7" s="1464" t="n"/>
      <c r="K7" s="1464" t="n"/>
      <c r="L7" s="1464" t="n"/>
      <c r="M7" s="1464" t="n"/>
      <c r="N7" s="1464" t="n"/>
      <c r="O7" s="1464" t="n"/>
      <c r="P7" s="1865" t="n"/>
      <c r="Q7" s="288" t="n"/>
      <c r="R7" s="13" t="n"/>
    </row>
    <row r="8" ht="20.1" customFormat="1" customHeight="1" s="15">
      <c r="B8" s="14" t="n"/>
      <c r="G8" s="17" t="n"/>
      <c r="H8" s="17" t="n"/>
      <c r="I8" s="1857" t="n"/>
      <c r="J8" s="19" t="n"/>
      <c r="K8" s="19" t="n"/>
      <c r="L8" s="1857" t="n"/>
      <c r="M8" s="1857" t="n"/>
      <c r="N8" s="1857" t="n"/>
      <c r="O8" s="14" t="n"/>
      <c r="P8" s="14" t="n"/>
      <c r="R8" s="13" t="n"/>
    </row>
  </sheetData>
  <autoFilter ref="A5:Q5"/>
  <mergeCells count="9">
    <mergeCell ref="A4:B4"/>
    <mergeCell ref="A1:D1"/>
    <mergeCell ref="E4:F4"/>
    <mergeCell ref="A2:B2"/>
    <mergeCell ref="C2:D2"/>
    <mergeCell ref="C3:D3"/>
    <mergeCell ref="A3:B3"/>
    <mergeCell ref="A7:F7"/>
    <mergeCell ref="C4:D4"/>
  </mergeCells>
  <pageMargins left="0.7" right="0.7" top="0.75" bottom="0.75" header="0.3" footer="0.3"/>
  <pageSetup orientation="portrait" paperSize="9" scale="63"/>
</worksheet>
</file>

<file path=xl/worksheets/sheet5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8.75"/>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fitToPage="1"/>
  </sheetPr>
  <dimension ref="A2:S79"/>
  <sheetViews>
    <sheetView view="pageBreakPreview" zoomScale="93" zoomScaleNormal="100" zoomScaleSheetLayoutView="93" workbookViewId="0">
      <selection activeCell="A13" sqref="A13:XFD14"/>
    </sheetView>
  </sheetViews>
  <sheetFormatPr baseColWidth="8" defaultColWidth="7.75" defaultRowHeight="12"/>
  <cols>
    <col width="46.375" customWidth="1" style="497" min="1" max="1"/>
    <col width="18.375" customWidth="1" style="497" min="2" max="2"/>
    <col width="6.125" customWidth="1" style="497" min="3" max="4"/>
    <col width="8.625" customWidth="1" style="497" min="5" max="5"/>
    <col width="11.25" customWidth="1" style="497" min="6" max="6"/>
    <col width="7.75" customWidth="1" style="497" min="7" max="16384"/>
  </cols>
  <sheetData>
    <row r="2">
      <c r="A2" s="1474" t="inlineStr">
        <is>
          <t>発　注　書</t>
        </is>
      </c>
    </row>
    <row r="3"/>
    <row r="4" ht="24.95" customHeight="1" s="1611">
      <c r="A4" s="498" t="n"/>
      <c r="E4" s="1475" t="inlineStr">
        <is>
          <t>発注日：2025/8/28</t>
        </is>
      </c>
      <c r="F4" s="1872" t="n"/>
    </row>
    <row r="5" ht="24.95" customHeight="1" s="1611">
      <c r="A5" s="499" t="inlineStr">
        <is>
          <t>Cocochi Cosme株式会社　　　　　　　　　　　　　様</t>
        </is>
      </c>
      <c r="E5" s="1475" t="inlineStr">
        <is>
          <t>発注NO. 25082801</t>
        </is>
      </c>
      <c r="F5" s="1872" t="n"/>
    </row>
    <row r="6" ht="24.95" customHeight="1" s="1611">
      <c r="C6" s="1873" t="n"/>
      <c r="D6" s="1874" t="n"/>
      <c r="E6" s="1874" t="n"/>
      <c r="F6" s="1875" t="n"/>
    </row>
    <row r="7" ht="24.95" customHeight="1" s="1611">
      <c r="A7" s="500" t="inlineStr">
        <is>
          <t>下記のとおり発注いたします。</t>
        </is>
      </c>
      <c r="C7" s="1707" t="n"/>
      <c r="F7" s="1876" t="n"/>
    </row>
    <row r="8">
      <c r="C8" s="1877" t="n"/>
      <c r="D8" s="1872" t="n"/>
      <c r="E8" s="1872" t="n"/>
      <c r="F8" s="1848" t="n"/>
    </row>
    <row r="11" ht="24.95" customHeight="1" s="1611">
      <c r="A11" s="501" t="inlineStr">
        <is>
          <t>商品名</t>
        </is>
      </c>
      <c r="B11" s="501" t="inlineStr">
        <is>
          <t>JANコード</t>
        </is>
      </c>
      <c r="C11" s="501" t="inlineStr">
        <is>
          <t>数量</t>
        </is>
      </c>
      <c r="D11" s="501" t="inlineStr">
        <is>
          <t>単位</t>
        </is>
      </c>
      <c r="E11" s="501" t="inlineStr">
        <is>
          <t>金額</t>
        </is>
      </c>
      <c r="F11" s="501" t="inlineStr">
        <is>
          <t>合計</t>
        </is>
      </c>
    </row>
    <row r="12" ht="24.95" customHeight="1" s="1611">
      <c r="A12" s="1867" t="inlineStr">
        <is>
          <t>COCOCHI AG Clarifying Concentrate Mask 5sht/ 1g x5</t>
        </is>
      </c>
      <c r="B12" s="1867" t="inlineStr">
        <is>
          <t>4580504131258</t>
        </is>
      </c>
      <c r="C12" s="1867" t="inlineStr">
        <is>
          <t>72.0</t>
        </is>
      </c>
      <c r="D12" s="1867" t="inlineStr">
        <is>
          <t>36.0</t>
        </is>
      </c>
      <c r="E12" s="1867" t="inlineStr">
        <is>
          <t>1964.0</t>
        </is>
      </c>
      <c r="F12" s="1867" t="inlineStr">
        <is>
          <t>141408.0</t>
        </is>
      </c>
    </row>
    <row r="13" ht="12.75" customHeight="1" s="1611">
      <c r="A13" s="1867" t="inlineStr">
        <is>
          <t xml:space="preserve"> COCOCHI AG Ultimate Glowing Essence Cream Mask 7g/21g</t>
        </is>
      </c>
      <c r="B13" s="1867" t="inlineStr">
        <is>
          <t>4580504132033</t>
        </is>
      </c>
      <c r="C13" s="1867" t="inlineStr">
        <is>
          <t>36.0</t>
        </is>
      </c>
      <c r="D13" s="1867" t="inlineStr">
        <is>
          <t>36.0</t>
        </is>
      </c>
      <c r="E13" s="1867" t="inlineStr">
        <is>
          <t>1440.0</t>
        </is>
      </c>
      <c r="F13" s="1867" t="inlineStr">
        <is>
          <t>51840.0</t>
        </is>
      </c>
    </row>
    <row r="14" ht="12.75" customHeight="1" s="1611">
      <c r="A14" s="1867" t="inlineStr">
        <is>
          <t>COCOCHI Facial Essence Mask SAKURA</t>
        </is>
      </c>
      <c r="B14" s="1867" t="inlineStr">
        <is>
          <t>4580504130084</t>
        </is>
      </c>
      <c r="C14" s="1867" t="inlineStr">
        <is>
          <t>72.0</t>
        </is>
      </c>
      <c r="D14" s="1867" t="inlineStr">
        <is>
          <t>36.0</t>
        </is>
      </c>
      <c r="E14" s="1867" t="inlineStr">
        <is>
          <t>1424.0</t>
        </is>
      </c>
      <c r="F14" s="1867" t="inlineStr">
        <is>
          <t>102528.0</t>
        </is>
      </c>
    </row>
    <row r="15" ht="12.75" customHeight="1" s="1611">
      <c r="A15" s="1867" t="inlineStr">
        <is>
          <t>COCOCHI Eye Care Set (Eye Cream/Eye Zone Firming Mask)</t>
        </is>
      </c>
      <c r="B15" s="1867" t="inlineStr">
        <is>
          <t>4580504132255</t>
        </is>
      </c>
      <c r="C15" s="1867" t="inlineStr">
        <is>
          <t>36.0</t>
        </is>
      </c>
      <c r="D15" s="1867" t="inlineStr">
        <is>
          <t>36.0</t>
        </is>
      </c>
      <c r="E15" s="1867" t="inlineStr">
        <is>
          <t>3882.0</t>
        </is>
      </c>
      <c r="F15" s="1867" t="inlineStr">
        <is>
          <t>139752.0</t>
        </is>
      </c>
    </row>
    <row r="16" ht="12.75" customHeight="1" s="1611">
      <c r="A16" s="1867" t="inlineStr">
        <is>
          <t>COCOCHI Luxe Emulsion EX N 100ml</t>
        </is>
      </c>
      <c r="B16" s="1867" t="inlineStr">
        <is>
          <t>4580504132316</t>
        </is>
      </c>
      <c r="C16" s="1867" t="inlineStr">
        <is>
          <t>48.0</t>
        </is>
      </c>
      <c r="D16" s="1867" t="inlineStr">
        <is>
          <t>24.0</t>
        </is>
      </c>
      <c r="E16" s="1867" t="inlineStr">
        <is>
          <t>3106.0</t>
        </is>
      </c>
      <c r="F16" s="1867" t="inlineStr">
        <is>
          <t>149088.0</t>
        </is>
      </c>
    </row>
    <row r="17" ht="19.5" customHeight="1" s="1611">
      <c r="A17" s="1867" t="inlineStr">
        <is>
          <t>COCOCHI Essence Lotion EX N 120ml</t>
        </is>
      </c>
      <c r="B17" s="1867" t="inlineStr">
        <is>
          <t>4580504132293</t>
        </is>
      </c>
      <c r="C17" s="1867" t="inlineStr">
        <is>
          <t>48.0</t>
        </is>
      </c>
      <c r="D17" s="1867" t="inlineStr">
        <is>
          <t>24.0</t>
        </is>
      </c>
      <c r="E17" s="1867" t="inlineStr">
        <is>
          <t>2976.0</t>
        </is>
      </c>
      <c r="F17" s="1867" t="inlineStr">
        <is>
          <t>142848.0</t>
        </is>
      </c>
    </row>
    <row r="18" ht="19.5" customHeight="1" s="1611">
      <c r="A18" s="1867" t="inlineStr">
        <is>
          <t>COCOCHI Facial Essence Mask</t>
        </is>
      </c>
      <c r="B18" s="1867" t="inlineStr">
        <is>
          <t>4573259170993</t>
        </is>
      </c>
      <c r="C18" s="1867" t="inlineStr">
        <is>
          <t>72.0</t>
        </is>
      </c>
      <c r="D18" s="1867" t="inlineStr">
        <is>
          <t>36.0</t>
        </is>
      </c>
      <c r="E18" s="1867" t="inlineStr">
        <is>
          <t>1676.0</t>
        </is>
      </c>
      <c r="F18" s="1867" t="inlineStr">
        <is>
          <t>120672.0</t>
        </is>
      </c>
    </row>
    <row r="19" ht="19.5" customHeight="1" s="1611">
      <c r="A19" s="504" t="n"/>
      <c r="B19" s="504" t="n"/>
      <c r="C19" s="504" t="n"/>
      <c r="D19" s="504" t="n"/>
      <c r="E19" s="1416" t="n"/>
      <c r="F19" s="1416" t="n"/>
    </row>
    <row r="20" ht="19.5" customHeight="1" s="1611">
      <c r="A20" s="503" t="n"/>
      <c r="B20" s="504" t="n"/>
      <c r="C20" s="505" t="n"/>
      <c r="D20" s="504" t="n"/>
      <c r="E20" s="502" t="inlineStr">
        <is>
          <t>小計</t>
        </is>
      </c>
      <c r="F20" s="1878">
        <f>SUM(#REF!)</f>
        <v/>
      </c>
    </row>
    <row r="21" ht="19.5" customHeight="1" s="1611">
      <c r="A21" s="503" t="n"/>
      <c r="B21" s="504" t="n"/>
      <c r="C21" s="505" t="n"/>
      <c r="D21" s="504" t="n"/>
      <c r="E21" s="502" t="inlineStr">
        <is>
          <t>消費税</t>
        </is>
      </c>
      <c r="F21" s="1878">
        <f>SUM(F13*0.1)</f>
        <v/>
      </c>
    </row>
    <row r="22" customFormat="1" s="508">
      <c r="A22" s="503" t="n"/>
      <c r="B22" s="504" t="n"/>
      <c r="C22" s="505" t="n"/>
      <c r="D22" s="504" t="n"/>
      <c r="E22" s="502" t="inlineStr">
        <is>
          <t>合計</t>
        </is>
      </c>
      <c r="F22" s="1878">
        <f>SUM(F13:F14)</f>
        <v/>
      </c>
    </row>
    <row r="23" customFormat="1" s="508">
      <c r="A23" s="503" t="n"/>
      <c r="B23" s="504" t="n"/>
      <c r="C23" s="507" t="n"/>
      <c r="D23" s="507" t="n"/>
      <c r="E23" s="507" t="n"/>
      <c r="F23" s="507" t="n"/>
      <c r="G23" s="507" t="n"/>
    </row>
    <row r="24" customFormat="1" s="508">
      <c r="A24" s="1879" t="inlineStr">
        <is>
          <t>納品先：
飯野港運株式会社
京都府舞鶴市松陰１８－７
営業課　谷口様
TEL: 0773-75-5371
FAX: 0773-75-5681</t>
        </is>
      </c>
      <c r="B24" s="1880" t="inlineStr">
        <is>
          <t xml:space="preserve">
指定納期：2025/9/5
梱包情報提出締切：2025/9/3</t>
        </is>
      </c>
      <c r="C24" s="1874" t="n"/>
      <c r="D24" s="1874" t="n"/>
      <c r="E24" s="1874" t="n"/>
      <c r="F24" s="1875" t="n"/>
    </row>
    <row r="25" customFormat="1" s="508">
      <c r="A25" s="1707" t="n"/>
      <c r="B25" s="1707" t="n"/>
      <c r="F25" s="1876" t="n"/>
    </row>
    <row r="26" customFormat="1" s="508">
      <c r="A26" s="1707" t="n"/>
      <c r="B26" s="1707" t="n"/>
      <c r="F26" s="1876" t="n"/>
    </row>
    <row r="27" customFormat="1" s="508">
      <c r="A27" s="1707" t="n"/>
      <c r="B27" s="1707" t="n"/>
      <c r="F27" s="1876" t="n"/>
    </row>
    <row r="28" customFormat="1" s="508">
      <c r="A28" s="1877" t="n"/>
      <c r="B28" s="1877" t="n"/>
      <c r="C28" s="1872" t="n"/>
      <c r="D28" s="1872" t="n"/>
      <c r="E28" s="1872" t="n"/>
      <c r="F28" s="1848" t="n"/>
    </row>
    <row r="29" customFormat="1" s="508">
      <c r="A29" s="1881" t="inlineStr">
        <is>
          <t>備考</t>
        </is>
      </c>
      <c r="B29" s="1874" t="n"/>
      <c r="C29" s="1874" t="n"/>
      <c r="D29" s="1874" t="n"/>
      <c r="E29" s="1874" t="n"/>
      <c r="F29" s="1882" t="n"/>
    </row>
    <row r="30" customFormat="1" s="508">
      <c r="A30" s="1707" t="n"/>
      <c r="F30" s="1883" t="n"/>
    </row>
    <row r="31" customFormat="1" s="508">
      <c r="A31" s="1707" t="n"/>
      <c r="F31" s="1883" t="n"/>
    </row>
    <row r="32" customFormat="1" s="508">
      <c r="A32" s="1707" t="n"/>
      <c r="F32" s="1883" t="n"/>
    </row>
    <row r="33" customFormat="1" s="508">
      <c r="A33" s="1688" t="n"/>
      <c r="B33" s="1853" t="n"/>
      <c r="C33" s="1853" t="n"/>
      <c r="D33" s="1853" t="n"/>
      <c r="E33" s="1853" t="n"/>
      <c r="F33" s="1884" t="n"/>
    </row>
    <row r="34" customFormat="1" s="508">
      <c r="A34" s="497" t="n"/>
      <c r="B34" s="497" t="n"/>
      <c r="C34" s="497" t="n"/>
      <c r="D34" s="497" t="n"/>
      <c r="E34" s="497" t="n"/>
      <c r="F34" s="497" t="n"/>
    </row>
    <row r="35" customFormat="1" s="508">
      <c r="A35" s="497" t="n"/>
      <c r="B35" s="497" t="n"/>
      <c r="C35" s="497" t="n"/>
      <c r="D35" s="497" t="n"/>
      <c r="E35" s="497" t="n"/>
      <c r="F35" s="497" t="n"/>
    </row>
    <row r="36" customFormat="1" s="508">
      <c r="A36" s="497" t="n"/>
      <c r="B36" s="497" t="n"/>
      <c r="C36" s="497" t="n"/>
      <c r="D36" s="497" t="n"/>
      <c r="E36" s="497" t="n"/>
      <c r="F36" s="497" t="n"/>
    </row>
    <row r="37" customFormat="1" s="508">
      <c r="A37" s="497" t="n"/>
      <c r="B37" s="497" t="n"/>
      <c r="C37" s="497" t="n"/>
      <c r="D37" s="497" t="n"/>
      <c r="E37" s="497" t="n"/>
      <c r="F37" s="497" t="n"/>
    </row>
    <row r="38" customFormat="1" s="508">
      <c r="A38" s="497" t="n"/>
      <c r="B38" s="497" t="n"/>
      <c r="C38" s="497" t="n"/>
      <c r="D38" s="497" t="n"/>
      <c r="E38" s="497" t="n"/>
      <c r="F38" s="497" t="n"/>
    </row>
    <row r="39" customFormat="1" s="508">
      <c r="A39" s="497" t="n"/>
      <c r="B39" s="497" t="n"/>
      <c r="C39" s="497" t="n"/>
      <c r="D39" s="497" t="n"/>
      <c r="E39" s="497" t="n"/>
      <c r="F39" s="497" t="n"/>
    </row>
    <row r="40" customFormat="1" s="508">
      <c r="A40" s="497" t="n"/>
      <c r="B40" s="497" t="n"/>
      <c r="C40" s="497" t="n"/>
      <c r="D40" s="497" t="n"/>
      <c r="E40" s="497" t="n"/>
      <c r="F40" s="497" t="n"/>
    </row>
    <row r="41" customFormat="1" s="508">
      <c r="A41" s="497" t="n"/>
      <c r="B41" s="497" t="n"/>
      <c r="C41" s="497" t="n"/>
      <c r="D41" s="497" t="n"/>
      <c r="E41" s="497" t="n"/>
      <c r="F41" s="497" t="n"/>
    </row>
    <row r="42" customFormat="1" s="508">
      <c r="A42" s="497" t="n"/>
      <c r="B42" s="497" t="n"/>
      <c r="C42" s="497" t="n"/>
      <c r="D42" s="497" t="n"/>
      <c r="E42" s="497" t="n"/>
      <c r="F42" s="497" t="n"/>
    </row>
    <row r="43" customFormat="1" s="508">
      <c r="A43" s="497" t="n"/>
      <c r="B43" s="497" t="n"/>
      <c r="C43" s="497" t="n"/>
      <c r="D43" s="497" t="n"/>
      <c r="E43" s="497" t="n"/>
      <c r="F43" s="497" t="n"/>
    </row>
    <row r="44" customFormat="1" s="508">
      <c r="A44" s="497" t="n"/>
      <c r="B44" s="497" t="n"/>
      <c r="C44" s="497" t="n"/>
      <c r="D44" s="497" t="n"/>
      <c r="E44" s="497" t="n"/>
      <c r="F44" s="497" t="n"/>
    </row>
    <row r="45" customFormat="1" s="508">
      <c r="A45" s="497" t="n"/>
      <c r="B45" s="497" t="n"/>
      <c r="C45" s="497" t="n"/>
      <c r="D45" s="497" t="n"/>
      <c r="E45" s="497" t="n"/>
      <c r="F45" s="497" t="n"/>
    </row>
    <row r="46" customFormat="1" s="508">
      <c r="A46" s="497" t="n"/>
      <c r="B46" s="497" t="n"/>
      <c r="C46" s="497" t="n"/>
      <c r="D46" s="497" t="n"/>
      <c r="E46" s="497" t="n"/>
      <c r="F46" s="497" t="n"/>
    </row>
    <row r="47" customFormat="1" s="508">
      <c r="A47" s="497" t="n"/>
      <c r="B47" s="497" t="n"/>
      <c r="C47" s="497" t="n"/>
      <c r="D47" s="497" t="n"/>
      <c r="E47" s="497" t="n"/>
      <c r="F47" s="497" t="n"/>
    </row>
    <row r="48" customFormat="1" s="508">
      <c r="A48" s="497" t="n"/>
      <c r="B48" s="497" t="n"/>
      <c r="C48" s="497" t="n"/>
      <c r="D48" s="497" t="n"/>
      <c r="E48" s="497" t="n"/>
      <c r="F48" s="497" t="n"/>
    </row>
    <row r="49" customFormat="1" s="508">
      <c r="A49" s="497" t="n"/>
      <c r="B49" s="497" t="n"/>
      <c r="C49" s="497" t="n"/>
      <c r="D49" s="497" t="n"/>
      <c r="E49" s="497" t="n"/>
      <c r="F49" s="497" t="n"/>
    </row>
    <row r="50" customFormat="1" s="508">
      <c r="A50" s="497" t="n"/>
      <c r="B50" s="497" t="n"/>
      <c r="C50" s="497" t="n"/>
      <c r="D50" s="497" t="n"/>
      <c r="E50" s="497" t="n"/>
      <c r="F50" s="497" t="n"/>
    </row>
    <row r="51" customFormat="1" s="508">
      <c r="A51" s="497" t="n"/>
      <c r="B51" s="497" t="n"/>
      <c r="C51" s="497" t="n"/>
      <c r="D51" s="497" t="n"/>
      <c r="E51" s="497" t="n"/>
      <c r="F51" s="497" t="n"/>
    </row>
    <row r="52" customFormat="1" s="508">
      <c r="A52" s="497" t="n"/>
      <c r="B52" s="497" t="n"/>
      <c r="C52" s="497" t="n"/>
      <c r="D52" s="497" t="n"/>
      <c r="E52" s="497" t="n"/>
      <c r="F52" s="497" t="n"/>
    </row>
    <row r="53" customFormat="1" s="508">
      <c r="A53" s="497" t="n"/>
      <c r="B53" s="497" t="n"/>
      <c r="C53" s="497" t="n"/>
      <c r="D53" s="497" t="n"/>
      <c r="E53" s="497" t="n"/>
      <c r="F53" s="497" t="n"/>
    </row>
    <row r="54" customFormat="1" s="508">
      <c r="A54" s="497" t="n"/>
      <c r="B54" s="497" t="n"/>
      <c r="C54" s="497" t="n"/>
      <c r="D54" s="497" t="n"/>
      <c r="E54" s="497" t="n"/>
      <c r="F54" s="497" t="n"/>
    </row>
    <row r="55" customFormat="1" s="508">
      <c r="A55" s="497" t="n"/>
      <c r="B55" s="497" t="n"/>
      <c r="C55" s="497" t="n"/>
      <c r="D55" s="497" t="n"/>
      <c r="E55" s="497" t="n"/>
      <c r="F55" s="497" t="n"/>
    </row>
    <row r="56" customFormat="1" s="508">
      <c r="A56" s="497" t="n"/>
      <c r="B56" s="497" t="n"/>
      <c r="C56" s="497" t="n"/>
      <c r="D56" s="497" t="n"/>
      <c r="E56" s="497" t="n"/>
      <c r="F56" s="497" t="n"/>
    </row>
    <row r="57" customFormat="1" s="508">
      <c r="A57" s="497" t="n"/>
      <c r="B57" s="497" t="n"/>
      <c r="C57" s="497" t="n"/>
      <c r="D57" s="497" t="n"/>
      <c r="E57" s="497" t="n"/>
      <c r="F57" s="497" t="n"/>
    </row>
    <row r="58" customFormat="1" s="508">
      <c r="A58" s="497" t="n"/>
      <c r="B58" s="497" t="n"/>
      <c r="C58" s="497" t="n"/>
      <c r="D58" s="497" t="n"/>
      <c r="E58" s="497" t="n"/>
      <c r="F58" s="497" t="n"/>
    </row>
    <row r="59" customFormat="1" s="508">
      <c r="A59" s="497" t="n"/>
      <c r="B59" s="497" t="n"/>
      <c r="C59" s="497" t="n"/>
      <c r="D59" s="497" t="n"/>
      <c r="E59" s="497" t="n"/>
      <c r="F59" s="497" t="n"/>
    </row>
    <row r="60" customFormat="1" s="508">
      <c r="A60" s="497" t="n"/>
      <c r="B60" s="497" t="n"/>
      <c r="C60" s="497" t="n"/>
      <c r="D60" s="497" t="n"/>
      <c r="E60" s="497" t="n"/>
      <c r="F60" s="497" t="n"/>
    </row>
    <row r="61" customFormat="1" s="508">
      <c r="A61" s="497" t="n"/>
      <c r="B61" s="497" t="n"/>
      <c r="C61" s="497" t="n"/>
      <c r="D61" s="497" t="n"/>
      <c r="E61" s="497" t="n"/>
      <c r="F61" s="497" t="n"/>
    </row>
    <row r="62" customFormat="1" s="508">
      <c r="A62" s="497" t="n"/>
      <c r="B62" s="497" t="n"/>
      <c r="C62" s="497" t="n"/>
      <c r="D62" s="497" t="n"/>
      <c r="E62" s="497" t="n"/>
      <c r="F62" s="497" t="n"/>
    </row>
    <row r="63" customFormat="1" s="508">
      <c r="A63" s="497" t="n"/>
      <c r="B63" s="497" t="n"/>
      <c r="C63" s="497" t="n"/>
      <c r="D63" s="497" t="n"/>
      <c r="E63" s="497" t="n"/>
      <c r="F63" s="497" t="n"/>
    </row>
    <row r="64" customFormat="1" s="508">
      <c r="A64" s="497" t="n"/>
      <c r="B64" s="497" t="n"/>
      <c r="C64" s="497" t="n"/>
      <c r="D64" s="497" t="n"/>
      <c r="E64" s="497" t="n"/>
      <c r="F64" s="497" t="n"/>
    </row>
    <row r="65" customFormat="1" s="508">
      <c r="A65" s="497" t="n"/>
      <c r="B65" s="497" t="n"/>
      <c r="C65" s="497" t="n"/>
      <c r="D65" s="497" t="n"/>
      <c r="E65" s="497" t="n"/>
      <c r="F65" s="497" t="n"/>
    </row>
    <row r="66" customFormat="1" s="508">
      <c r="A66" s="497" t="n"/>
      <c r="B66" s="497" t="n"/>
      <c r="C66" s="497" t="n"/>
      <c r="D66" s="497" t="n"/>
      <c r="E66" s="497" t="n"/>
      <c r="F66" s="497" t="n"/>
    </row>
    <row r="67" customFormat="1" s="508">
      <c r="A67" s="497" t="n"/>
      <c r="B67" s="497" t="n"/>
      <c r="C67" s="497" t="n"/>
      <c r="D67" s="497" t="n"/>
      <c r="E67" s="497" t="n"/>
      <c r="F67" s="497" t="n"/>
    </row>
    <row r="68" customFormat="1" s="508">
      <c r="A68" s="497" t="n"/>
      <c r="B68" s="497" t="n"/>
      <c r="C68" s="497" t="n"/>
      <c r="D68" s="497" t="n"/>
      <c r="E68" s="497" t="n"/>
      <c r="F68" s="497" t="n"/>
    </row>
    <row r="69" customFormat="1" s="508">
      <c r="A69" s="497" t="n"/>
      <c r="B69" s="497" t="n"/>
      <c r="C69" s="497" t="n"/>
      <c r="D69" s="497" t="n"/>
      <c r="E69" s="497" t="n"/>
      <c r="F69" s="497" t="n"/>
    </row>
    <row r="70" customFormat="1" s="508">
      <c r="A70" s="497" t="n"/>
      <c r="B70" s="497" t="n"/>
      <c r="C70" s="497" t="n"/>
      <c r="D70" s="497" t="n"/>
      <c r="E70" s="497" t="n"/>
      <c r="F70" s="497" t="n"/>
    </row>
    <row r="71" customFormat="1" s="508">
      <c r="A71" s="497" t="n"/>
      <c r="B71" s="497" t="n"/>
      <c r="C71" s="497" t="n"/>
      <c r="D71" s="497" t="n"/>
      <c r="E71" s="497" t="n"/>
      <c r="F71" s="497" t="n"/>
    </row>
    <row r="72" customFormat="1" s="508">
      <c r="A72" s="497" t="n"/>
      <c r="B72" s="497" t="n"/>
      <c r="C72" s="497" t="n"/>
      <c r="D72" s="497" t="n"/>
      <c r="E72" s="497" t="n"/>
      <c r="F72" s="497" t="n"/>
    </row>
    <row r="73">
      <c r="A73" s="497" t="n"/>
      <c r="B73" s="497" t="n"/>
      <c r="C73" s="497" t="n"/>
      <c r="D73" s="497" t="n"/>
      <c r="E73" s="497" t="n"/>
      <c r="F73" s="497" t="n"/>
    </row>
    <row r="74">
      <c r="A74" s="497" t="n"/>
      <c r="B74" s="497" t="n"/>
      <c r="C74" s="497" t="n"/>
      <c r="D74" s="497" t="n"/>
      <c r="E74" s="497" t="n"/>
      <c r="F74" s="497" t="n"/>
    </row>
    <row r="75">
      <c r="A75" s="497" t="n"/>
      <c r="B75" s="497" t="n"/>
      <c r="C75" s="497" t="n"/>
      <c r="D75" s="497" t="n"/>
      <c r="E75" s="497" t="n"/>
      <c r="F75" s="497" t="n"/>
    </row>
    <row r="76">
      <c r="A76" s="497" t="n"/>
      <c r="B76" s="497" t="n"/>
      <c r="C76" s="497" t="n"/>
      <c r="D76" s="497" t="n"/>
      <c r="E76" s="497" t="n"/>
      <c r="F76" s="497" t="n"/>
    </row>
    <row r="77">
      <c r="A77" s="497" t="n"/>
      <c r="B77" s="497" t="n"/>
      <c r="C77" s="497" t="n"/>
      <c r="D77" s="497" t="n"/>
      <c r="E77" s="497" t="n"/>
      <c r="F77" s="497" t="n"/>
    </row>
    <row r="78">
      <c r="A78" s="497" t="n"/>
      <c r="B78" s="497" t="n"/>
      <c r="C78" s="497" t="n"/>
      <c r="D78" s="497" t="n"/>
      <c r="E78" s="497" t="n"/>
      <c r="F78" s="497" t="n"/>
    </row>
    <row r="79">
      <c r="A79" s="497" t="n"/>
      <c r="B79" s="497" t="n"/>
      <c r="C79" s="497" t="n"/>
      <c r="D79" s="497" t="n"/>
      <c r="E79" s="497" t="n"/>
      <c r="F79" s="497" t="n"/>
    </row>
  </sheetData>
  <autoFilter ref="A10:F15"/>
  <mergeCells count="7">
    <mergeCell ref="E4:F4"/>
    <mergeCell ref="B24:F28"/>
    <mergeCell ref="A2:F3"/>
    <mergeCell ref="A24:A28"/>
    <mergeCell ref="E5:F5"/>
    <mergeCell ref="C6:F8"/>
    <mergeCell ref="A29:F33"/>
  </mergeCells>
  <pageMargins left="0.7" right="0.7" top="0.75" bottom="0.75" header="0.3" footer="0.3"/>
  <pageSetup orientation="portrait" paperSize="9" scale="83"/>
</worksheet>
</file>

<file path=xl/worksheets/sheet7.xml><?xml version="1.0" encoding="utf-8"?>
<worksheet xmlns="http://schemas.openxmlformats.org/spreadsheetml/2006/main">
  <sheetPr>
    <outlinePr summaryBelow="1" summaryRight="1"/>
    <pageSetUpPr fitToPage="1"/>
  </sheetPr>
  <dimension ref="A1:I15"/>
  <sheetViews>
    <sheetView view="pageBreakPreview" zoomScale="130" zoomScaleNormal="100" zoomScaleSheetLayoutView="130" workbookViewId="0">
      <selection activeCell="A12" sqref="A12:XFD13"/>
    </sheetView>
  </sheetViews>
  <sheetFormatPr baseColWidth="8" defaultColWidth="3.875" defaultRowHeight="11.25"/>
  <cols>
    <col width="6" customWidth="1" style="2" min="1" max="1"/>
    <col width="9" customWidth="1" style="1506" min="2" max="2"/>
    <col width="11.375" customWidth="1" style="2" min="3" max="3"/>
    <col width="53.375" customWidth="1" style="2" min="4" max="4"/>
    <col width="8.375" customWidth="1" style="2" min="5" max="6"/>
    <col width="7.875" customWidth="1" style="5" min="7" max="8"/>
    <col width="13.125" customWidth="1" style="1851" min="9" max="9"/>
    <col width="3.875" customWidth="1" style="2" min="10" max="12"/>
    <col width="5.125" bestFit="1" customWidth="1" style="2" min="13" max="13"/>
    <col width="3.875" customWidth="1" style="2" min="14" max="16384"/>
  </cols>
  <sheetData>
    <row r="1" ht="21" customHeight="1" s="1611">
      <c r="A1" s="1455" t="inlineStr">
        <is>
          <t>ROYAL COSMETICS 07.2025輸出</t>
        </is>
      </c>
      <c r="E1" s="3" t="n"/>
      <c r="F1" s="3" t="n"/>
      <c r="G1" s="4" t="n"/>
    </row>
    <row r="2" ht="12" customHeight="1" s="1611">
      <c r="A2" s="1456" t="inlineStr">
        <is>
          <t>納品日</t>
        </is>
      </c>
      <c r="C2" s="1457" t="n">
        <v>45856</v>
      </c>
    </row>
    <row r="3" ht="68.25" customHeight="1" s="1611">
      <c r="A3" s="1456" t="inlineStr">
        <is>
          <t>納品先</t>
        </is>
      </c>
      <c r="C3" s="1459" t="inlineStr">
        <is>
          <t>飯野港運株式会社
京都府舞鶴市松陰１８－７
営業課　谷口様
TEL: 0773-75-5371
FAX: 0773-75-5681</t>
        </is>
      </c>
      <c r="G3" s="1852" t="n"/>
    </row>
    <row r="4" ht="12" customHeight="1" s="1611">
      <c r="A4" s="1461" t="inlineStr">
        <is>
          <t>梱包情報提出期限</t>
        </is>
      </c>
      <c r="B4" s="1853" t="n"/>
      <c r="C4" s="1467" t="inlineStr">
        <is>
          <t>2025/7/16（午前中）</t>
        </is>
      </c>
      <c r="D4" s="1853" t="n"/>
      <c r="E4" s="1451" t="n"/>
      <c r="F4" s="1853" t="n"/>
    </row>
    <row r="5" ht="15.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15.75" customFormat="1" customHeight="1" s="1506">
      <c r="A6" s="1379" t="n"/>
      <c r="B6" s="1300" t="n"/>
      <c r="C6" s="1406" t="n"/>
      <c r="D6" s="1407" t="n"/>
      <c r="E6" s="1407" t="n"/>
      <c r="F6" s="1408" t="n"/>
      <c r="G6" s="1409" t="n"/>
      <c r="H6" s="1366" t="n"/>
      <c r="I6" s="1855" t="n"/>
    </row>
    <row r="7" ht="15.75" customFormat="1" customHeight="1" s="15">
      <c r="A7" s="1316" t="inlineStr">
        <is>
          <t>TOTAL</t>
        </is>
      </c>
      <c r="B7" s="1834" t="n"/>
      <c r="C7" s="1834" t="n"/>
      <c r="D7" s="1834" t="n"/>
      <c r="E7" s="1834" t="n"/>
      <c r="F7" s="1835" t="n"/>
      <c r="G7" s="280">
        <f>SUM(#REF!)</f>
        <v/>
      </c>
      <c r="H7" s="280" t="n"/>
      <c r="I7" s="1856">
        <f>SUM(#REF!)</f>
        <v/>
      </c>
    </row>
    <row r="8" ht="20.1" customFormat="1" customHeight="1" s="15">
      <c r="B8" s="14" t="n"/>
      <c r="G8" s="17" t="n"/>
      <c r="H8" s="17" t="n"/>
      <c r="I8" s="1857" t="n"/>
    </row>
    <row r="9" ht="26.25" customHeight="1" s="1611">
      <c r="A9" s="20" t="inlineStr">
        <is>
          <t>SAMPLE/TESTER ORDER</t>
        </is>
      </c>
    </row>
    <row r="10">
      <c r="A10" s="257" t="inlineStr">
        <is>
          <t>INV No.</t>
        </is>
      </c>
      <c r="B10" s="550" t="inlineStr">
        <is>
          <t>Jan code</t>
        </is>
      </c>
      <c r="C10" s="276" t="inlineStr">
        <is>
          <t>Brand name</t>
        </is>
      </c>
      <c r="D10" s="550" t="inlineStr">
        <is>
          <t>Description of goods</t>
        </is>
      </c>
      <c r="E10" s="276" t="n"/>
      <c r="F10" s="276" t="n"/>
      <c r="G10" s="277" t="inlineStr">
        <is>
          <t>Q'ty</t>
        </is>
      </c>
      <c r="H10" s="278" t="inlineStr">
        <is>
          <t>仕入値</t>
        </is>
      </c>
      <c r="I10" s="1866" t="inlineStr">
        <is>
          <t>仕入値合計</t>
        </is>
      </c>
    </row>
    <row r="11">
      <c r="A11" s="1320" t="n"/>
      <c r="D11" s="1506" t="n"/>
      <c r="E11" s="1321" t="n"/>
      <c r="F11" s="1321" t="n"/>
      <c r="G11" s="1322" t="n"/>
      <c r="H11" s="1323" t="n"/>
      <c r="I11" s="1885" t="n"/>
    </row>
    <row r="12" ht="15.75" customHeight="1" s="1611">
      <c r="A12" s="1886" t="inlineStr">
        <is>
          <t>TOTAL</t>
        </is>
      </c>
      <c r="B12" s="1872" t="n"/>
      <c r="C12" s="1872" t="n"/>
      <c r="D12" s="1848" t="n"/>
      <c r="E12" s="479" t="n"/>
      <c r="F12" s="479" t="n"/>
      <c r="G12" s="535">
        <f>SUM(#REF!)</f>
        <v/>
      </c>
      <c r="H12" s="535" t="n"/>
      <c r="I12" s="1887">
        <f>SUM(#REF!)</f>
        <v/>
      </c>
    </row>
    <row r="14" ht="20.1" customHeight="1" s="1611">
      <c r="G14" s="399" t="inlineStr">
        <is>
          <t>合計個数</t>
        </is>
      </c>
    </row>
    <row r="15" ht="20.1" customHeight="1" s="1611">
      <c r="G15" s="309">
        <f>G7+G12</f>
        <v/>
      </c>
    </row>
  </sheetData>
  <autoFilter ref="A5:I7"/>
  <mergeCells count="10">
    <mergeCell ref="A4:B4"/>
    <mergeCell ref="A1:D1"/>
    <mergeCell ref="E4:F4"/>
    <mergeCell ref="A2:B2"/>
    <mergeCell ref="C2:D2"/>
    <mergeCell ref="A12:D12"/>
    <mergeCell ref="C3:D3"/>
    <mergeCell ref="A3:B3"/>
    <mergeCell ref="A7:F7"/>
    <mergeCell ref="C4:D4"/>
  </mergeCells>
  <pageMargins left="0.7" right="0.7" top="0.75" bottom="0.75" header="0.3" footer="0.3"/>
  <pageSetup orientation="portrait" paperSize="9" scale="64"/>
</worksheet>
</file>

<file path=xl/worksheets/sheet8.xml><?xml version="1.0" encoding="utf-8"?>
<worksheet xmlns="http://schemas.openxmlformats.org/spreadsheetml/2006/main">
  <sheetPr>
    <outlinePr summaryBelow="1" summaryRight="1"/>
    <pageSetUpPr fitToPage="1"/>
  </sheetPr>
  <dimension ref="A1:S64"/>
  <sheetViews>
    <sheetView view="pageBreakPreview" zoomScaleNormal="100" zoomScaleSheetLayoutView="100" workbookViewId="0">
      <selection activeCell="A7" sqref="A7:XFD8"/>
    </sheetView>
  </sheetViews>
  <sheetFormatPr baseColWidth="8" defaultColWidth="3.875" defaultRowHeight="31.5" customHeight="1"/>
  <cols>
    <col width="13.125" customWidth="1" style="2" min="1" max="1"/>
    <col hidden="1" width="12.375" customWidth="1" style="1506" min="2" max="2"/>
    <col width="20.125" customWidth="1" style="2" min="3" max="3"/>
    <col width="55.125" customWidth="1" style="2" min="4" max="4"/>
    <col hidden="1" width="8.375" customWidth="1" style="2" min="5" max="6"/>
    <col width="7.875" customWidth="1" style="5" min="7" max="8"/>
    <col width="13.125" customWidth="1" style="1851" min="9" max="9"/>
    <col width="6.125" bestFit="1" customWidth="1" style="2" min="10" max="10"/>
    <col width="3.875" customWidth="1" style="2" min="11" max="13"/>
    <col width="5.125" bestFit="1" customWidth="1" style="2" min="14" max="14"/>
    <col width="3.875" customWidth="1" style="2" min="15" max="16384"/>
  </cols>
  <sheetData>
    <row r="1" ht="31.5" customHeight="1" s="1611">
      <c r="A1" s="1500" t="inlineStr">
        <is>
          <t>ROYAL COSMETICS 09.2025輸出</t>
        </is>
      </c>
      <c r="E1" s="3" t="n"/>
      <c r="F1" s="3" t="n"/>
      <c r="G1" s="4" t="n"/>
    </row>
    <row r="2" ht="18" customHeight="1" s="1611">
      <c r="A2" s="1456" t="inlineStr">
        <is>
          <t>納品日</t>
        </is>
      </c>
      <c r="C2" s="1457" t="n">
        <v>45905</v>
      </c>
    </row>
    <row r="3" ht="66.75" customHeight="1" s="1611">
      <c r="A3" s="1456" t="inlineStr">
        <is>
          <t>納品先</t>
        </is>
      </c>
      <c r="C3" s="1459" t="inlineStr">
        <is>
          <t>飯野港運株式会社
京都府舞鶴市松陰１８－７
営業課　谷口様
TEL: 0773-75-5371
FAX: 0773-75-5681</t>
        </is>
      </c>
      <c r="G3" s="1852" t="n"/>
    </row>
    <row r="4" ht="17.25" customHeight="1" s="1611">
      <c r="A4" s="1461" t="inlineStr">
        <is>
          <t>梱包情報提出期限</t>
        </is>
      </c>
      <c r="B4" s="1853" t="n"/>
      <c r="C4" s="1457" t="inlineStr">
        <is>
          <t>2025/9/3(午前)</t>
        </is>
      </c>
      <c r="E4" s="1451" t="n"/>
      <c r="F4" s="1853" t="n"/>
      <c r="J4" s="1858" t="n"/>
    </row>
    <row r="5" ht="31.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219" t="inlineStr">
        <is>
          <t>仕入値</t>
        </is>
      </c>
      <c r="I5" s="1854" t="inlineStr">
        <is>
          <t>仕入値合計</t>
        </is>
      </c>
    </row>
    <row r="6" ht="31.5" customFormat="1" customHeight="1" s="1506">
      <c r="A6" s="1867" t="n"/>
      <c r="B6" s="1867" t="inlineStr">
        <is>
          <t>4544798103056</t>
        </is>
      </c>
      <c r="C6" s="1867" t="inlineStr">
        <is>
          <t>EST LABO</t>
        </is>
      </c>
      <c r="D6" s="1867" t="inlineStr">
        <is>
          <t>ESTLABO   FINISHING  LOTION  EL</t>
        </is>
      </c>
      <c r="E6" s="1867" t="inlineStr">
        <is>
          <t>10.0</t>
        </is>
      </c>
      <c r="F6" s="1867" t="inlineStr">
        <is>
          <t>nan</t>
        </is>
      </c>
      <c r="G6" s="1867" t="inlineStr">
        <is>
          <t>20.0</t>
        </is>
      </c>
      <c r="H6" s="1867" t="inlineStr">
        <is>
          <t>1235.0</t>
        </is>
      </c>
      <c r="I6" s="1867" t="inlineStr">
        <is>
          <t>24700.0</t>
        </is>
      </c>
    </row>
    <row r="7" ht="31.5" customFormat="1" customHeight="1" s="15">
      <c r="A7" s="1867" t="n"/>
      <c r="B7" s="1867" t="inlineStr">
        <is>
          <t xml:space="preserve"> 4544798103049</t>
        </is>
      </c>
      <c r="C7" s="1867" t="inlineStr">
        <is>
          <t>EST LABO</t>
        </is>
      </c>
      <c r="D7" s="1867" t="inlineStr">
        <is>
          <t>ESTLABO   CLEANSING  FOAM  EL</t>
        </is>
      </c>
      <c r="E7" s="1867" t="inlineStr">
        <is>
          <t>10.0</t>
        </is>
      </c>
      <c r="F7" s="1867" t="inlineStr">
        <is>
          <t>nan</t>
        </is>
      </c>
      <c r="G7" s="1867" t="inlineStr">
        <is>
          <t>20.0</t>
        </is>
      </c>
      <c r="H7" s="1867" t="inlineStr">
        <is>
          <t>1040.0</t>
        </is>
      </c>
      <c r="I7" s="1867" t="inlineStr">
        <is>
          <t>20800.0</t>
        </is>
      </c>
    </row>
    <row r="8" ht="31.5" customFormat="1" customHeight="1" s="15">
      <c r="A8" s="1867" t="n"/>
      <c r="B8" s="1867" t="inlineStr">
        <is>
          <t>4544798030666</t>
        </is>
      </c>
      <c r="C8" s="1867" t="inlineStr">
        <is>
          <t>EST LABO PRO</t>
        </is>
      </c>
      <c r="D8" s="1867" t="inlineStr">
        <is>
          <t>ESTLABO   MASSAGE  CREAM</t>
        </is>
      </c>
      <c r="E8" s="1867" t="inlineStr">
        <is>
          <t>nan</t>
        </is>
      </c>
      <c r="F8" s="1867" t="inlineStr">
        <is>
          <t>nan</t>
        </is>
      </c>
      <c r="G8" s="1867" t="inlineStr">
        <is>
          <t>20.0</t>
        </is>
      </c>
      <c r="H8" s="1867" t="inlineStr">
        <is>
          <t>1820.0</t>
        </is>
      </c>
      <c r="I8" s="1867" t="inlineStr">
        <is>
          <t>36400.0</t>
        </is>
      </c>
    </row>
    <row r="9" hidden="1" ht="31.5" customFormat="1" customHeight="1" s="15">
      <c r="A9" s="1867" t="n"/>
      <c r="B9" s="1867" t="inlineStr">
        <is>
          <t>4544798030765</t>
        </is>
      </c>
      <c r="C9" s="1867" t="inlineStr">
        <is>
          <t>EST LABO PRO</t>
        </is>
      </c>
      <c r="D9" s="1867" t="inlineStr">
        <is>
          <t>ESTLABO   SLIM  FACE  MASSAGE  PACK</t>
        </is>
      </c>
      <c r="E9" s="1867" t="inlineStr">
        <is>
          <t>nan</t>
        </is>
      </c>
      <c r="F9" s="1867" t="inlineStr">
        <is>
          <t>nan</t>
        </is>
      </c>
      <c r="G9" s="1867" t="inlineStr">
        <is>
          <t>20.0</t>
        </is>
      </c>
      <c r="H9" s="1867" t="inlineStr">
        <is>
          <t>2080.0</t>
        </is>
      </c>
      <c r="I9" s="1867" t="inlineStr">
        <is>
          <t>41600.0</t>
        </is>
      </c>
    </row>
    <row r="10" hidden="1" ht="31.5" customFormat="1" customHeight="1" s="15">
      <c r="A10" s="1867" t="n"/>
      <c r="B10" s="1867" t="inlineStr">
        <is>
          <t>4544798030871</t>
        </is>
      </c>
      <c r="C10" s="1867" t="inlineStr">
        <is>
          <t>EST LABO PRO</t>
        </is>
      </c>
      <c r="D10" s="1867" t="inlineStr">
        <is>
          <t>ESTLABO  MAKEUP BASE</t>
        </is>
      </c>
      <c r="E10" s="1867" t="inlineStr">
        <is>
          <t>nan</t>
        </is>
      </c>
      <c r="F10" s="1867" t="inlineStr">
        <is>
          <t>nan</t>
        </is>
      </c>
      <c r="G10" s="1867" t="inlineStr">
        <is>
          <t>20.0</t>
        </is>
      </c>
      <c r="H10" s="1867" t="inlineStr">
        <is>
          <t>1365.0</t>
        </is>
      </c>
      <c r="I10" s="1867" t="inlineStr">
        <is>
          <t>27300.0</t>
        </is>
      </c>
    </row>
    <row r="11" hidden="1" ht="31.5" customFormat="1" customHeight="1" s="15">
      <c r="A11" s="1867" t="n"/>
      <c r="B11" s="1867" t="inlineStr">
        <is>
          <t>4544798030864</t>
        </is>
      </c>
      <c r="C11" s="1867" t="inlineStr">
        <is>
          <t>EST LABO</t>
        </is>
      </c>
      <c r="D11" s="1867" t="inlineStr">
        <is>
          <t>ESTLABO   EYE  CARE  ESSENCE</t>
        </is>
      </c>
      <c r="E11" s="1867" t="inlineStr">
        <is>
          <t>nan</t>
        </is>
      </c>
      <c r="F11" s="1867" t="inlineStr">
        <is>
          <t>nan</t>
        </is>
      </c>
      <c r="G11" s="1867" t="inlineStr">
        <is>
          <t>10.0</t>
        </is>
      </c>
      <c r="H11" s="1867" t="inlineStr">
        <is>
          <t>2535.0</t>
        </is>
      </c>
      <c r="I11" s="1867" t="inlineStr">
        <is>
          <t>25350.0</t>
        </is>
      </c>
    </row>
    <row r="12" hidden="1" ht="31.5" customFormat="1" customHeight="1" s="15">
      <c r="A12" s="1867" t="n"/>
      <c r="B12" s="1867" t="inlineStr">
        <is>
          <t>4544798030789</t>
        </is>
      </c>
      <c r="C12" s="1867" t="inlineStr">
        <is>
          <t>EST LABO PRO</t>
        </is>
      </c>
      <c r="D12" s="1867" t="inlineStr">
        <is>
          <t>ESTLABO   OILY  SKIN LOTION</t>
        </is>
      </c>
      <c r="E12" s="1867" t="inlineStr">
        <is>
          <t>nan</t>
        </is>
      </c>
      <c r="F12" s="1867" t="inlineStr">
        <is>
          <t>nan</t>
        </is>
      </c>
      <c r="G12" s="1867" t="inlineStr">
        <is>
          <t>10.0</t>
        </is>
      </c>
      <c r="H12" s="1867" t="inlineStr">
        <is>
          <t>1885.0</t>
        </is>
      </c>
      <c r="I12" s="1867" t="inlineStr">
        <is>
          <t>18850.0</t>
        </is>
      </c>
    </row>
    <row r="13" hidden="1" ht="31.5" customFormat="1" customHeight="1" s="15">
      <c r="A13" s="1867" t="n"/>
      <c r="B13" s="1867" t="inlineStr">
        <is>
          <t>4544798030833</t>
        </is>
      </c>
      <c r="C13" s="1867" t="inlineStr">
        <is>
          <t>EST LABO PRO</t>
        </is>
      </c>
      <c r="D13" s="1867" t="inlineStr">
        <is>
          <t>ESTLABO   FINISHING  MILK  EMULSION</t>
        </is>
      </c>
      <c r="E13" s="1867" t="inlineStr">
        <is>
          <t>nan</t>
        </is>
      </c>
      <c r="F13" s="1867" t="inlineStr">
        <is>
          <t>nan</t>
        </is>
      </c>
      <c r="G13" s="1867" t="inlineStr">
        <is>
          <t>20.0</t>
        </is>
      </c>
      <c r="H13" s="1867" t="inlineStr">
        <is>
          <t>2015.0</t>
        </is>
      </c>
      <c r="I13" s="1867" t="inlineStr">
        <is>
          <t>40300.0</t>
        </is>
      </c>
    </row>
    <row r="14" hidden="1" ht="31.5" customFormat="1" customHeight="1" s="15">
      <c r="A14" s="1867" t="n"/>
      <c r="B14" s="1867" t="inlineStr">
        <is>
          <t>4544798030543</t>
        </is>
      </c>
      <c r="C14" s="1867" t="inlineStr">
        <is>
          <t>EST LABO PRO</t>
        </is>
      </c>
      <c r="D14" s="1867" t="inlineStr">
        <is>
          <t>ESTLABO   MELTING  LOTION</t>
        </is>
      </c>
      <c r="E14" s="1867" t="inlineStr">
        <is>
          <t>nan</t>
        </is>
      </c>
      <c r="F14" s="1867" t="inlineStr">
        <is>
          <t>nan</t>
        </is>
      </c>
      <c r="G14" s="1867" t="inlineStr">
        <is>
          <t>10.0</t>
        </is>
      </c>
      <c r="H14" s="1867" t="inlineStr">
        <is>
          <t>1690.0</t>
        </is>
      </c>
      <c r="I14" s="1867" t="inlineStr">
        <is>
          <t>16900.0</t>
        </is>
      </c>
    </row>
    <row r="15" hidden="1" ht="31.5" customFormat="1" customHeight="1" s="15">
      <c r="A15" s="1867" t="n"/>
      <c r="B15" s="1867" t="inlineStr">
        <is>
          <t>4544798030383</t>
        </is>
      </c>
      <c r="C15" s="1867" t="inlineStr">
        <is>
          <t>EST LABO PRO</t>
        </is>
      </c>
      <c r="D15" s="1867" t="inlineStr">
        <is>
          <t>ESTLABO　CLEANSING  EMULSION</t>
        </is>
      </c>
      <c r="E15" s="1867" t="inlineStr">
        <is>
          <t>nan</t>
        </is>
      </c>
      <c r="F15" s="1867" t="inlineStr">
        <is>
          <t>nan</t>
        </is>
      </c>
      <c r="G15" s="1867" t="inlineStr">
        <is>
          <t>20.0</t>
        </is>
      </c>
      <c r="H15" s="1867" t="inlineStr">
        <is>
          <t>1885.0</t>
        </is>
      </c>
      <c r="I15" s="1867" t="inlineStr">
        <is>
          <t>37700.0</t>
        </is>
      </c>
    </row>
    <row r="16" hidden="1" ht="31.5" customFormat="1" customHeight="1" s="15">
      <c r="A16" s="1867" t="n"/>
      <c r="B16" s="1867" t="inlineStr">
        <is>
          <t>4544798030420</t>
        </is>
      </c>
      <c r="C16" s="1867" t="inlineStr">
        <is>
          <t>EST LABO PRO</t>
        </is>
      </c>
      <c r="D16" s="1867" t="inlineStr">
        <is>
          <t>ESTLABO   CLEAN  OFF  PACK</t>
        </is>
      </c>
      <c r="E16" s="1867" t="inlineStr">
        <is>
          <t>nan</t>
        </is>
      </c>
      <c r="F16" s="1867" t="inlineStr">
        <is>
          <t>nan</t>
        </is>
      </c>
      <c r="G16" s="1867" t="inlineStr">
        <is>
          <t>20.0</t>
        </is>
      </c>
      <c r="H16" s="1867" t="inlineStr">
        <is>
          <t>2210.0</t>
        </is>
      </c>
      <c r="I16" s="1867" t="inlineStr">
        <is>
          <t>44200.0</t>
        </is>
      </c>
    </row>
    <row r="17" hidden="1" ht="31.5" customFormat="1" customHeight="1" s="15">
      <c r="A17" s="1867" t="n"/>
      <c r="B17" s="1867" t="inlineStr">
        <is>
          <t>4544798030352</t>
        </is>
      </c>
      <c r="C17" s="1867" t="inlineStr">
        <is>
          <t>EST LABO PRO</t>
        </is>
      </c>
      <c r="D17" s="1867" t="inlineStr">
        <is>
          <t>ESTLABO　POINT CLEANSING</t>
        </is>
      </c>
      <c r="E17" s="1867" t="inlineStr">
        <is>
          <t>nan</t>
        </is>
      </c>
      <c r="F17" s="1867" t="inlineStr">
        <is>
          <t>nan</t>
        </is>
      </c>
      <c r="G17" s="1867" t="inlineStr">
        <is>
          <t>20.0</t>
        </is>
      </c>
      <c r="H17" s="1867" t="inlineStr">
        <is>
          <t>1495.0</t>
        </is>
      </c>
      <c r="I17" s="1867" t="inlineStr">
        <is>
          <t>29900.0</t>
        </is>
      </c>
    </row>
    <row r="18" hidden="1" ht="31.5" customFormat="1" customHeight="1" s="15">
      <c r="A18" s="1379" t="n"/>
      <c r="B18" s="1300" t="n"/>
      <c r="C18" s="1406" t="n"/>
      <c r="D18" s="1407" t="n"/>
      <c r="E18" s="1407" t="n"/>
      <c r="F18" s="1408" t="n"/>
      <c r="G18" s="1409" t="n"/>
      <c r="H18" s="1366" t="n"/>
      <c r="I18" s="1855" t="n"/>
    </row>
    <row r="19" hidden="1" ht="31.5" customFormat="1" customHeight="1" s="15">
      <c r="A19" s="1316" t="inlineStr">
        <is>
          <t>TOTAL</t>
        </is>
      </c>
      <c r="B19" s="1834" t="n"/>
      <c r="C19" s="1834" t="n"/>
      <c r="D19" s="1834" t="n"/>
      <c r="E19" s="1834" t="n"/>
      <c r="F19" s="1835" t="n"/>
      <c r="G19" s="565">
        <f>SUM(#REF!)</f>
        <v/>
      </c>
      <c r="H19" s="174" t="n"/>
      <c r="I19" s="1888">
        <f>SUM(#REF!)</f>
        <v/>
      </c>
    </row>
    <row r="20" hidden="1" ht="31.5" customFormat="1" customHeight="1" s="15">
      <c r="B20" s="14" t="n"/>
      <c r="G20" s="17" t="n"/>
      <c r="H20" s="17" t="n"/>
      <c r="I20" s="1857" t="n"/>
    </row>
    <row r="21" hidden="1" ht="31.5" customFormat="1" customHeight="1" s="15">
      <c r="A21" s="169" t="n"/>
      <c r="B21" s="172" t="n"/>
      <c r="C21" s="158" t="inlineStr">
        <is>
          <t>ESTLABO TESTER</t>
        </is>
      </c>
      <c r="D21" s="158" t="inlineStr">
        <is>
          <t>ESTLABO   MASSAGE  GEL  WH　TESTER</t>
        </is>
      </c>
      <c r="E21" s="158" t="n"/>
      <c r="F21" s="158" t="n"/>
      <c r="G21" s="159">
        <f>'ORDER SHEET'!O1168</f>
        <v/>
      </c>
      <c r="H21" s="160" t="n">
        <v>0</v>
      </c>
      <c r="I21" s="1868">
        <f>G9*H9</f>
        <v/>
      </c>
    </row>
    <row r="22" hidden="1" ht="31.5" customFormat="1" customHeight="1" s="15">
      <c r="A22" s="169" t="n"/>
      <c r="B22" s="172" t="n"/>
      <c r="C22" s="158" t="inlineStr">
        <is>
          <t>ESTLABO TESTER</t>
        </is>
      </c>
      <c r="D22" s="158" t="inlineStr">
        <is>
          <t>ESTLABO   MASSAGE  GEL  AG　TESTER</t>
        </is>
      </c>
      <c r="E22" s="158" t="n"/>
      <c r="F22" s="158" t="n"/>
      <c r="G22" s="159">
        <f>'ORDER SHEET'!O1169</f>
        <v/>
      </c>
      <c r="H22" s="160" t="n">
        <v>0</v>
      </c>
      <c r="I22" s="1868">
        <f>G10*H10</f>
        <v/>
      </c>
    </row>
    <row r="23" hidden="1" ht="31.5" customFormat="1" customHeight="1" s="15">
      <c r="A23" s="169" t="n"/>
      <c r="B23" s="172" t="n"/>
      <c r="C23" s="158" t="inlineStr">
        <is>
          <t>ESTLABO TESTER</t>
        </is>
      </c>
      <c r="D23" s="158" t="inlineStr">
        <is>
          <t>ESTLABO   MASSAGE  CREAM　TESTER</t>
        </is>
      </c>
      <c r="E23" s="158" t="n"/>
      <c r="F23" s="158" t="n"/>
      <c r="G23" s="159">
        <f>'ORDER SHEET'!O1170</f>
        <v/>
      </c>
      <c r="H23" s="160" t="n">
        <v>0</v>
      </c>
      <c r="I23" s="1868">
        <f>G11*H11</f>
        <v/>
      </c>
    </row>
    <row r="24" hidden="1" ht="31.5" customFormat="1" customHeight="1" s="15">
      <c r="A24" s="169" t="n"/>
      <c r="B24" s="172" t="n"/>
      <c r="C24" s="158" t="inlineStr">
        <is>
          <t>ESTLABO TESTER</t>
        </is>
      </c>
      <c r="D24" s="158" t="inlineStr">
        <is>
          <t>ESTLABO   PEEL  OFF  PACK  LIFT  SET　TESTER</t>
        </is>
      </c>
      <c r="E24" s="158" t="n"/>
      <c r="F24" s="158" t="n"/>
      <c r="G24" s="159">
        <f>'ORDER SHEET'!O1171</f>
        <v/>
      </c>
      <c r="H24" s="160" t="n">
        <v>0</v>
      </c>
      <c r="I24" s="1868">
        <f>G12*H12</f>
        <v/>
      </c>
    </row>
    <row r="25" hidden="1" ht="31.5" customFormat="1" customHeight="1" s="15">
      <c r="A25" s="169" t="n"/>
      <c r="B25" s="172" t="n"/>
      <c r="C25" s="158" t="inlineStr">
        <is>
          <t>ESTLABO TESTER</t>
        </is>
      </c>
      <c r="D25" s="158" t="inlineStr">
        <is>
          <t>ESTLABO   PEEL  OFF  PACK  WHITE  SET　TESTER</t>
        </is>
      </c>
      <c r="E25" s="158" t="n"/>
      <c r="F25" s="158" t="n"/>
      <c r="G25" s="159">
        <f>'ORDER SHEET'!O1172</f>
        <v/>
      </c>
      <c r="H25" s="160" t="n">
        <v>0</v>
      </c>
      <c r="I25" s="1868">
        <f>G13*H13</f>
        <v/>
      </c>
    </row>
    <row r="26" hidden="1" ht="31.5" customFormat="1" customHeight="1" s="15">
      <c r="A26" s="169" t="n"/>
      <c r="B26" s="172" t="n"/>
      <c r="C26" s="158" t="inlineStr">
        <is>
          <t>ESTLABO TESTER</t>
        </is>
      </c>
      <c r="D26" s="158" t="inlineStr">
        <is>
          <t>ESTLABO　POINT　CLEANSING　TESTER</t>
        </is>
      </c>
      <c r="E26" s="158" t="n"/>
      <c r="F26" s="158" t="n"/>
      <c r="G26" s="159">
        <f>'ORDER SHEET'!O1173</f>
        <v/>
      </c>
      <c r="H26" s="160" t="n">
        <v>0</v>
      </c>
      <c r="I26" s="1868">
        <f>G14*H14</f>
        <v/>
      </c>
    </row>
    <row r="27" hidden="1" ht="31.5" customFormat="1" customHeight="1" s="15">
      <c r="A27" s="169" t="n"/>
      <c r="B27" s="172" t="n"/>
      <c r="C27" s="158" t="inlineStr">
        <is>
          <t>ESTLABO TESTER</t>
        </is>
      </c>
      <c r="D27" s="158" t="inlineStr">
        <is>
          <t>ESTLABO   CLEANSING  SOAP　TESTER</t>
        </is>
      </c>
      <c r="E27" s="158" t="n"/>
      <c r="F27" s="158" t="n"/>
      <c r="G27" s="159">
        <f>'ORDER SHEET'!O1174</f>
        <v/>
      </c>
      <c r="H27" s="160" t="n">
        <v>0</v>
      </c>
      <c r="I27" s="1868">
        <f>G15*H15</f>
        <v/>
      </c>
    </row>
    <row r="28" hidden="1" ht="31.5" customFormat="1" customHeight="1" s="15">
      <c r="A28" s="169" t="n"/>
      <c r="B28" s="172" t="n"/>
      <c r="C28" s="158" t="inlineStr">
        <is>
          <t>ESTLABO TESTER</t>
        </is>
      </c>
      <c r="D28" s="158" t="inlineStr">
        <is>
          <t>ESTLABO   SOFT  PEEL  GEL  SCRUB　TESTER</t>
        </is>
      </c>
      <c r="E28" s="158" t="n"/>
      <c r="F28" s="158" t="n"/>
      <c r="G28" s="159">
        <f>'ORDER SHEET'!O1175</f>
        <v/>
      </c>
      <c r="H28" s="160" t="n">
        <v>0</v>
      </c>
      <c r="I28" s="1868">
        <f>G16*H16</f>
        <v/>
      </c>
    </row>
    <row r="29" hidden="1" ht="31.5" customFormat="1" customHeight="1" s="15">
      <c r="A29" s="169" t="n"/>
      <c r="B29" s="172" t="n"/>
      <c r="C29" s="158" t="inlineStr">
        <is>
          <t>ESTLABO TESTER</t>
        </is>
      </c>
      <c r="D29" s="158" t="inlineStr">
        <is>
          <t>ESTLABO   CLEAN  OFF  PACK　TESTER</t>
        </is>
      </c>
      <c r="E29" s="158" t="n"/>
      <c r="F29" s="158" t="n"/>
      <c r="G29" s="159">
        <f>'ORDER SHEET'!O1176</f>
        <v/>
      </c>
      <c r="H29" s="160" t="n">
        <v>0</v>
      </c>
      <c r="I29" s="1868">
        <f>G17*H17</f>
        <v/>
      </c>
    </row>
    <row r="30" hidden="1" ht="31.5" customFormat="1" customHeight="1" s="15">
      <c r="A30" s="169" t="n"/>
      <c r="B30" s="172" t="n"/>
      <c r="C30" s="158" t="inlineStr">
        <is>
          <t>ESTLABO TESTER</t>
        </is>
      </c>
      <c r="D30" s="158" t="inlineStr">
        <is>
          <t>ESTLABO　CLEANGING  GEL　TESTER</t>
        </is>
      </c>
      <c r="E30" s="158" t="n"/>
      <c r="F30" s="158" t="n"/>
      <c r="G30" s="159">
        <f>'ORDER SHEET'!O1177</f>
        <v/>
      </c>
      <c r="H30" s="160" t="n">
        <v>0</v>
      </c>
      <c r="I30" s="1868">
        <f>G18*H18</f>
        <v/>
      </c>
    </row>
    <row r="31" hidden="1" ht="31.5" customFormat="1" customHeight="1" s="15">
      <c r="A31" s="169" t="n"/>
      <c r="B31" s="172" t="n"/>
      <c r="C31" s="158" t="inlineStr">
        <is>
          <t>ESTLABO TESTER</t>
        </is>
      </c>
      <c r="D31" s="158" t="inlineStr">
        <is>
          <t>ESTLABO　CLEANGING  EMULSION　TESTER</t>
        </is>
      </c>
      <c r="E31" s="158" t="n"/>
      <c r="F31" s="158" t="n"/>
      <c r="G31" s="159">
        <f>'ORDER SHEET'!O1178</f>
        <v/>
      </c>
      <c r="H31" s="160" t="n">
        <v>0</v>
      </c>
      <c r="I31" s="1868">
        <f>G19*H19</f>
        <v/>
      </c>
    </row>
    <row r="32" hidden="1" ht="31.5" customFormat="1" customHeight="1" s="15">
      <c r="A32" s="169" t="n"/>
      <c r="B32" s="172" t="n"/>
      <c r="C32" s="158" t="inlineStr">
        <is>
          <t>ESTLABO TESTER</t>
        </is>
      </c>
      <c r="D32" s="158" t="inlineStr">
        <is>
          <t>ESTLABO   CLEANGING  FORM　TESTER</t>
        </is>
      </c>
      <c r="E32" s="158" t="n"/>
      <c r="F32" s="158" t="n"/>
      <c r="G32" s="159">
        <f>'ORDER SHEET'!O1179</f>
        <v/>
      </c>
      <c r="H32" s="160" t="n">
        <v>0</v>
      </c>
      <c r="I32" s="1868">
        <f>G20*H20</f>
        <v/>
      </c>
    </row>
    <row r="33" hidden="1" ht="31.5" customFormat="1" customHeight="1" s="15">
      <c r="A33" s="169" t="n"/>
      <c r="B33" s="172" t="n"/>
      <c r="C33" s="158" t="inlineStr">
        <is>
          <t>ESTLABO TESTER</t>
        </is>
      </c>
      <c r="D33" s="158" t="inlineStr">
        <is>
          <t>ESTLABO   FRESHENER  LOTION　TESTER</t>
        </is>
      </c>
      <c r="E33" s="158" t="n"/>
      <c r="F33" s="158" t="n"/>
      <c r="G33" s="159">
        <f>'ORDER SHEET'!O1180</f>
        <v/>
      </c>
      <c r="H33" s="160" t="n">
        <v>0</v>
      </c>
      <c r="I33" s="1868">
        <f>G21*H21</f>
        <v/>
      </c>
    </row>
    <row r="34" hidden="1" ht="31.5" customFormat="1" customHeight="1" s="15">
      <c r="A34" s="169" t="n"/>
      <c r="B34" s="172" t="n"/>
      <c r="C34" s="158" t="inlineStr">
        <is>
          <t>ESTLABO TESTER</t>
        </is>
      </c>
      <c r="D34" s="158" t="inlineStr">
        <is>
          <t>ESTLABO   MASSAGE  LIQUID　TESTER</t>
        </is>
      </c>
      <c r="E34" s="158" t="n"/>
      <c r="F34" s="158" t="n"/>
      <c r="G34" s="159">
        <f>'ORDER SHEET'!O1181</f>
        <v/>
      </c>
      <c r="H34" s="160" t="n">
        <v>0</v>
      </c>
      <c r="I34" s="1868">
        <f>G22*H22</f>
        <v/>
      </c>
    </row>
    <row r="35" hidden="1" ht="31.5" customFormat="1" customHeight="1" s="15">
      <c r="A35" s="169" t="n"/>
      <c r="B35" s="172" t="n"/>
      <c r="C35" s="158" t="inlineStr">
        <is>
          <t>ESTLABO TESTER</t>
        </is>
      </c>
      <c r="D35" s="158" t="inlineStr">
        <is>
          <t>ESTLABO   ORIGINAL  MIX  OIL　TESTER</t>
        </is>
      </c>
      <c r="E35" s="158" t="n"/>
      <c r="F35" s="158" t="n"/>
      <c r="G35" s="159">
        <f>'ORDER SHEET'!O1182</f>
        <v/>
      </c>
      <c r="H35" s="160" t="n">
        <v>0</v>
      </c>
      <c r="I35" s="1868">
        <f>G23*H23</f>
        <v/>
      </c>
    </row>
    <row r="36" hidden="1" ht="31.5" customFormat="1" customHeight="1" s="15">
      <c r="A36" s="169" t="n"/>
      <c r="B36" s="172" t="n"/>
      <c r="C36" s="158" t="inlineStr">
        <is>
          <t>ESTLABO TESTER</t>
        </is>
      </c>
      <c r="D36" s="158" t="inlineStr">
        <is>
          <t>ESTLABO   NTURAL  OIL  SUGAR  SQUARANE　TESTER</t>
        </is>
      </c>
      <c r="E36" s="158" t="n"/>
      <c r="F36" s="158" t="n"/>
      <c r="G36" s="159">
        <f>'ORDER SHEET'!O1183</f>
        <v/>
      </c>
      <c r="H36" s="160" t="n">
        <v>0</v>
      </c>
      <c r="I36" s="1868">
        <f>G24*H24</f>
        <v/>
      </c>
    </row>
    <row r="37" hidden="1" ht="31.5" customFormat="1" customHeight="1" s="15">
      <c r="A37" s="169" t="n"/>
      <c r="B37" s="172" t="n"/>
      <c r="C37" s="158" t="inlineStr">
        <is>
          <t>ESTLABO TESTER</t>
        </is>
      </c>
      <c r="D37" s="158" t="inlineStr">
        <is>
          <t>ESTLABO   FINISHING  LOTION　TESTER</t>
        </is>
      </c>
      <c r="E37" s="158" t="n"/>
      <c r="F37" s="158" t="n"/>
      <c r="G37" s="159">
        <f>'ORDER SHEET'!O1184</f>
        <v/>
      </c>
      <c r="H37" s="160" t="n">
        <v>0</v>
      </c>
      <c r="I37" s="1868">
        <f>G25*H25</f>
        <v/>
      </c>
    </row>
    <row r="38" hidden="1" ht="31.5" customFormat="1" customHeight="1" s="15">
      <c r="A38" s="169" t="n"/>
      <c r="B38" s="172" t="n"/>
      <c r="C38" s="158" t="inlineStr">
        <is>
          <t>ESTLABO TESTER</t>
        </is>
      </c>
      <c r="D38" s="158" t="inlineStr">
        <is>
          <t>ESTLABO   FINISHING  ESSENCE　TESTER</t>
        </is>
      </c>
      <c r="E38" s="158" t="n"/>
      <c r="F38" s="158" t="n"/>
      <c r="G38" s="159">
        <f>'ORDER SHEET'!O1185</f>
        <v/>
      </c>
      <c r="H38" s="160" t="n">
        <v>0</v>
      </c>
      <c r="I38" s="1868">
        <f>G26*H26</f>
        <v/>
      </c>
    </row>
    <row r="39" hidden="1" ht="31.5" customFormat="1" customHeight="1" s="15">
      <c r="A39" s="169" t="n"/>
      <c r="B39" s="172" t="n"/>
      <c r="C39" s="158" t="inlineStr">
        <is>
          <t>ESTLABO TESTER</t>
        </is>
      </c>
      <c r="D39" s="158" t="inlineStr">
        <is>
          <t>ESTLABO   FINISHING  CREAM　TESTER</t>
        </is>
      </c>
      <c r="E39" s="158" t="n"/>
      <c r="F39" s="158" t="n"/>
      <c r="G39" s="159">
        <f>'ORDER SHEET'!O1186</f>
        <v/>
      </c>
      <c r="H39" s="160" t="n">
        <v>0</v>
      </c>
      <c r="I39" s="1868">
        <f>G27*H27</f>
        <v/>
      </c>
    </row>
    <row r="40" hidden="1" ht="31.5" customFormat="1" customHeight="1" s="15">
      <c r="A40" s="169" t="n"/>
      <c r="B40" s="172" t="n"/>
      <c r="C40" s="158" t="inlineStr">
        <is>
          <t>ESTLABO TESTER</t>
        </is>
      </c>
      <c r="D40" s="158" t="inlineStr">
        <is>
          <t>ESTLABO   FINISHING  MILK  EMULSION　TESTER</t>
        </is>
      </c>
      <c r="E40" s="158" t="n"/>
      <c r="F40" s="158" t="n"/>
      <c r="G40" s="159">
        <f>'ORDER SHEET'!O1187</f>
        <v/>
      </c>
      <c r="H40" s="160" t="n">
        <v>0</v>
      </c>
      <c r="I40" s="1868">
        <f>G28*H28</f>
        <v/>
      </c>
    </row>
    <row r="41" hidden="1" ht="31.5" customFormat="1" customHeight="1" s="15">
      <c r="A41" s="169" t="n"/>
      <c r="B41" s="172" t="n"/>
      <c r="C41" s="158" t="inlineStr">
        <is>
          <t>ESTLABO TESTER</t>
        </is>
      </c>
      <c r="D41" s="158" t="inlineStr">
        <is>
          <t>ESTLABO   OILY  SKIN LOTION　TESTER</t>
        </is>
      </c>
      <c r="E41" s="158" t="n"/>
      <c r="F41" s="158" t="n"/>
      <c r="G41" s="159">
        <f>'ORDER SHEET'!O1188</f>
        <v/>
      </c>
      <c r="H41" s="160" t="n">
        <v>0</v>
      </c>
      <c r="I41" s="1868">
        <f>G29*H29</f>
        <v/>
      </c>
    </row>
    <row r="42" hidden="1" ht="31.5" customFormat="1" customHeight="1" s="15">
      <c r="A42" s="169" t="n"/>
      <c r="B42" s="172" t="n"/>
      <c r="C42" s="158" t="inlineStr">
        <is>
          <t>ESTLABO TESTER</t>
        </is>
      </c>
      <c r="D42" s="158" t="inlineStr">
        <is>
          <t>ESTLABO   WHITE  LOTION  TESTER</t>
        </is>
      </c>
      <c r="E42" s="158" t="n"/>
      <c r="F42" s="158" t="n"/>
      <c r="G42" s="159">
        <f>'ORDER SHEET'!O1189</f>
        <v/>
      </c>
      <c r="H42" s="160" t="n">
        <v>0</v>
      </c>
      <c r="I42" s="1868">
        <f>G30*H30</f>
        <v/>
      </c>
    </row>
    <row r="43" hidden="1" ht="31.5" customFormat="1" customHeight="1" s="15">
      <c r="A43" s="169" t="n"/>
      <c r="B43" s="172" t="n"/>
      <c r="C43" s="158" t="inlineStr">
        <is>
          <t>ESTLABO TESTER</t>
        </is>
      </c>
      <c r="D43" s="158" t="inlineStr">
        <is>
          <t>ESTLABO   WHITE  MILK　TESTER</t>
        </is>
      </c>
      <c r="E43" s="158" t="n"/>
      <c r="F43" s="158" t="n"/>
      <c r="G43" s="159">
        <f>'ORDER SHEET'!O1190</f>
        <v/>
      </c>
      <c r="H43" s="160" t="n">
        <v>0</v>
      </c>
      <c r="I43" s="1868">
        <f>G31*H31</f>
        <v/>
      </c>
    </row>
    <row r="44" hidden="1" ht="31.5" customFormat="1" customHeight="1" s="15">
      <c r="A44" s="169" t="n"/>
      <c r="B44" s="172" t="n"/>
      <c r="C44" s="158" t="inlineStr">
        <is>
          <t>ESTLABO TESTER</t>
        </is>
      </c>
      <c r="D44" s="158" t="inlineStr">
        <is>
          <t>ESTLABO   EYE  CARE  ESSENCE　TESTER</t>
        </is>
      </c>
      <c r="E44" s="158" t="n"/>
      <c r="F44" s="158" t="n"/>
      <c r="G44" s="159">
        <f>'ORDER SHEET'!O1191</f>
        <v/>
      </c>
      <c r="H44" s="160" t="n">
        <v>0</v>
      </c>
      <c r="I44" s="1868">
        <f>G32*H32</f>
        <v/>
      </c>
    </row>
    <row r="45" hidden="1" ht="31.5" customFormat="1" customHeight="1" s="15">
      <c r="A45" s="169" t="n"/>
      <c r="B45" s="172" t="n"/>
      <c r="C45" s="158" t="inlineStr">
        <is>
          <t>ESTLABO TESTER</t>
        </is>
      </c>
      <c r="D45" s="158" t="inlineStr">
        <is>
          <t>ESTLABO   MAKE  UP  BASE　TESTER</t>
        </is>
      </c>
      <c r="E45" s="158" t="n"/>
      <c r="F45" s="158" t="n"/>
      <c r="G45" s="159">
        <f>'ORDER SHEET'!O1192</f>
        <v/>
      </c>
      <c r="H45" s="160" t="n">
        <v>0</v>
      </c>
      <c r="I45" s="1868">
        <f>G33*H33</f>
        <v/>
      </c>
    </row>
    <row r="46" hidden="1" ht="31.5" customFormat="1" customHeight="1" s="15">
      <c r="A46" s="169" t="n"/>
      <c r="B46" s="172" t="n"/>
      <c r="C46" s="158" t="inlineStr">
        <is>
          <t>ESTLABO TESTER</t>
        </is>
      </c>
      <c r="D46" s="158" t="inlineStr">
        <is>
          <t>ESTLABO   CALMING  GEL  PACK　TESTER</t>
        </is>
      </c>
      <c r="E46" s="158" t="n"/>
      <c r="F46" s="158" t="n"/>
      <c r="G46" s="159">
        <f>'ORDER SHEET'!O1193</f>
        <v/>
      </c>
      <c r="H46" s="160" t="n">
        <v>0</v>
      </c>
      <c r="I46" s="1868">
        <f>G34*H34</f>
        <v/>
      </c>
    </row>
    <row r="47" hidden="1" ht="31.5" customFormat="1" customHeight="1" s="15">
      <c r="A47" s="169" t="n"/>
      <c r="B47" s="172" t="n"/>
      <c r="C47" s="158" t="inlineStr">
        <is>
          <t>ESTLABO TESTER</t>
        </is>
      </c>
      <c r="D47" s="158" t="inlineStr">
        <is>
          <t>ESTLABO   MINERAL  WHITE  PACK　TESTER</t>
        </is>
      </c>
      <c r="E47" s="158" t="n"/>
      <c r="F47" s="158" t="n"/>
      <c r="G47" s="159">
        <f>'ORDER SHEET'!O1194</f>
        <v/>
      </c>
      <c r="H47" s="160" t="n">
        <v>0</v>
      </c>
      <c r="I47" s="1868">
        <f>G35*H35</f>
        <v/>
      </c>
    </row>
    <row r="48" hidden="1" ht="31.5" customFormat="1" customHeight="1" s="15">
      <c r="A48" s="169" t="n"/>
      <c r="B48" s="172" t="n"/>
      <c r="C48" s="158" t="inlineStr">
        <is>
          <t>ESTLABO TESTER</t>
        </is>
      </c>
      <c r="D48" s="158" t="inlineStr">
        <is>
          <t>ESTLABO   CERAMID  DEEP  MOIST  PACK　TESTER</t>
        </is>
      </c>
      <c r="E48" s="158" t="n"/>
      <c r="F48" s="158" t="n"/>
      <c r="G48" s="159">
        <f>'ORDER SHEET'!O1195</f>
        <v/>
      </c>
      <c r="H48" s="160" t="n">
        <v>0</v>
      </c>
      <c r="I48" s="1868">
        <f>G36*H36</f>
        <v/>
      </c>
    </row>
    <row r="49" hidden="1" ht="31.5" customFormat="1" customHeight="1" s="15">
      <c r="A49" s="169" t="n"/>
      <c r="B49" s="172" t="n"/>
      <c r="C49" s="158" t="inlineStr">
        <is>
          <t>ESTLABO TESTER</t>
        </is>
      </c>
      <c r="D49" s="158" t="inlineStr">
        <is>
          <t>ESTLABO   TRIPLE  COLLA G  PACK　TESTER</t>
        </is>
      </c>
      <c r="E49" s="158" t="n"/>
      <c r="F49" s="158" t="n"/>
      <c r="G49" s="159">
        <f>'ORDER SHEET'!O1196</f>
        <v/>
      </c>
      <c r="H49" s="160" t="n">
        <v>0</v>
      </c>
      <c r="I49" s="1868">
        <f>G37*H37</f>
        <v/>
      </c>
    </row>
    <row r="50" hidden="1" ht="31.5" customFormat="1" customHeight="1" s="15">
      <c r="A50" s="169" t="n"/>
      <c r="B50" s="172" t="n"/>
      <c r="C50" s="158" t="inlineStr">
        <is>
          <t>ESTLABO TESTER</t>
        </is>
      </c>
      <c r="D50" s="158" t="inlineStr">
        <is>
          <t>ESTLABO   SLIM  FACE  MASSAGE  PACK　TESTER</t>
        </is>
      </c>
      <c r="E50" s="158" t="n"/>
      <c r="F50" s="158" t="n"/>
      <c r="G50" s="159">
        <f>'ORDER SHEET'!O1197</f>
        <v/>
      </c>
      <c r="H50" s="160" t="n">
        <v>0</v>
      </c>
      <c r="I50" s="1868">
        <f>G38*H38</f>
        <v/>
      </c>
    </row>
    <row r="51" hidden="1" ht="31.5" customFormat="1" customHeight="1" s="15">
      <c r="A51" s="169" t="n"/>
      <c r="B51" s="172" t="n"/>
      <c r="C51" s="158" t="inlineStr">
        <is>
          <t>ESTLABO TESTER</t>
        </is>
      </c>
      <c r="D51" s="158" t="inlineStr">
        <is>
          <t>ESTLABO   KAISO  PACK　TESTER</t>
        </is>
      </c>
      <c r="E51" s="158" t="n"/>
      <c r="F51" s="158" t="n"/>
      <c r="G51" s="159">
        <f>'ORDER SHEET'!O1198</f>
        <v/>
      </c>
      <c r="H51" s="160" t="n">
        <v>0</v>
      </c>
      <c r="I51" s="1868">
        <f>G39*H39</f>
        <v/>
      </c>
    </row>
    <row r="52" hidden="1" ht="31.5" customFormat="1" customHeight="1" s="15">
      <c r="A52" s="169" t="n"/>
      <c r="B52" s="172" t="n"/>
      <c r="C52" s="158" t="inlineStr">
        <is>
          <t xml:space="preserve">ESTLABO </t>
        </is>
      </c>
      <c r="D52" s="158" t="inlineStr">
        <is>
          <t xml:space="preserve">LABO+L sample set　</t>
        </is>
      </c>
      <c r="E52" s="158" t="n"/>
      <c r="F52" s="158" t="n"/>
      <c r="G52" s="159">
        <f>'ORDER SHEET'!O1199</f>
        <v/>
      </c>
      <c r="H52" s="160" t="n">
        <v>0</v>
      </c>
      <c r="I52" s="1868">
        <f>G40*H40</f>
        <v/>
      </c>
    </row>
    <row r="53">
      <c r="A53" s="169" t="n"/>
      <c r="B53" s="172" t="n"/>
      <c r="C53" s="158" t="inlineStr">
        <is>
          <t xml:space="preserve">ESTLABO TESTER </t>
        </is>
      </c>
      <c r="D53" s="158" t="inlineStr">
        <is>
          <t>ESTLABO   FINISHING  LOTION  EL　TESTER</t>
        </is>
      </c>
      <c r="E53" s="158" t="n"/>
      <c r="F53" s="158" t="n"/>
      <c r="G53" s="159">
        <f>'ORDER SHEET'!O1200</f>
        <v/>
      </c>
      <c r="H53" s="160" t="n">
        <v>0</v>
      </c>
      <c r="I53" s="1868">
        <f>G41*H41</f>
        <v/>
      </c>
    </row>
    <row r="54">
      <c r="A54" s="169" t="n"/>
      <c r="B54" s="172" t="n"/>
      <c r="C54" s="158" t="inlineStr">
        <is>
          <t xml:space="preserve">ESTLABO TESTER </t>
        </is>
      </c>
      <c r="D54" s="158" t="inlineStr">
        <is>
          <t>ESTLABO   FINISHING  ESSENCE  EL　TESTER</t>
        </is>
      </c>
      <c r="E54" s="158" t="n"/>
      <c r="F54" s="158" t="n"/>
      <c r="G54" s="159">
        <f>'ORDER SHEET'!O1201</f>
        <v/>
      </c>
      <c r="H54" s="160" t="n">
        <v>0</v>
      </c>
      <c r="I54" s="1868">
        <f>G42*H42</f>
        <v/>
      </c>
    </row>
    <row r="55">
      <c r="A55" s="169" t="n"/>
      <c r="B55" s="172" t="n"/>
      <c r="C55" s="158" t="inlineStr">
        <is>
          <t xml:space="preserve">ESTLABO TESTER </t>
        </is>
      </c>
      <c r="D55" s="158" t="inlineStr">
        <is>
          <t>ESTLABO   FINISHING  MILK  EMULSION EL　TESTER</t>
        </is>
      </c>
      <c r="E55" s="158" t="n"/>
      <c r="F55" s="158" t="n"/>
      <c r="G55" s="159">
        <f>'ORDER SHEET'!O1202</f>
        <v/>
      </c>
      <c r="H55" s="160" t="n">
        <v>0</v>
      </c>
      <c r="I55" s="1868">
        <f>G43*H43</f>
        <v/>
      </c>
    </row>
    <row r="56">
      <c r="A56" s="169" t="n"/>
      <c r="B56" s="172" t="n"/>
      <c r="C56" s="158" t="inlineStr">
        <is>
          <t xml:space="preserve">ESTLABO TESTER </t>
        </is>
      </c>
      <c r="D56" s="158" t="inlineStr">
        <is>
          <t>ESTLABO   FINISHING  CREAM  EL　TESTER</t>
        </is>
      </c>
      <c r="E56" s="158" t="n"/>
      <c r="F56" s="158" t="n"/>
      <c r="G56" s="159">
        <f>'ORDER SHEET'!O1203</f>
        <v/>
      </c>
      <c r="H56" s="160" t="n">
        <v>0</v>
      </c>
      <c r="I56" s="1868">
        <f>G44*H44</f>
        <v/>
      </c>
    </row>
    <row r="57">
      <c r="A57" s="169" t="n"/>
      <c r="B57" s="172" t="n"/>
      <c r="C57" s="158" t="inlineStr">
        <is>
          <t xml:space="preserve">ESTLABO TESTER </t>
        </is>
      </c>
      <c r="D57" s="158" t="inlineStr">
        <is>
          <t>LABO+  Re.pair Lotion　 TESTER</t>
        </is>
      </c>
      <c r="E57" s="158" t="n"/>
      <c r="F57" s="158" t="n"/>
      <c r="G57" s="159">
        <f>'ORDER SHEET'!O1204</f>
        <v/>
      </c>
      <c r="H57" s="160" t="n">
        <v>0</v>
      </c>
      <c r="I57" s="1868">
        <f>G45*H45</f>
        <v/>
      </c>
    </row>
    <row r="58">
      <c r="A58" s="169" t="n"/>
      <c r="B58" s="172" t="n"/>
      <c r="C58" s="158" t="inlineStr">
        <is>
          <t xml:space="preserve">ESTLABO TESTER </t>
        </is>
      </c>
      <c r="D58" s="158" t="inlineStr">
        <is>
          <t>LABO+  Re.pair Milk　 TESTER</t>
        </is>
      </c>
      <c r="E58" s="158" t="n"/>
      <c r="F58" s="158" t="n"/>
      <c r="G58" s="159">
        <f>'ORDER SHEET'!O1205</f>
        <v/>
      </c>
      <c r="H58" s="160" t="n">
        <v>0</v>
      </c>
      <c r="I58" s="1868">
        <f>G46*H46</f>
        <v/>
      </c>
    </row>
    <row r="59">
      <c r="A59" s="169" t="n"/>
      <c r="B59" s="172" t="n"/>
      <c r="C59" s="158" t="inlineStr">
        <is>
          <t xml:space="preserve">ESTLABO TESTER </t>
        </is>
      </c>
      <c r="D59" s="158" t="inlineStr">
        <is>
          <t>LABO+  Re.pair Cream　 TESTER</t>
        </is>
      </c>
      <c r="E59" s="158" t="n"/>
      <c r="F59" s="158" t="n"/>
      <c r="G59" s="159">
        <f>'ORDER SHEET'!O1206</f>
        <v/>
      </c>
      <c r="H59" s="160" t="n">
        <v>0</v>
      </c>
      <c r="I59" s="1868">
        <f>G47*H47</f>
        <v/>
      </c>
    </row>
    <row r="60">
      <c r="A60" s="169" t="n"/>
      <c r="B60" s="172" t="n"/>
      <c r="C60" s="158" t="inlineStr">
        <is>
          <t xml:space="preserve">ESTLABO TESTER </t>
        </is>
      </c>
      <c r="D60" s="158" t="inlineStr">
        <is>
          <t>LABOPLUS  First Essence TESTER</t>
        </is>
      </c>
      <c r="E60" s="158" t="n"/>
      <c r="F60" s="158" t="n"/>
      <c r="G60" s="159">
        <f>'ORDER SHEET'!O1207</f>
        <v/>
      </c>
      <c r="H60" s="160" t="n">
        <v>0</v>
      </c>
      <c r="I60" s="1868">
        <f>G48*H48</f>
        <v/>
      </c>
    </row>
    <row r="61">
      <c r="A61" s="169" t="n"/>
      <c r="B61" s="172" t="n"/>
      <c r="C61" s="158" t="inlineStr">
        <is>
          <t xml:space="preserve">ESTLABO TESTER </t>
        </is>
      </c>
      <c r="D61" s="158" t="inlineStr">
        <is>
          <t>LABO+  Glamorous Lift Mask　 TESTER</t>
        </is>
      </c>
      <c r="E61" s="158" t="n"/>
      <c r="F61" s="158" t="n"/>
      <c r="G61" s="159">
        <f>'ORDER SHEET'!O1208</f>
        <v/>
      </c>
      <c r="H61" s="160" t="n">
        <v>0</v>
      </c>
      <c r="I61" s="1868">
        <f>G49*H49</f>
        <v/>
      </c>
    </row>
    <row r="62">
      <c r="A62" s="169" t="n"/>
      <c r="B62" s="172" t="n"/>
      <c r="C62" s="158" t="inlineStr">
        <is>
          <t xml:space="preserve">ESTLABO TESTER </t>
        </is>
      </c>
      <c r="D62" s="158" t="inlineStr">
        <is>
          <t>LABO+  Re.pair UV Color　 TESTER</t>
        </is>
      </c>
      <c r="E62" s="158" t="n"/>
      <c r="F62" s="158" t="n"/>
      <c r="G62" s="159">
        <f>'ORDER SHEET'!O1209</f>
        <v/>
      </c>
      <c r="H62" s="160" t="n">
        <v>0</v>
      </c>
      <c r="I62" s="1868">
        <f>G50*H50</f>
        <v/>
      </c>
    </row>
    <row r="63">
      <c r="A63" s="359" t="n"/>
      <c r="B63" s="358" t="n"/>
      <c r="C63" s="158" t="inlineStr">
        <is>
          <t xml:space="preserve">ESTLABO TESTER </t>
        </is>
      </c>
      <c r="D63" s="338" t="inlineStr">
        <is>
          <t>MOTHERMO Tight&amp;Lift Serum FOR TESTER</t>
        </is>
      </c>
      <c r="E63" s="338" t="n"/>
      <c r="F63" s="338" t="n"/>
      <c r="G63" s="159">
        <f>'ORDER SHEET'!O1211</f>
        <v/>
      </c>
      <c r="H63" s="160" t="n">
        <v>0</v>
      </c>
      <c r="I63" s="1868">
        <f>G51*H51</f>
        <v/>
      </c>
    </row>
    <row r="64">
      <c r="A64" s="359" t="n"/>
      <c r="B64" s="358" t="n"/>
      <c r="C64" s="158" t="inlineStr">
        <is>
          <t xml:space="preserve">ESTLABO TESTER </t>
        </is>
      </c>
      <c r="D64" s="338" t="inlineStr">
        <is>
          <t>DENKIBRUSH MOTHERMO FOR TESTER</t>
        </is>
      </c>
      <c r="E64" s="338" t="n"/>
      <c r="F64" s="338" t="n"/>
      <c r="G64" s="159">
        <f>'ORDER SHEET'!O1212</f>
        <v/>
      </c>
      <c r="H64" s="160" t="n">
        <v>0</v>
      </c>
      <c r="I64" s="1868">
        <f>G52*H52</f>
        <v/>
      </c>
    </row>
  </sheetData>
  <autoFilter ref="A5:I7"/>
  <mergeCells count="9">
    <mergeCell ref="A4:B4"/>
    <mergeCell ref="A1:D1"/>
    <mergeCell ref="E4:F4"/>
    <mergeCell ref="A2:B2"/>
    <mergeCell ref="C2:D2"/>
    <mergeCell ref="A19:F19"/>
    <mergeCell ref="C3:D3"/>
    <mergeCell ref="A3:B3"/>
    <mergeCell ref="C4:D4"/>
  </mergeCells>
  <pageMargins left="0.7" right="0.7" top="0.75" bottom="0.75" header="0.3" footer="0.3"/>
  <pageSetup orientation="portrait" paperSize="9" scale="68"/>
  <rowBreaks count="1" manualBreakCount="1">
    <brk id="19" min="0" max="16383" man="1"/>
  </rowBreaks>
</worksheet>
</file>

<file path=xl/worksheets/sheet9.xml><?xml version="1.0" encoding="utf-8"?>
<worksheet xmlns="http://schemas.openxmlformats.org/spreadsheetml/2006/main">
  <sheetPr>
    <outlinePr summaryBelow="1" summaryRight="1"/>
    <pageSetUpPr fitToPage="1"/>
  </sheetPr>
  <dimension ref="A1:V12"/>
  <sheetViews>
    <sheetView view="pageBreakPreview" zoomScaleNormal="100" zoomScaleSheetLayoutView="100" workbookViewId="0">
      <selection activeCell="A12" sqref="A12:XFD13"/>
    </sheetView>
  </sheetViews>
  <sheetFormatPr baseColWidth="8" defaultColWidth="3.875" defaultRowHeight="11.25"/>
  <cols>
    <col width="6" customWidth="1" style="2" min="1" max="1"/>
    <col hidden="1" width="12.375" customWidth="1" style="1506" min="2" max="2"/>
    <col width="10.875" customWidth="1" style="2" min="3" max="3"/>
    <col width="36.375" customWidth="1" style="2" min="4" max="4"/>
    <col width="8.375" customWidth="1" style="2" min="5" max="6"/>
    <col width="7.875" customWidth="1" style="5" min="7" max="9"/>
    <col width="13.125" customWidth="1" style="1851" min="10" max="10"/>
    <col hidden="1" width="10.125" customWidth="1" style="7" min="11" max="12"/>
    <col width="10.125" customWidth="1" style="1851" min="13" max="14"/>
    <col width="9.375" customWidth="1" style="1851" min="15" max="15"/>
    <col width="13" customWidth="1" style="1506" min="16" max="16"/>
    <col width="14" customWidth="1" style="1506" min="17" max="17"/>
    <col width="27.125" customWidth="1" style="2" min="18" max="18"/>
    <col width="45.375" customWidth="1" style="1456" min="19" max="19"/>
    <col width="6.125" bestFit="1" customWidth="1" style="2" min="20" max="20"/>
    <col width="7.875" bestFit="1" customWidth="1" style="2" min="21" max="21"/>
    <col width="6.125" bestFit="1" customWidth="1" style="2" min="22" max="22"/>
    <col width="3.875" customWidth="1" style="2" min="23" max="25"/>
    <col width="5.125" bestFit="1" customWidth="1" style="2" min="26" max="26"/>
    <col width="3.875" customWidth="1" style="2" min="27" max="16384"/>
  </cols>
  <sheetData>
    <row r="1" ht="21" customHeight="1" s="1611">
      <c r="A1" s="82" t="inlineStr">
        <is>
          <t>ROYAL COSMETICS 11.2023輸出</t>
        </is>
      </c>
      <c r="B1" s="67" t="n"/>
      <c r="C1" s="67" t="n"/>
      <c r="D1" s="67" t="n"/>
      <c r="E1" s="3" t="n"/>
      <c r="F1" s="3" t="n"/>
      <c r="G1" s="4" t="n"/>
      <c r="H1" s="4" t="n"/>
    </row>
    <row r="2" ht="12" customHeight="1" s="1611">
      <c r="A2" s="1456" t="inlineStr">
        <is>
          <t>納品日</t>
        </is>
      </c>
      <c r="C2" s="1505" t="n">
        <v>45240</v>
      </c>
      <c r="K2" s="1851" t="n"/>
      <c r="L2" s="1851" t="n"/>
    </row>
    <row r="3" ht="69.75" customHeight="1" s="1611">
      <c r="A3" s="1456" t="inlineStr">
        <is>
          <t>納品先</t>
        </is>
      </c>
      <c r="C3" s="1459" t="inlineStr">
        <is>
          <t>飯野港運株式会社
京都府舞鶴市松陰１８－７
営業課　谷口様
TEL: 0773-75-5371
FAX: 0773-75-5681</t>
        </is>
      </c>
      <c r="G3" s="1852" t="n"/>
      <c r="H3" s="1852" t="n"/>
      <c r="K3" s="1851" t="n"/>
      <c r="L3" s="1851" t="n"/>
    </row>
    <row r="4" ht="12" customHeight="1" s="1611">
      <c r="A4" s="1507" t="inlineStr">
        <is>
          <t>梱包情報提出期限</t>
        </is>
      </c>
      <c r="B4" s="1853" t="n"/>
      <c r="C4" s="1508" t="n">
        <v>45239</v>
      </c>
      <c r="D4" s="1853" t="n"/>
      <c r="E4" s="1451" t="n"/>
      <c r="F4" s="1853" t="n"/>
      <c r="K4" s="1851" t="n"/>
      <c r="V4" s="1858" t="n"/>
    </row>
    <row r="5" ht="12.75" customFormat="1" customHeight="1" s="1506">
      <c r="A5" s="257" t="inlineStr">
        <is>
          <t>INV No.</t>
        </is>
      </c>
      <c r="B5" s="156" t="inlineStr">
        <is>
          <t>Jan code</t>
        </is>
      </c>
      <c r="C5" s="173" t="inlineStr">
        <is>
          <t>Brand name</t>
        </is>
      </c>
      <c r="D5" s="1469" t="inlineStr">
        <is>
          <t>Description of goods</t>
        </is>
      </c>
      <c r="E5" s="1469" t="inlineStr">
        <is>
          <t>Case Q'ty</t>
        </is>
      </c>
      <c r="F5" s="1469" t="inlineStr">
        <is>
          <t>LOT</t>
        </is>
      </c>
      <c r="G5" s="164" t="inlineStr">
        <is>
          <t>Q'ty</t>
        </is>
      </c>
      <c r="H5" s="328" t="inlineStr">
        <is>
          <t>c/s</t>
        </is>
      </c>
      <c r="I5" s="219" t="inlineStr">
        <is>
          <t>仕入値</t>
        </is>
      </c>
      <c r="J5" s="1854" t="inlineStr">
        <is>
          <t>仕入値合計</t>
        </is>
      </c>
      <c r="K5" s="222" t="inlineStr">
        <is>
          <t>ケース容積</t>
        </is>
      </c>
      <c r="L5" s="222" t="inlineStr">
        <is>
          <t>ケース重量</t>
        </is>
      </c>
      <c r="M5" s="1889" t="inlineStr">
        <is>
          <t>ケース数量</t>
        </is>
      </c>
      <c r="N5" s="1889" t="inlineStr">
        <is>
          <t>合計容積</t>
        </is>
      </c>
      <c r="O5" s="1889" t="inlineStr">
        <is>
          <t>合計重量</t>
        </is>
      </c>
      <c r="P5" s="1469" t="inlineStr">
        <is>
          <t>Unit N/W(kg)</t>
        </is>
      </c>
      <c r="Q5" s="1469" t="inlineStr">
        <is>
          <t>Total N/W(kg)</t>
        </is>
      </c>
      <c r="R5" s="1469" t="inlineStr">
        <is>
          <t>成分</t>
        </is>
      </c>
      <c r="S5" s="1456" t="n"/>
    </row>
    <row r="6" ht="12.75" customFormat="1" customHeight="1" s="1506">
      <c r="A6" s="1371" t="n"/>
      <c r="B6" s="1379" t="n"/>
      <c r="C6" s="1417" t="n"/>
      <c r="D6" s="1364" t="n"/>
      <c r="E6" s="1364" t="n"/>
      <c r="F6" s="1364" t="n"/>
      <c r="G6" s="1409" t="n"/>
      <c r="H6" s="1418" t="n"/>
      <c r="I6" s="1366" t="n"/>
      <c r="J6" s="1855" t="n"/>
      <c r="K6" s="1419" t="n"/>
      <c r="L6" s="1419" t="n"/>
      <c r="M6" s="1890" t="n"/>
      <c r="N6" s="1890" t="n"/>
      <c r="O6" s="1890" t="n"/>
      <c r="P6" s="1364" t="n"/>
      <c r="Q6" s="1364" t="n"/>
      <c r="R6" s="1364" t="n"/>
      <c r="S6" s="1456" t="n"/>
    </row>
    <row r="7" ht="20.1" customFormat="1" customHeight="1" s="15">
      <c r="A7" s="1412" t="inlineStr">
        <is>
          <t>TOTAL</t>
        </is>
      </c>
      <c r="B7" s="1863" t="n"/>
      <c r="C7" s="1863" t="n"/>
      <c r="D7" s="1863" t="n"/>
      <c r="E7" s="1863" t="n"/>
      <c r="F7" s="1864" t="n"/>
      <c r="G7" s="174">
        <f>SUM(#REF!)</f>
        <v/>
      </c>
      <c r="H7" s="174">
        <f>SUM(#REF!)</f>
        <v/>
      </c>
      <c r="I7" s="174" t="n"/>
      <c r="J7" s="1888">
        <f>SUM(#REF!)</f>
        <v/>
      </c>
      <c r="K7" s="1468" t="n"/>
      <c r="L7" s="1468" t="n"/>
      <c r="M7" s="1468" t="n"/>
      <c r="N7" s="1468" t="n"/>
      <c r="O7" s="1468" t="n"/>
      <c r="P7" s="1468" t="n"/>
      <c r="Q7" s="1891" t="n"/>
      <c r="R7" s="158" t="n"/>
      <c r="S7" s="13" t="n"/>
    </row>
    <row r="8" ht="20.1" customFormat="1" customHeight="1" s="15">
      <c r="B8" s="14" t="n"/>
      <c r="G8" s="17" t="n"/>
      <c r="H8" s="17" t="n"/>
      <c r="I8" s="17" t="n"/>
      <c r="J8" s="1857" t="n"/>
      <c r="K8" s="19" t="n"/>
      <c r="L8" s="19" t="n"/>
      <c r="M8" s="1857" t="n"/>
      <c r="N8" s="1857" t="n"/>
      <c r="O8" s="1857" t="n"/>
      <c r="P8" s="14" t="n"/>
      <c r="Q8" s="14" t="n"/>
      <c r="S8" s="13" t="n"/>
    </row>
    <row r="9" ht="20.1" customFormat="1" customHeight="1" s="15">
      <c r="A9" s="20" t="inlineStr">
        <is>
          <t>SAMPLE/TESTER ORDER</t>
        </is>
      </c>
      <c r="B9" s="14" t="n"/>
      <c r="G9" s="17" t="n"/>
      <c r="H9" s="17" t="n"/>
      <c r="I9" s="17" t="n"/>
      <c r="J9" s="1857" t="n"/>
      <c r="K9" s="19" t="n"/>
      <c r="L9" s="19" t="n"/>
      <c r="M9" s="1857" t="n"/>
      <c r="N9" s="1857" t="n"/>
      <c r="O9" s="1857" t="n"/>
      <c r="P9" s="14" t="n"/>
      <c r="Q9" s="14" t="n"/>
      <c r="S9" s="13" t="n"/>
    </row>
    <row r="10" ht="20.1" customFormat="1" customHeight="1" s="69">
      <c r="A10" s="259" t="inlineStr">
        <is>
          <t>INV No.</t>
        </is>
      </c>
      <c r="B10" s="260" t="inlineStr">
        <is>
          <t>Jan code</t>
        </is>
      </c>
      <c r="C10" s="223" t="inlineStr">
        <is>
          <t>Brand name</t>
        </is>
      </c>
      <c r="D10" s="224" t="inlineStr">
        <is>
          <t>Description of goods</t>
        </is>
      </c>
      <c r="E10" s="224" t="inlineStr">
        <is>
          <t>Case Q'ty</t>
        </is>
      </c>
      <c r="F10" s="224" t="inlineStr">
        <is>
          <t>LOT</t>
        </is>
      </c>
      <c r="G10" s="225" t="inlineStr">
        <is>
          <t>Q'ty</t>
        </is>
      </c>
      <c r="H10" s="327" t="n"/>
      <c r="I10" s="226" t="inlineStr">
        <is>
          <t>仕入値</t>
        </is>
      </c>
      <c r="J10" s="1892" t="inlineStr">
        <is>
          <t>仕入値合計</t>
        </is>
      </c>
      <c r="K10" s="261" t="inlineStr">
        <is>
          <t>ケース容積</t>
        </is>
      </c>
      <c r="L10" s="261" t="inlineStr">
        <is>
          <t>ケース重量</t>
        </is>
      </c>
      <c r="M10" s="1893" t="inlineStr">
        <is>
          <t>ケース数量</t>
        </is>
      </c>
      <c r="N10" s="1893" t="inlineStr">
        <is>
          <t>合計容積</t>
        </is>
      </c>
      <c r="O10" s="1893" t="inlineStr">
        <is>
          <t>合計重量</t>
        </is>
      </c>
      <c r="P10" s="259" t="inlineStr">
        <is>
          <t>Unit N/W(kg)</t>
        </is>
      </c>
      <c r="Q10" s="259" t="inlineStr">
        <is>
          <t>Total N/W(kg)</t>
        </is>
      </c>
      <c r="R10" s="224" t="inlineStr">
        <is>
          <t>成分</t>
        </is>
      </c>
      <c r="S10" s="68" t="n"/>
    </row>
    <row r="11" ht="20.1" customFormat="1" customHeight="1" s="69">
      <c r="A11" s="1421" t="n"/>
      <c r="B11" s="1326" t="n"/>
      <c r="C11" s="1422" t="n"/>
      <c r="D11" s="1423" t="n"/>
      <c r="E11" s="1423" t="n"/>
      <c r="F11" s="1424" t="n"/>
      <c r="G11" s="1425" t="n"/>
      <c r="H11" s="1425" t="n"/>
      <c r="I11" s="1426" t="n"/>
      <c r="J11" s="1894" t="n"/>
      <c r="K11" s="1428" t="n"/>
      <c r="L11" s="1428" t="n"/>
      <c r="M11" s="1895" t="n"/>
      <c r="N11" s="1895" t="n"/>
      <c r="O11" s="1895" t="n"/>
      <c r="P11" s="1430" t="n"/>
      <c r="Q11" s="1430" t="n"/>
      <c r="R11" s="1431" t="n"/>
      <c r="S11" s="68" t="n"/>
    </row>
    <row r="12" ht="26.25" customFormat="1" customHeight="1" s="1456">
      <c r="A12" s="1325" t="inlineStr">
        <is>
          <t>SAMPLE/TESTER TOTAL</t>
        </is>
      </c>
      <c r="B12" s="1834" t="n"/>
      <c r="C12" s="1834" t="n"/>
      <c r="D12" s="1834" t="n"/>
      <c r="E12" s="1834" t="n"/>
      <c r="F12" s="1835" t="n"/>
      <c r="G12" s="220">
        <f>SUM(#REF!)</f>
        <v/>
      </c>
      <c r="H12" s="309" t="n"/>
      <c r="I12" s="164" t="n"/>
      <c r="J12" s="1896">
        <f>SUM(#REF!)</f>
        <v/>
      </c>
      <c r="K12" s="222" t="n"/>
      <c r="L12" s="222" t="n"/>
      <c r="M12" s="1889" t="n"/>
      <c r="N12" s="1889" t="n"/>
      <c r="O12" s="1889" t="n"/>
      <c r="P12" s="1469" t="n"/>
      <c r="Q12" s="1469" t="n"/>
      <c r="R12" s="171" t="n"/>
      <c r="T12" s="2" t="n"/>
      <c r="U12" s="2" t="n"/>
      <c r="V12" s="2" t="n"/>
    </row>
  </sheetData>
  <autoFilter ref="A5:R7"/>
  <mergeCells count="9">
    <mergeCell ref="A4:B4"/>
    <mergeCell ref="E4:F4"/>
    <mergeCell ref="A2:B2"/>
    <mergeCell ref="C2:D2"/>
    <mergeCell ref="A12:F12"/>
    <mergeCell ref="C3:D3"/>
    <mergeCell ref="A3:B3"/>
    <mergeCell ref="A7:F7"/>
    <mergeCell ref="C4:D4"/>
  </mergeCells>
  <pageMargins left="0.7" right="0.7" top="0.75" bottom="0.75" header="0.3" footer="0.3"/>
  <pageSetup orientation="portrait" paperSize="9" scale="7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101884</dc:creator>
  <dcterms:created xsi:type="dcterms:W3CDTF">2021-04-07T08:05:10Z</dcterms:created>
  <dcterms:modified xsi:type="dcterms:W3CDTF">2025-09-04T12:20:27Z</dcterms:modified>
  <cp:lastModifiedBy>aoi kuwamura</cp:lastModifiedBy>
  <cp:lastPrinted>2025-08-28T04:14:29Z</cp:lastPrinted>
</cp:coreProperties>
</file>