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Beauty'!$A$5:$Q$7</definedName>
    <definedName name="_xlnm.Print_Area" localSheetId="3">'Rey Beauty'!$A$1:$I$19</definedName>
    <definedName name="_xlnm._FilterDatabase" localSheetId="4" hidden="1">'C''BON'!$A$5:$I$7</definedName>
    <definedName name="_xlnm.Print_Area" localSheetId="4">'C''BON'!$A$1:$I$7</definedName>
    <definedName name="_xlnm._FilterDatabase" localSheetId="5" hidden="1">'COCOCHI　発注書'!$A$10:$F$15</definedName>
    <definedName name="_xlnm._FilterDatabase" localSheetId="6" hidden="1">'SUNSORIT'!$A$5:$I$7</definedName>
    <definedName name="_xlnm.Print_Area" localSheetId="6">'SUNSORIT'!$A$1:$I$7</definedName>
    <definedName name="_xlnm._FilterDatabase" localSheetId="7" hidden="1">'ESTLABO'!$A$5:$I$7</definedName>
    <definedName name="_xlnm.Print_Area" localSheetId="7">'ESTLABO'!$A$1:$I$7</definedName>
    <definedName name="_xlnm._FilterDatabase" localSheetId="8" hidden="1">'URESHINO'!$A$5:$R$7</definedName>
    <definedName name="_xlnm.Print_Area" localSheetId="8">'URESHINO'!$A$1:$J$7</definedName>
    <definedName name="_xlnm._FilterDatabase" localSheetId="9" hidden="1">'McCoy'!$A$6:$R$8</definedName>
    <definedName name="_xlnm.Print_Area" localSheetId="9">'McCoy'!$A$1:$J$13</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'FLOUVEIL'!$A$5:$Q$7</definedName>
    <definedName name="_xlnm.Print_Area" localSheetId="17">'FLOUVEIL'!$A$1:$I$7</definedName>
    <definedName name="_xlnm._FilterDatabase" localSheetId="18" hidden="1">'CHANSON'!$A$5:$I$7</definedName>
    <definedName name="_xlnm.Print_Area" localSheetId="18">'CHANSON'!$A$1:$I$7</definedName>
    <definedName name="_xlnm._FilterDatabase" localSheetId="19" hidden="1">'HIMELABO'!$A$5:$I$7</definedName>
    <definedName name="_xlnm.Print_Area" localSheetId="19">'HIMELABO'!$B$1:$I$7</definedName>
    <definedName name="_xlnm._FilterDatabase" localSheetId="20" hidden="1">'Beauty Conexion'!$A$5:$Q$5</definedName>
    <definedName name="_xlnm.Print_Area" localSheetId="20">'Beauty Conexion'!$A$1:$I$7</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11">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6" fillId="0" borderId="0" applyAlignment="1" pivotButton="0" quotePrefix="0" xfId="0">
      <alignment horizontal="left" vertical="center" wrapText="1"/>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12" fillId="0" borderId="1" applyAlignment="1" pivotButton="0" quotePrefix="0" xfId="0">
      <alignment horizontal="center"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horizontal="center" vertical="center"/>
    </xf>
    <xf numFmtId="0" fontId="96" fillId="0" borderId="123" applyAlignment="1" pivotButton="0" quotePrefix="0" xfId="0">
      <alignment horizontal="center" vertical="center"/>
    </xf>
    <xf numFmtId="0" fontId="20" fillId="0" borderId="123" applyAlignment="1" pivotButton="0" quotePrefix="0" xfId="0">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20" fillId="0" borderId="1" applyAlignment="1" pivotButton="0" quotePrefix="0" xfId="0">
      <alignment horizontal="center"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0" fontId="20" fillId="0" borderId="217" applyAlignment="1" pivotButton="0" quotePrefix="0" xfId="0">
      <alignment horizontal="center" vertical="center"/>
    </xf>
    <xf numFmtId="0" fontId="20" fillId="0" borderId="218" applyAlignment="1" pivotButton="0" quotePrefix="0" xfId="0">
      <alignment horizontal="center" vertical="center"/>
    </xf>
    <xf numFmtId="0" fontId="20" fillId="0" borderId="216" applyAlignment="1" pivotButton="0" quotePrefix="0" xfId="0">
      <alignment horizontal="center" vertical="center"/>
    </xf>
    <xf numFmtId="0" fontId="22" fillId="0" borderId="216" applyAlignment="1" pivotButton="0" quotePrefix="0" xfId="0">
      <alignment horizontal="center" vertical="center"/>
    </xf>
    <xf numFmtId="0" fontId="22" fillId="2" borderId="216" applyAlignment="1" pivotButton="0" quotePrefix="0" xfId="0">
      <alignment horizontal="center" vertical="center"/>
    </xf>
    <xf numFmtId="164" fontId="20" fillId="2" borderId="216" applyAlignment="1" pivotButton="0" quotePrefix="0" xfId="1">
      <alignment horizontal="center" vertical="center"/>
    </xf>
    <xf numFmtId="0" fontId="253" fillId="0" borderId="216" applyAlignment="1" pivotButton="0" quotePrefix="0" xfId="0">
      <alignment horizontal="center" vertical="center" wrapText="1"/>
    </xf>
    <xf numFmtId="0" fontId="12" fillId="0" borderId="216" applyAlignment="1" pivotButton="0" quotePrefix="0" xfId="0">
      <alignment vertical="center"/>
    </xf>
    <xf numFmtId="0" fontId="207" fillId="0" borderId="216" applyAlignment="1" pivotButton="0" quotePrefix="0" xfId="0">
      <alignment horizontal="center" vertical="center"/>
    </xf>
    <xf numFmtId="0" fontId="12" fillId="0" borderId="216" applyAlignment="1" pivotButton="0" quotePrefix="0" xfId="1">
      <alignment horizontal="center" vertical="center"/>
    </xf>
    <xf numFmtId="164" fontId="12" fillId="0" borderId="216" applyAlignment="1" pivotButton="0" quotePrefix="0" xfId="1">
      <alignment horizontal="center" vertical="center"/>
    </xf>
    <xf numFmtId="0" fontId="96" fillId="0" borderId="218" applyAlignment="1" pivotButton="0" quotePrefix="0" xfId="0">
      <alignment horizontal="center" vertical="center"/>
    </xf>
    <xf numFmtId="0" fontId="96" fillId="0" borderId="219" applyAlignment="1" pivotButton="0" quotePrefix="0" xfId="0">
      <alignment vertical="center"/>
    </xf>
    <xf numFmtId="0" fontId="96" fillId="0" borderId="219" applyAlignment="1" pivotButton="0" quotePrefix="0" xfId="0">
      <alignment horizontal="center" vertical="center"/>
    </xf>
    <xf numFmtId="0" fontId="96" fillId="0" borderId="220" applyAlignment="1" pivotButton="0" quotePrefix="0" xfId="0">
      <alignment horizontal="center" vertical="center"/>
    </xf>
    <xf numFmtId="0" fontId="163" fillId="0" borderId="216" applyAlignment="1" pivotButton="0" quotePrefix="0" xfId="0">
      <alignment horizontal="center" vertical="center"/>
    </xf>
    <xf numFmtId="0" fontId="163" fillId="2" borderId="216" applyAlignment="1" pivotButton="0" quotePrefix="0" xfId="0">
      <alignment horizontal="center" vertical="center"/>
    </xf>
    <xf numFmtId="164" fontId="96" fillId="2" borderId="216" applyAlignment="1" pivotButton="0" quotePrefix="0" xfId="1">
      <alignment horizontal="center" vertical="center"/>
    </xf>
    <xf numFmtId="0" fontId="96" fillId="0" borderId="217" applyAlignment="1" pivotButton="0" quotePrefix="0" xfId="1">
      <alignment horizontal="center" vertical="center"/>
    </xf>
    <xf numFmtId="164" fontId="96" fillId="0" borderId="217" applyAlignment="1" pivotButton="0" quotePrefix="0" xfId="1">
      <alignment horizontal="center" vertical="center"/>
    </xf>
    <xf numFmtId="0" fontId="96" fillId="0" borderId="217" applyAlignment="1" pivotButton="0" quotePrefix="0" xfId="0">
      <alignment horizontal="center" vertical="center"/>
    </xf>
    <xf numFmtId="0" fontId="96" fillId="0" borderId="216" applyAlignment="1" pivotButton="0" quotePrefix="0" xfId="0">
      <alignment horizontal="center" vertical="center"/>
    </xf>
    <xf numFmtId="0" fontId="20" fillId="0" borderId="219" applyAlignment="1" pivotButton="0" quotePrefix="0" xfId="0">
      <alignment vertical="center"/>
    </xf>
    <xf numFmtId="0" fontId="20" fillId="0" borderId="219" applyAlignment="1" pivotButton="0" quotePrefix="0" xfId="0">
      <alignment horizontal="center" vertical="center"/>
    </xf>
    <xf numFmtId="0" fontId="20" fillId="0" borderId="220" applyAlignment="1" pivotButton="0" quotePrefix="0" xfId="0">
      <alignment horizontal="center" vertical="center"/>
    </xf>
    <xf numFmtId="0" fontId="20" fillId="0" borderId="217" applyAlignment="1" pivotButton="0" quotePrefix="0" xfId="1">
      <alignment horizontal="center" vertical="center"/>
    </xf>
    <xf numFmtId="164" fontId="20" fillId="0" borderId="217" applyAlignment="1" pivotButton="0" quotePrefix="0" xfId="1">
      <alignment horizontal="center" vertical="center"/>
    </xf>
    <xf numFmtId="0" fontId="108" fillId="0" borderId="216" applyAlignment="1" pivotButton="0" quotePrefix="0" xfId="0">
      <alignment horizontal="center" vertical="center"/>
    </xf>
    <xf numFmtId="0" fontId="108" fillId="2" borderId="216" applyAlignment="1" pivotButton="0" quotePrefix="0" xfId="0">
      <alignment horizontal="center" vertical="center"/>
    </xf>
    <xf numFmtId="164" fontId="109" fillId="2" borderId="216" applyAlignment="1" pivotButton="0" quotePrefix="0" xfId="1">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70" fillId="0" borderId="74" applyAlignment="1" pivotButton="0" quotePrefix="0" xfId="0">
      <alignment horizontal="left" vertical="center"/>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68" fillId="0" borderId="1"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2"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6"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6"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6"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6" applyAlignment="1" pivotButton="0" quotePrefix="0" xfId="1">
      <alignment horizontal="center" vertical="center"/>
    </xf>
    <xf numFmtId="164" fontId="96" fillId="0" borderId="217"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1"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7" applyAlignment="1" pivotButton="0" quotePrefix="0" xfId="1">
      <alignment horizontal="center" vertical="center"/>
    </xf>
    <xf numFmtId="164" fontId="176" fillId="2" borderId="74" applyAlignment="1" pivotButton="0" quotePrefix="0" xfId="1">
      <alignment horizontal="center" vertical="center"/>
    </xf>
    <xf numFmtId="164" fontId="176" fillId="2" borderId="216"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6"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213"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2" fillId="0" borderId="212" applyAlignment="1" pivotButton="0" quotePrefix="0" xfId="1">
      <alignment horizontal="center" vertical="center"/>
    </xf>
    <xf numFmtId="164" fontId="20" fillId="2" borderId="213"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164" fontId="176" fillId="2" borderId="213"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C49" sqref="C49"/>
    </sheetView>
  </sheetViews>
  <sheetFormatPr baseColWidth="8" defaultColWidth="3.875" defaultRowHeight="12.75"/>
  <cols>
    <col width="7.125" customWidth="1" style="427" min="1" max="1"/>
    <col hidden="1" width="21.875" customWidth="1" style="427" min="2" max="2"/>
    <col width="19.375" customWidth="1" style="1597" min="3" max="3"/>
    <col width="12.125" customWidth="1" style="1597"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09" min="16" max="16"/>
    <col width="13.875" customWidth="1" style="1610" min="17" max="17"/>
    <col width="10" customWidth="1" style="425" min="18" max="18"/>
    <col width="14.375" customWidth="1" style="1610" min="19" max="19"/>
    <col width="13.875" customWidth="1" style="1610" min="20" max="20"/>
    <col width="10.125" customWidth="1" style="1610" min="21" max="21"/>
    <col width="10.125" customWidth="1" style="477" min="22" max="23"/>
    <col width="10.125" customWidth="1" style="1610" min="24" max="25"/>
    <col width="9.375" customWidth="1" style="1610" min="26" max="26"/>
    <col width="18.375" customWidth="1" style="1610" min="27" max="27"/>
    <col width="13" customWidth="1" style="425" min="28" max="28"/>
    <col width="14" customWidth="1" style="1597"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11">
      <c r="A1" s="840" t="inlineStr">
        <is>
          <t xml:space="preserve">ROYAL COSMETICS 07.2025輸出			</t>
        </is>
      </c>
      <c r="B1" s="840" t="n"/>
      <c r="C1" s="841" t="n"/>
      <c r="D1" s="841" t="n"/>
      <c r="E1" s="841" t="n"/>
      <c r="G1" s="841" t="n"/>
      <c r="H1" s="841" t="n"/>
      <c r="I1" s="427" t="n"/>
      <c r="J1" s="427" t="n"/>
      <c r="M1" s="421" t="n"/>
      <c r="N1" s="421" t="n"/>
      <c r="O1" s="422" t="n"/>
      <c r="T1" s="1610">
        <f>SUBTOTAL(9,S781:S785)</f>
        <v/>
      </c>
      <c r="AC1" s="1597">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12" t="n"/>
      <c r="Q2" s="1613">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13" t="inlineStr">
        <is>
          <t>IVPLへの反映不要</t>
        </is>
      </c>
      <c r="AB2" s="1067" t="n"/>
      <c r="AC2" s="1069" t="n"/>
      <c r="AD2" s="1074" t="inlineStr">
        <is>
          <t>IVPLへの反映不要
「通貨尿成分表データ」の一覧（JAN,Brand Name,Product Name,Ingridientのみ繁栄)があれば◎</t>
        </is>
      </c>
      <c r="AE2" s="1445" t="inlineStr">
        <is>
          <t>ロシア向けIVPL作成時のみ必要</t>
        </is>
      </c>
      <c r="AF2" s="1614" t="n"/>
      <c r="AG2" s="1614" t="n"/>
    </row>
    <row r="3" ht="26.25" customFormat="1" customHeight="1" s="1597"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15" t="inlineStr">
        <is>
          <t>Unit price</t>
        </is>
      </c>
      <c r="Q3" s="1616" t="inlineStr">
        <is>
          <t>Amount</t>
        </is>
      </c>
      <c r="R3" s="1293" t="inlineStr">
        <is>
          <t>仕入値</t>
        </is>
      </c>
      <c r="S3" s="1617" t="inlineStr">
        <is>
          <t>仕入値合計</t>
        </is>
      </c>
      <c r="T3" s="1617" t="inlineStr">
        <is>
          <t>利益</t>
        </is>
      </c>
      <c r="U3" s="1617" t="inlineStr">
        <is>
          <t>利益率</t>
        </is>
      </c>
      <c r="V3" s="1070" t="inlineStr">
        <is>
          <t>Case Volume</t>
        </is>
      </c>
      <c r="W3" s="1070" t="inlineStr">
        <is>
          <t>Case Weight</t>
        </is>
      </c>
      <c r="X3" s="1618" t="inlineStr">
        <is>
          <t>Case Q'ty</t>
        </is>
      </c>
      <c r="Y3" s="1619" t="inlineStr">
        <is>
          <t>TTL Volume</t>
        </is>
      </c>
      <c r="Z3" s="1619" t="inlineStr">
        <is>
          <t>TTL Weight</t>
        </is>
      </c>
      <c r="AA3" s="1620"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21" t="n">
        <v>4949775100330</v>
      </c>
      <c r="D4" s="1621"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442" t="n">
        <v>36</v>
      </c>
      <c r="N4" s="1442" t="n">
        <v>6</v>
      </c>
      <c r="O4" s="553" t="n"/>
      <c r="P4" s="1622" t="n">
        <v>1514</v>
      </c>
      <c r="Q4" s="1622">
        <f>O4*P4</f>
        <v/>
      </c>
      <c r="R4" s="554" t="n">
        <v>1254</v>
      </c>
      <c r="S4" s="1623">
        <f>O4*R4</f>
        <v/>
      </c>
      <c r="T4" s="1623">
        <f>Q4-S4</f>
        <v/>
      </c>
      <c r="U4" s="556">
        <f>T4/Q4</f>
        <v/>
      </c>
      <c r="V4" s="444" t="n"/>
      <c r="W4" s="444" t="n"/>
      <c r="X4" s="444" t="n"/>
      <c r="Y4" s="444" t="n"/>
      <c r="Z4" s="444" t="n"/>
      <c r="AA4" s="444" t="n"/>
      <c r="AB4" s="1624" t="n">
        <v>0.092</v>
      </c>
      <c r="AC4" s="1624">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442" t="n">
        <v>36</v>
      </c>
      <c r="N5" s="1442" t="n">
        <v>6</v>
      </c>
      <c r="O5" s="553" t="n"/>
      <c r="P5" s="1622" t="n">
        <v>1793</v>
      </c>
      <c r="Q5" s="1622">
        <f>O5*P5</f>
        <v/>
      </c>
      <c r="R5" s="554" t="n">
        <v>1485</v>
      </c>
      <c r="S5" s="1623">
        <f>O5*R5</f>
        <v/>
      </c>
      <c r="T5" s="1623">
        <f>Q5-S5</f>
        <v/>
      </c>
      <c r="U5" s="556">
        <f>T5/Q5</f>
        <v/>
      </c>
      <c r="V5" s="444" t="n"/>
      <c r="W5" s="444" t="n"/>
      <c r="X5" s="444" t="n"/>
      <c r="Y5" s="444" t="n"/>
      <c r="Z5" s="444" t="n"/>
      <c r="AA5" s="444" t="n"/>
      <c r="AB5" s="1624" t="n">
        <v>0.12</v>
      </c>
      <c r="AC5" s="1624">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442" t="n">
        <v>36</v>
      </c>
      <c r="N6" s="1442" t="n">
        <v>6</v>
      </c>
      <c r="O6" s="553" t="n"/>
      <c r="P6" s="1622" t="n">
        <v>1793</v>
      </c>
      <c r="Q6" s="1622">
        <f>O6*P6</f>
        <v/>
      </c>
      <c r="R6" s="554" t="n">
        <v>1485</v>
      </c>
      <c r="S6" s="1623">
        <f>O6*R6</f>
        <v/>
      </c>
      <c r="T6" s="1623">
        <f>Q6-S6</f>
        <v/>
      </c>
      <c r="U6" s="556">
        <f>T6/Q6</f>
        <v/>
      </c>
      <c r="V6" s="444" t="n"/>
      <c r="W6" s="444" t="n"/>
      <c r="X6" s="444" t="n"/>
      <c r="Y6" s="444" t="n"/>
      <c r="Z6" s="444" t="n"/>
      <c r="AA6" s="444" t="n"/>
      <c r="AB6" s="1624" t="n">
        <v>0.146</v>
      </c>
      <c r="AC6" s="1624">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21" t="n">
        <v>4949775100088</v>
      </c>
      <c r="D7" s="1621"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442" t="n">
        <v>36</v>
      </c>
      <c r="N7" s="1442" t="n">
        <v>6</v>
      </c>
      <c r="O7" s="553" t="n"/>
      <c r="P7" s="1622" t="n">
        <v>1992</v>
      </c>
      <c r="Q7" s="1622">
        <f>O7*P7</f>
        <v/>
      </c>
      <c r="R7" s="554" t="n">
        <v>1650</v>
      </c>
      <c r="S7" s="1623">
        <f>O7*R7</f>
        <v/>
      </c>
      <c r="T7" s="1623">
        <f>Q7-S7</f>
        <v/>
      </c>
      <c r="U7" s="556">
        <f>T7/Q7</f>
        <v/>
      </c>
      <c r="V7" s="444" t="n"/>
      <c r="W7" s="444" t="n"/>
      <c r="X7" s="444" t="n"/>
      <c r="Y7" s="444" t="n"/>
      <c r="Z7" s="444" t="n"/>
      <c r="AA7" s="444" t="n"/>
      <c r="AB7" s="1442" t="n">
        <v>0.218</v>
      </c>
      <c r="AC7" s="1624">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25" t="inlineStr">
        <is>
          <t>4949775100095</t>
        </is>
      </c>
      <c r="D8" s="1625"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442" t="n">
        <v>36</v>
      </c>
      <c r="N8" s="1442" t="n">
        <v>6</v>
      </c>
      <c r="O8" s="553" t="n"/>
      <c r="P8" s="1626" t="n">
        <v>2192</v>
      </c>
      <c r="Q8" s="1622">
        <f>O8*P8</f>
        <v/>
      </c>
      <c r="R8" s="554" t="n">
        <v>1815</v>
      </c>
      <c r="S8" s="1623">
        <f>O8*R8</f>
        <v/>
      </c>
      <c r="T8" s="1623">
        <f>Q8-S8</f>
        <v/>
      </c>
      <c r="U8" s="556">
        <f>T8/Q8</f>
        <v/>
      </c>
      <c r="V8" s="444" t="n"/>
      <c r="W8" s="444" t="n"/>
      <c r="X8" s="444" t="n"/>
      <c r="Y8" s="444" t="n"/>
      <c r="Z8" s="444" t="n"/>
      <c r="AA8" s="444" t="n"/>
      <c r="AB8" s="1624" t="n">
        <v>0.111</v>
      </c>
      <c r="AC8" s="1624">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25" t="inlineStr">
        <is>
          <t>4949775100101</t>
        </is>
      </c>
      <c r="D9" s="1625"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442" t="n">
        <v>36</v>
      </c>
      <c r="N9" s="1442" t="n">
        <v>6</v>
      </c>
      <c r="O9" s="553" t="n"/>
      <c r="P9" s="1626" t="n">
        <v>2391</v>
      </c>
      <c r="Q9" s="1622">
        <f>O9*P9</f>
        <v/>
      </c>
      <c r="R9" s="554" t="n">
        <v>1980</v>
      </c>
      <c r="S9" s="1623">
        <f>O9*R9</f>
        <v/>
      </c>
      <c r="T9" s="1623">
        <f>Q9-S9</f>
        <v/>
      </c>
      <c r="U9" s="556">
        <f>T9/Q9</f>
        <v/>
      </c>
      <c r="V9" s="444" t="n"/>
      <c r="W9" s="444" t="n"/>
      <c r="X9" s="444" t="n"/>
      <c r="Y9" s="444" t="n"/>
      <c r="Z9" s="444" t="n"/>
      <c r="AA9" s="444" t="n"/>
      <c r="AB9" s="1624" t="n">
        <v>0.111</v>
      </c>
      <c r="AC9" s="1624">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25" t="inlineStr">
        <is>
          <t>4949775100019</t>
        </is>
      </c>
      <c r="D10" s="1625"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442" t="n">
        <v>36</v>
      </c>
      <c r="N10" s="1442" t="n">
        <v>6</v>
      </c>
      <c r="O10" s="553" t="n"/>
      <c r="P10" s="1626" t="n">
        <v>3586</v>
      </c>
      <c r="Q10" s="1622">
        <f>O10*P10</f>
        <v/>
      </c>
      <c r="R10" s="554" t="n">
        <v>2970</v>
      </c>
      <c r="S10" s="1623">
        <f>O10*R10</f>
        <v/>
      </c>
      <c r="T10" s="1623">
        <f>Q10-S10</f>
        <v/>
      </c>
      <c r="U10" s="556">
        <f>T10/Q10</f>
        <v/>
      </c>
      <c r="V10" s="444" t="n"/>
      <c r="W10" s="444" t="n"/>
      <c r="X10" s="444" t="n"/>
      <c r="Y10" s="444" t="n"/>
      <c r="Z10" s="444" t="n"/>
      <c r="AA10" s="444" t="n"/>
      <c r="AB10" s="1624" t="n">
        <v>0.128</v>
      </c>
      <c r="AC10" s="1624">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25" t="inlineStr">
        <is>
          <t>4949775100026</t>
        </is>
      </c>
      <c r="D11" s="1625"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442" t="n">
        <v>36</v>
      </c>
      <c r="N11" s="1442" t="n">
        <v>6</v>
      </c>
      <c r="O11" s="553" t="n"/>
      <c r="P11" s="1626" t="n">
        <v>3188</v>
      </c>
      <c r="Q11" s="1622">
        <f>O11*P11</f>
        <v/>
      </c>
      <c r="R11" s="554" t="n">
        <v>2640</v>
      </c>
      <c r="S11" s="1623">
        <f>O11*R11</f>
        <v/>
      </c>
      <c r="T11" s="1623">
        <f>Q11-S11</f>
        <v/>
      </c>
      <c r="U11" s="556">
        <f>T11/Q11</f>
        <v/>
      </c>
      <c r="V11" s="444" t="n"/>
      <c r="W11" s="444" t="n"/>
      <c r="X11" s="444" t="n"/>
      <c r="Y11" s="444" t="n"/>
      <c r="Z11" s="444" t="n"/>
      <c r="AA11" s="444" t="n"/>
      <c r="AB11" s="1624" t="n">
        <v>0.146</v>
      </c>
      <c r="AC11" s="1624">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25" t="n">
        <v>4949775100033</v>
      </c>
      <c r="D12" s="1625"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442" t="n">
        <v>36</v>
      </c>
      <c r="N12" s="1442" t="n">
        <v>6</v>
      </c>
      <c r="O12" s="553" t="n"/>
      <c r="P12" s="1626" t="n">
        <v>4331</v>
      </c>
      <c r="Q12" s="1622">
        <f>O12*P12</f>
        <v/>
      </c>
      <c r="R12" s="554" t="n">
        <v>3465</v>
      </c>
      <c r="S12" s="1623">
        <f>O12*R12</f>
        <v/>
      </c>
      <c r="T12" s="1623">
        <f>Q12-S12</f>
        <v/>
      </c>
      <c r="U12" s="556">
        <f>T12/Q12</f>
        <v/>
      </c>
      <c r="V12" s="444" t="n"/>
      <c r="W12" s="444" t="n"/>
      <c r="X12" s="444" t="n"/>
      <c r="Y12" s="444" t="n"/>
      <c r="Z12" s="444" t="n"/>
      <c r="AA12" s="444" t="n"/>
      <c r="AB12" s="1624" t="n">
        <v>0.24</v>
      </c>
      <c r="AC12" s="1624">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25" t="inlineStr">
        <is>
          <t>4949775100040</t>
        </is>
      </c>
      <c r="D13" s="1625"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442" t="n">
        <v>36</v>
      </c>
      <c r="N13" s="1442" t="n">
        <v>6</v>
      </c>
      <c r="O13" s="553" t="n"/>
      <c r="P13" s="1626" t="n">
        <v>4373</v>
      </c>
      <c r="Q13" s="1622">
        <f>O13*P13</f>
        <v/>
      </c>
      <c r="R13" s="554" t="n">
        <v>3630</v>
      </c>
      <c r="S13" s="1623">
        <f>O13*R13</f>
        <v/>
      </c>
      <c r="T13" s="1623">
        <f>Q13-S13</f>
        <v/>
      </c>
      <c r="U13" s="556">
        <f>T13/Q13</f>
        <v/>
      </c>
      <c r="V13" s="444" t="n"/>
      <c r="W13" s="444" t="n"/>
      <c r="X13" s="444" t="n"/>
      <c r="Y13" s="444" t="n"/>
      <c r="Z13" s="444" t="n"/>
      <c r="AA13" s="444" t="n"/>
      <c r="AB13" s="1442" t="n">
        <v>0.134</v>
      </c>
      <c r="AC13" s="1624">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25" t="n">
        <v>4949775100057</v>
      </c>
      <c r="D14" s="1625"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442" t="n">
        <v>36</v>
      </c>
      <c r="N14" s="1442" t="n">
        <v>6</v>
      </c>
      <c r="O14" s="553" t="n"/>
      <c r="P14" s="1626" t="n">
        <v>5000</v>
      </c>
      <c r="Q14" s="1622">
        <f>O14*P14</f>
        <v/>
      </c>
      <c r="R14" s="554" t="n">
        <v>4125</v>
      </c>
      <c r="S14" s="1623">
        <f>O14*R14</f>
        <v/>
      </c>
      <c r="T14" s="1623">
        <f>Q14-S14</f>
        <v/>
      </c>
      <c r="U14" s="556">
        <f>T14/Q14</f>
        <v/>
      </c>
      <c r="V14" s="444" t="n"/>
      <c r="W14" s="444" t="n"/>
      <c r="X14" s="444" t="n"/>
      <c r="Y14" s="444" t="n"/>
      <c r="Z14" s="444" t="n"/>
      <c r="AA14" s="444" t="n"/>
      <c r="AB14" s="1624" t="n">
        <v>0.118</v>
      </c>
      <c r="AC14" s="1624">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25" t="n">
        <v>4949775100651</v>
      </c>
      <c r="D15" s="1625"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442" t="n">
        <v>36</v>
      </c>
      <c r="N15" s="1442" t="n">
        <v>6</v>
      </c>
      <c r="O15" s="553" t="n"/>
      <c r="P15" s="1626" t="n">
        <v>3985</v>
      </c>
      <c r="Q15" s="1622">
        <f>O15*P15</f>
        <v/>
      </c>
      <c r="R15" s="554" t="n">
        <v>3300</v>
      </c>
      <c r="S15" s="1623">
        <f>O15*R15</f>
        <v/>
      </c>
      <c r="T15" s="1623">
        <f>Q15-S15</f>
        <v/>
      </c>
      <c r="U15" s="556">
        <f>T15/Q15</f>
        <v/>
      </c>
      <c r="V15" s="444" t="n"/>
      <c r="W15" s="444" t="n"/>
      <c r="X15" s="444" t="n"/>
      <c r="Y15" s="444" t="n"/>
      <c r="Z15" s="444" t="n"/>
      <c r="AA15" s="444" t="n"/>
      <c r="AB15" s="1442" t="n">
        <v>0.152</v>
      </c>
      <c r="AC15" s="1624">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25" t="n">
        <v>4949775100668</v>
      </c>
      <c r="D16" s="1625"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442" t="n">
        <v>36</v>
      </c>
      <c r="N16" s="1442" t="n">
        <v>6</v>
      </c>
      <c r="O16" s="553" t="n"/>
      <c r="P16" s="1626" t="n">
        <v>3985</v>
      </c>
      <c r="Q16" s="1622">
        <f>O16*P16</f>
        <v/>
      </c>
      <c r="R16" s="554" t="n">
        <v>3300</v>
      </c>
      <c r="S16" s="1623">
        <f>O16*R16</f>
        <v/>
      </c>
      <c r="T16" s="1623">
        <f>Q16-S16</f>
        <v/>
      </c>
      <c r="U16" s="556">
        <f>T16/Q16</f>
        <v/>
      </c>
      <c r="V16" s="444" t="n"/>
      <c r="W16" s="444" t="n"/>
      <c r="X16" s="444" t="n"/>
      <c r="Y16" s="444" t="n"/>
      <c r="Z16" s="444" t="n"/>
      <c r="AA16" s="444" t="n"/>
      <c r="AB16" s="1627" t="n">
        <v>0.153</v>
      </c>
      <c r="AC16" s="1627">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442" t="n">
        <v>36</v>
      </c>
      <c r="N17" s="1442" t="n">
        <v>6</v>
      </c>
      <c r="O17" s="553" t="n"/>
      <c r="P17" s="1626" t="n">
        <v>5977</v>
      </c>
      <c r="Q17" s="1622">
        <f>O17*P17</f>
        <v/>
      </c>
      <c r="R17" s="554" t="n">
        <v>4950</v>
      </c>
      <c r="S17" s="1623">
        <f>O17*R17</f>
        <v/>
      </c>
      <c r="T17" s="1623">
        <f>Q17-S17</f>
        <v/>
      </c>
      <c r="U17" s="556">
        <f>T17/Q17</f>
        <v/>
      </c>
      <c r="V17" s="444" t="n"/>
      <c r="W17" s="444" t="n"/>
      <c r="X17" s="444" t="n"/>
      <c r="Y17" s="444" t="n"/>
      <c r="Z17" s="444" t="n"/>
      <c r="AA17" s="444" t="n"/>
      <c r="AB17" s="1442" t="n">
        <v>0.1592</v>
      </c>
      <c r="AC17" s="1624">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442" t="n">
        <v>36</v>
      </c>
      <c r="N18" s="1442" t="n">
        <v>6</v>
      </c>
      <c r="O18" s="553" t="n"/>
      <c r="P18" s="1626" t="n">
        <v>7970</v>
      </c>
      <c r="Q18" s="1622">
        <f>O18*P18</f>
        <v/>
      </c>
      <c r="R18" s="554" t="n">
        <v>6600</v>
      </c>
      <c r="S18" s="1623">
        <f>O18*R18</f>
        <v/>
      </c>
      <c r="T18" s="1623">
        <f>Q18-S18</f>
        <v/>
      </c>
      <c r="U18" s="556">
        <f>T18/Q18</f>
        <v/>
      </c>
      <c r="V18" s="444" t="n"/>
      <c r="W18" s="444" t="n"/>
      <c r="X18" s="444" t="n"/>
      <c r="Y18" s="444" t="n"/>
      <c r="Z18" s="444" t="n"/>
      <c r="AA18" s="444" t="n"/>
      <c r="AB18" s="1624" t="n">
        <v>0.13492</v>
      </c>
      <c r="AC18" s="1624">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442" t="n">
        <v>36</v>
      </c>
      <c r="N19" s="1442" t="n">
        <v>6</v>
      </c>
      <c r="O19" s="553" t="n"/>
      <c r="P19" s="1626" t="n">
        <v>13947</v>
      </c>
      <c r="Q19" s="1622">
        <f>O19*P19</f>
        <v/>
      </c>
      <c r="R19" s="554" t="n">
        <v>11550</v>
      </c>
      <c r="S19" s="1623">
        <f>O19*R19</f>
        <v/>
      </c>
      <c r="T19" s="1623">
        <f>Q19-S19</f>
        <v/>
      </c>
      <c r="U19" s="556">
        <f>T19/Q19</f>
        <v/>
      </c>
      <c r="V19" s="444" t="n"/>
      <c r="W19" s="444" t="n"/>
      <c r="X19" s="444" t="n"/>
      <c r="Y19" s="444" t="n"/>
      <c r="Z19" s="444" t="n"/>
      <c r="AA19" s="444" t="n"/>
      <c r="AB19" s="1624" t="n">
        <v>0.0153</v>
      </c>
      <c r="AC19" s="1624">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442" t="n"/>
      <c r="N20" s="1442" t="n"/>
      <c r="O20" s="553" t="n"/>
      <c r="P20" s="1626" t="n"/>
      <c r="Q20" s="1622" t="n"/>
      <c r="R20" s="554" t="n"/>
      <c r="S20" s="1623" t="n"/>
      <c r="T20" s="1623" t="n"/>
      <c r="U20" s="556" t="n"/>
      <c r="V20" s="444" t="n"/>
      <c r="W20" s="444" t="n"/>
      <c r="X20" s="444" t="n"/>
      <c r="Y20" s="444" t="n"/>
      <c r="Z20" s="444" t="n"/>
      <c r="AA20" s="444" t="n"/>
      <c r="AB20" s="1624" t="n"/>
      <c r="AC20" s="1624" t="n"/>
      <c r="AD20" s="673" t="n"/>
      <c r="AE20" s="663" t="n"/>
      <c r="AF20" s="337" t="n"/>
      <c r="AG20" s="337" t="n"/>
    </row>
    <row r="21" hidden="1" ht="20.1" customFormat="1" customHeight="1" s="437" thickBot="1">
      <c r="A21" s="435" t="n"/>
      <c r="B21" s="829" t="n"/>
      <c r="C21" s="1625" t="inlineStr">
        <is>
          <t>4949775200085</t>
        </is>
      </c>
      <c r="D21" s="1625"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442" t="n">
        <v>72</v>
      </c>
      <c r="N21" s="1442" t="n">
        <v>6</v>
      </c>
      <c r="O21" s="553" t="n"/>
      <c r="P21" s="1626" t="n">
        <v>1395</v>
      </c>
      <c r="Q21" s="1622">
        <f>O21*P21</f>
        <v/>
      </c>
      <c r="R21" s="554" t="n">
        <v>1155</v>
      </c>
      <c r="S21" s="1623">
        <f>O21*R21</f>
        <v/>
      </c>
      <c r="T21" s="1623">
        <f>Q21-S21</f>
        <v/>
      </c>
      <c r="U21" s="556">
        <f>T21/Q21</f>
        <v/>
      </c>
      <c r="V21" s="444" t="n"/>
      <c r="W21" s="444" t="n"/>
      <c r="X21" s="444" t="n"/>
      <c r="Y21" s="444" t="n"/>
      <c r="Z21" s="444" t="n"/>
      <c r="AA21" s="444" t="n"/>
      <c r="AB21" s="1442" t="n">
        <v>0.1165</v>
      </c>
      <c r="AC21" s="1624">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25" t="inlineStr">
        <is>
          <t>4949775600014</t>
        </is>
      </c>
      <c r="D22" s="1625"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442" t="n">
        <v>36</v>
      </c>
      <c r="N22" s="1442" t="n">
        <v>6</v>
      </c>
      <c r="O22" s="553" t="n"/>
      <c r="P22" s="1626" t="n">
        <v>1594</v>
      </c>
      <c r="Q22" s="1622">
        <f>O22*P22</f>
        <v/>
      </c>
      <c r="R22" s="554" t="n">
        <v>1320</v>
      </c>
      <c r="S22" s="1623">
        <f>O22*R22</f>
        <v/>
      </c>
      <c r="T22" s="1623">
        <f>Q22-S22</f>
        <v/>
      </c>
      <c r="U22" s="556">
        <f>T22/Q22</f>
        <v/>
      </c>
      <c r="V22" s="444" t="n"/>
      <c r="W22" s="444" t="n"/>
      <c r="X22" s="444" t="n"/>
      <c r="Y22" s="444" t="n"/>
      <c r="Z22" s="444" t="n"/>
      <c r="AA22" s="444" t="n"/>
      <c r="AB22" s="1624" t="n">
        <v>0.15</v>
      </c>
      <c r="AC22" s="1624">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25" t="inlineStr">
        <is>
          <t>4949775600021</t>
        </is>
      </c>
      <c r="D23" s="1625"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442" t="n">
        <v>36</v>
      </c>
      <c r="N23" s="1442" t="n">
        <v>6</v>
      </c>
      <c r="O23" s="553" t="n"/>
      <c r="P23" s="1626" t="n">
        <v>1793</v>
      </c>
      <c r="Q23" s="1622">
        <f>O23*P23</f>
        <v/>
      </c>
      <c r="R23" s="554" t="n">
        <v>1485</v>
      </c>
      <c r="S23" s="1623">
        <f>O23*R23</f>
        <v/>
      </c>
      <c r="T23" s="1623">
        <f>Q23-S23</f>
        <v/>
      </c>
      <c r="U23" s="556">
        <f>T23/Q23</f>
        <v/>
      </c>
      <c r="V23" s="444" t="n"/>
      <c r="W23" s="444" t="n"/>
      <c r="X23" s="444" t="n"/>
      <c r="Y23" s="444" t="n"/>
      <c r="Z23" s="444" t="n"/>
      <c r="AA23" s="444" t="n"/>
      <c r="AB23" s="1624" t="n">
        <v>0.1515</v>
      </c>
      <c r="AC23" s="1624">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25" t="inlineStr">
        <is>
          <t>4949775600076</t>
        </is>
      </c>
      <c r="D24" s="1625"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442" t="n">
        <v>36</v>
      </c>
      <c r="N24" s="1442" t="n">
        <v>6</v>
      </c>
      <c r="O24" s="553" t="n"/>
      <c r="P24" s="1626" t="n">
        <v>1116</v>
      </c>
      <c r="Q24" s="1622">
        <f>O24*P24</f>
        <v/>
      </c>
      <c r="R24" s="554" t="n">
        <v>924</v>
      </c>
      <c r="S24" s="1623">
        <f>O24*R24</f>
        <v/>
      </c>
      <c r="T24" s="1623">
        <f>Q24-S24</f>
        <v/>
      </c>
      <c r="U24" s="556">
        <f>T24/Q24</f>
        <v/>
      </c>
      <c r="V24" s="444" t="n"/>
      <c r="W24" s="444" t="n"/>
      <c r="X24" s="444" t="n"/>
      <c r="Y24" s="444" t="n"/>
      <c r="Z24" s="444" t="n"/>
      <c r="AA24" s="444" t="n"/>
      <c r="AB24" s="1442" t="n">
        <v>0.125</v>
      </c>
      <c r="AC24" s="1624">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25" t="inlineStr">
        <is>
          <t>4949775600120</t>
        </is>
      </c>
      <c r="D25" s="1625"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442" t="n">
        <v>36</v>
      </c>
      <c r="N25" s="1442" t="n">
        <v>6</v>
      </c>
      <c r="O25" s="553" t="n"/>
      <c r="P25" s="1626" t="n">
        <v>1116</v>
      </c>
      <c r="Q25" s="1628">
        <f>O25*P25</f>
        <v/>
      </c>
      <c r="R25" s="443" t="n">
        <v>924</v>
      </c>
      <c r="S25" s="1623">
        <f>O25*R25</f>
        <v/>
      </c>
      <c r="T25" s="1623">
        <f>Q25-S25</f>
        <v/>
      </c>
      <c r="U25" s="556">
        <f>T25/Q25</f>
        <v/>
      </c>
      <c r="V25" s="444" t="n"/>
      <c r="W25" s="444" t="n"/>
      <c r="X25" s="444" t="n"/>
      <c r="Y25" s="444" t="n"/>
      <c r="Z25" s="444" t="n"/>
      <c r="AA25" s="444" t="n"/>
      <c r="AB25" s="1442" t="n">
        <v>0.125</v>
      </c>
      <c r="AC25" s="1624">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442" t="n"/>
      <c r="B26" s="822" t="n"/>
      <c r="C26" s="1625" t="n">
        <v>4949775300617</v>
      </c>
      <c r="D26" s="1625"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442" t="n"/>
      <c r="N26" s="1442" t="n">
        <v>6</v>
      </c>
      <c r="O26" s="553" t="n"/>
      <c r="P26" s="1626" t="n">
        <v>1195</v>
      </c>
      <c r="Q26" s="1628">
        <f>O26*P26</f>
        <v/>
      </c>
      <c r="R26" s="443" t="n">
        <v>990</v>
      </c>
      <c r="S26" s="1623">
        <f>O26*R26</f>
        <v/>
      </c>
      <c r="T26" s="1623">
        <f>Q26-S26</f>
        <v/>
      </c>
      <c r="U26" s="556">
        <f>T26/Q26</f>
        <v/>
      </c>
      <c r="V26" s="444" t="n"/>
      <c r="W26" s="444" t="n"/>
      <c r="X26" s="444" t="n"/>
      <c r="Y26" s="444" t="n"/>
      <c r="Z26" s="444" t="n"/>
      <c r="AA26" s="444" t="n"/>
      <c r="AB26" s="1627" t="n">
        <v>0.013</v>
      </c>
      <c r="AC26" s="1627">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25" t="n"/>
      <c r="D27" s="1625" t="n"/>
      <c r="E27" s="435" t="n"/>
      <c r="F27" s="435" t="n"/>
      <c r="G27" s="450" t="n"/>
      <c r="H27" s="1296" t="n"/>
      <c r="I27" s="440" t="n"/>
      <c r="J27" s="693" t="n"/>
      <c r="K27" s="440" t="n"/>
      <c r="L27" s="440" t="n"/>
      <c r="M27" s="1442" t="n"/>
      <c r="N27" s="1442" t="n"/>
      <c r="O27" s="553" t="n"/>
      <c r="P27" s="1626" t="n"/>
      <c r="Q27" s="1628" t="n"/>
      <c r="R27" s="443" t="n"/>
      <c r="S27" s="1623" t="n"/>
      <c r="T27" s="1623" t="n"/>
      <c r="U27" s="556" t="n"/>
      <c r="V27" s="444" t="n"/>
      <c r="W27" s="444" t="n"/>
      <c r="X27" s="444" t="n"/>
      <c r="Y27" s="444" t="n"/>
      <c r="Z27" s="444" t="n"/>
      <c r="AA27" s="444" t="n"/>
      <c r="AB27" s="1442" t="n"/>
      <c r="AC27" s="1624" t="n"/>
      <c r="AD27" s="673" t="n"/>
      <c r="AE27" s="663" t="n"/>
      <c r="AF27" s="337" t="n"/>
      <c r="AG27" s="337" t="n"/>
    </row>
    <row r="28" hidden="1" ht="20.1" customFormat="1" customHeight="1" s="437" thickBot="1">
      <c r="A28" s="1442" t="n"/>
      <c r="B28" s="861" t="inlineStr">
        <is>
          <t>3401.30-0000</t>
        </is>
      </c>
      <c r="C28" s="1629" t="n">
        <v>2100058020451</v>
      </c>
      <c r="D28" s="1630"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442" t="n">
        <v>6</v>
      </c>
      <c r="O28" s="553" t="n"/>
      <c r="P28" s="1626" t="n">
        <v>2391</v>
      </c>
      <c r="Q28" s="1628">
        <f>O28*P28</f>
        <v/>
      </c>
      <c r="R28" s="554" t="n">
        <v>1980</v>
      </c>
      <c r="S28" s="1623">
        <f>O28*R28</f>
        <v/>
      </c>
      <c r="T28" s="1623">
        <f>Q28-S28</f>
        <v/>
      </c>
      <c r="U28" s="556">
        <f>T28/Q28</f>
        <v/>
      </c>
      <c r="V28" s="444" t="n"/>
      <c r="W28" s="444" t="n"/>
      <c r="X28" s="444" t="n"/>
      <c r="Y28" s="444" t="n"/>
      <c r="Z28" s="444" t="n"/>
      <c r="AA28" s="444" t="inlineStr">
        <is>
          <t>4.3x5.5x17.2</t>
        </is>
      </c>
      <c r="AB28" s="1631" t="n">
        <v>0.123</v>
      </c>
      <c r="AC28" s="1624">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442" t="n"/>
      <c r="B29" s="858" t="inlineStr">
        <is>
          <t>3401.30-0000</t>
        </is>
      </c>
      <c r="C29" s="1632" t="inlineStr">
        <is>
          <t>2100058020468</t>
        </is>
      </c>
      <c r="D29" s="1630"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442" t="n">
        <v>6</v>
      </c>
      <c r="O29" s="553" t="n"/>
      <c r="P29" s="1626" t="n">
        <v>2391</v>
      </c>
      <c r="Q29" s="1628">
        <f>O29*P29</f>
        <v/>
      </c>
      <c r="R29" s="443" t="n">
        <v>1980</v>
      </c>
      <c r="S29" s="1623">
        <f>O29*R29</f>
        <v/>
      </c>
      <c r="T29" s="1623">
        <f>Q29-S29</f>
        <v/>
      </c>
      <c r="U29" s="556">
        <f>T29/Q29</f>
        <v/>
      </c>
      <c r="V29" s="444" t="n"/>
      <c r="W29" s="444" t="n"/>
      <c r="X29" s="444" t="n"/>
      <c r="Y29" s="444" t="n"/>
      <c r="Z29" s="444" t="n"/>
      <c r="AA29" s="444" t="inlineStr">
        <is>
          <t>4.3x5.5x17.2</t>
        </is>
      </c>
      <c r="AB29" s="1633" t="n">
        <v>0.123</v>
      </c>
      <c r="AC29" s="1627">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442" t="n"/>
      <c r="B30" s="806" t="inlineStr">
        <is>
          <t>3304.99-9003</t>
        </is>
      </c>
      <c r="C30" s="1629" t="inlineStr">
        <is>
          <t>2100058020475</t>
        </is>
      </c>
      <c r="D30" s="1630"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442" t="n">
        <v>6</v>
      </c>
      <c r="O30" s="553" t="n"/>
      <c r="P30" s="1626" t="n">
        <v>2391</v>
      </c>
      <c r="Q30" s="1628">
        <f>O30*P30</f>
        <v/>
      </c>
      <c r="R30" s="554" t="n">
        <v>1980</v>
      </c>
      <c r="S30" s="1634">
        <f>O30*R30</f>
        <v/>
      </c>
      <c r="T30" s="1634">
        <f>Q30-S30</f>
        <v/>
      </c>
      <c r="U30" s="808">
        <f>T30/Q30</f>
        <v/>
      </c>
      <c r="V30" s="444" t="n"/>
      <c r="W30" s="444" t="n"/>
      <c r="X30" s="444" t="n"/>
      <c r="Y30" s="444" t="n"/>
      <c r="Z30" s="444" t="n"/>
      <c r="AA30" s="444" t="inlineStr">
        <is>
          <t>4.4x5.5x15.8</t>
        </is>
      </c>
      <c r="AB30" s="1631" t="n">
        <v>0.102</v>
      </c>
      <c r="AC30" s="1624">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442" t="n"/>
      <c r="B31" s="860" t="inlineStr">
        <is>
          <t>3304.99-9003</t>
        </is>
      </c>
      <c r="C31" s="1629" t="n">
        <v>2100058020499</v>
      </c>
      <c r="D31" s="1630"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442" t="n">
        <v>6</v>
      </c>
      <c r="O31" s="553" t="n"/>
      <c r="P31" s="1626" t="n">
        <v>1992</v>
      </c>
      <c r="Q31" s="1628">
        <f>O31*P31</f>
        <v/>
      </c>
      <c r="R31" s="554" t="n">
        <v>1650</v>
      </c>
      <c r="S31" s="1634">
        <f>O31*R31</f>
        <v/>
      </c>
      <c r="T31" s="1634">
        <f>Q31-S31</f>
        <v/>
      </c>
      <c r="U31" s="808">
        <f>T31/Q31</f>
        <v/>
      </c>
      <c r="V31" s="444" t="n"/>
      <c r="W31" s="444" t="n"/>
      <c r="X31" s="444" t="n"/>
      <c r="Y31" s="444" t="n"/>
      <c r="Z31" s="444" t="n"/>
      <c r="AA31" s="444" t="inlineStr">
        <is>
          <t>4.7x5x18</t>
        </is>
      </c>
      <c r="AB31" s="1635" t="n">
        <v>0.275</v>
      </c>
      <c r="AC31" s="1624">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442" t="n"/>
      <c r="B32" s="861" t="inlineStr">
        <is>
          <t>3304.99-9003</t>
        </is>
      </c>
      <c r="C32" s="1629" t="inlineStr">
        <is>
          <t>2100058020482</t>
        </is>
      </c>
      <c r="D32" s="1630"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442" t="n">
        <v>6</v>
      </c>
      <c r="O32" s="553" t="n"/>
      <c r="P32" s="1626" t="n">
        <v>3188</v>
      </c>
      <c r="Q32" s="1628">
        <f>O32*P32</f>
        <v/>
      </c>
      <c r="R32" s="554" t="n">
        <v>2640</v>
      </c>
      <c r="S32" s="1634">
        <f>O32*R32</f>
        <v/>
      </c>
      <c r="T32" s="1634">
        <f>Q32-S32</f>
        <v/>
      </c>
      <c r="U32" s="808">
        <f>T32/Q32</f>
        <v/>
      </c>
      <c r="V32" s="444" t="n"/>
      <c r="W32" s="444" t="n"/>
      <c r="X32" s="444" t="n"/>
      <c r="Y32" s="444" t="n"/>
      <c r="Z32" s="444" t="n"/>
      <c r="AA32" s="444" t="inlineStr">
        <is>
          <t>4.8x5x18</t>
        </is>
      </c>
      <c r="AB32" s="1636" t="n">
        <v>0.277</v>
      </c>
      <c r="AC32" s="1637">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442" t="n"/>
      <c r="B33" s="860" t="inlineStr">
        <is>
          <t>3304.99-9003</t>
        </is>
      </c>
      <c r="C33" s="1629" t="n">
        <v>2100058020505</v>
      </c>
      <c r="D33" s="1630"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442" t="n">
        <v>6</v>
      </c>
      <c r="O33" s="553" t="n"/>
      <c r="P33" s="1626" t="n">
        <v>3387</v>
      </c>
      <c r="Q33" s="1628">
        <f>O33*P33</f>
        <v/>
      </c>
      <c r="R33" s="554" t="n">
        <v>2805</v>
      </c>
      <c r="S33" s="1634">
        <f>O33*R33</f>
        <v/>
      </c>
      <c r="T33" s="1634">
        <f>Q33-S33</f>
        <v/>
      </c>
      <c r="U33" s="808">
        <f>T33/Q33</f>
        <v/>
      </c>
      <c r="V33" s="444" t="n"/>
      <c r="W33" s="444" t="n"/>
      <c r="X33" s="444" t="n"/>
      <c r="Y33" s="444" t="n"/>
      <c r="Z33" s="444" t="n"/>
      <c r="AA33" s="444" t="inlineStr">
        <is>
          <t>4.2x5x14.8</t>
        </is>
      </c>
      <c r="AB33" s="1636" t="n">
        <v>0.232</v>
      </c>
      <c r="AC33" s="1637">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442" t="n"/>
      <c r="B34" s="860" t="inlineStr">
        <is>
          <t>3304.99-9003</t>
        </is>
      </c>
      <c r="C34" s="1629" t="n">
        <v>2100058020512</v>
      </c>
      <c r="D34" s="1630"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442" t="n">
        <v>6</v>
      </c>
      <c r="O34" s="553" t="n"/>
      <c r="P34" s="1626" t="n">
        <v>3387</v>
      </c>
      <c r="Q34" s="1628">
        <f>O34*P34</f>
        <v/>
      </c>
      <c r="R34" s="554" t="n">
        <v>2805</v>
      </c>
      <c r="S34" s="1634">
        <f>O34*R34</f>
        <v/>
      </c>
      <c r="T34" s="1634">
        <f>Q34-S34</f>
        <v/>
      </c>
      <c r="U34" s="808">
        <f>T34/Q34</f>
        <v/>
      </c>
      <c r="V34" s="444" t="n"/>
      <c r="W34" s="444" t="n"/>
      <c r="X34" s="444" t="n"/>
      <c r="Y34" s="444" t="n"/>
      <c r="Z34" s="444" t="n"/>
      <c r="AA34" s="444" t="inlineStr">
        <is>
          <t>3.8x4x12.2</t>
        </is>
      </c>
      <c r="AB34" s="1633" t="n">
        <v>0.119</v>
      </c>
      <c r="AC34" s="1627">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442" t="n"/>
      <c r="B35" s="860" t="inlineStr">
        <is>
          <t>3304.99-9003</t>
        </is>
      </c>
      <c r="C35" s="1629" t="inlineStr">
        <is>
          <t>2100058020529</t>
        </is>
      </c>
      <c r="D35" s="1630"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442" t="n">
        <v>6</v>
      </c>
      <c r="O35" s="553" t="n"/>
      <c r="P35" s="1626" t="n">
        <v>3188</v>
      </c>
      <c r="Q35" s="1628">
        <f>O35*P35</f>
        <v/>
      </c>
      <c r="R35" s="554" t="n">
        <v>2640</v>
      </c>
      <c r="S35" s="1634">
        <f>O35*R35</f>
        <v/>
      </c>
      <c r="T35" s="1634">
        <f>Q35-S35</f>
        <v/>
      </c>
      <c r="U35" s="808">
        <f>T35/Q35</f>
        <v/>
      </c>
      <c r="V35" s="444" t="n"/>
      <c r="W35" s="444" t="n"/>
      <c r="X35" s="444" t="n"/>
      <c r="Y35" s="444" t="n"/>
      <c r="Z35" s="444" t="n"/>
      <c r="AA35" s="444" t="inlineStr">
        <is>
          <t>3.8x4x12.2</t>
        </is>
      </c>
      <c r="AB35" s="1638" t="n">
        <v>0.116</v>
      </c>
      <c r="AC35" s="1627">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442" t="n"/>
      <c r="B36" s="861" t="inlineStr">
        <is>
          <t>3304.99-9003</t>
        </is>
      </c>
      <c r="C36" s="1629" t="n">
        <v>2100058020536</v>
      </c>
      <c r="D36" s="1630"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442" t="n">
        <v>6</v>
      </c>
      <c r="O36" s="553" t="n"/>
      <c r="P36" s="1626" t="n">
        <v>3985</v>
      </c>
      <c r="Q36" s="1628">
        <f>O36*P36</f>
        <v/>
      </c>
      <c r="R36" s="554" t="n">
        <v>3300</v>
      </c>
      <c r="S36" s="1634">
        <f>O36*R36</f>
        <v/>
      </c>
      <c r="T36" s="1634">
        <f>Q36-S36</f>
        <v/>
      </c>
      <c r="U36" s="808">
        <f>T36/Q36</f>
        <v/>
      </c>
      <c r="V36" s="444" t="n"/>
      <c r="W36" s="444" t="n"/>
      <c r="X36" s="444" t="n"/>
      <c r="Y36" s="444" t="n"/>
      <c r="Z36" s="444" t="n"/>
      <c r="AA36" s="444" t="inlineStr">
        <is>
          <t>4.5x5.4x17</t>
        </is>
      </c>
      <c r="AB36" s="1639" t="n">
        <v>0.129</v>
      </c>
      <c r="AC36" s="1627">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442" t="n"/>
      <c r="B37" s="858" t="inlineStr">
        <is>
          <t>3304.99-2003</t>
        </is>
      </c>
      <c r="C37" s="1632" t="n">
        <v>2100058020543</v>
      </c>
      <c r="D37" s="1630"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442" t="n">
        <v>6</v>
      </c>
      <c r="O37" s="553" t="n"/>
      <c r="P37" s="1626" t="n">
        <v>3586</v>
      </c>
      <c r="Q37" s="1628">
        <f>O37*P37</f>
        <v/>
      </c>
      <c r="R37" s="554" t="n">
        <v>2970</v>
      </c>
      <c r="S37" s="1634">
        <f>O37*R37</f>
        <v/>
      </c>
      <c r="T37" s="1634">
        <f>Q37-S37</f>
        <v/>
      </c>
      <c r="U37" s="808">
        <f>T37/Q37</f>
        <v/>
      </c>
      <c r="V37" s="444" t="n"/>
      <c r="W37" s="444" t="n">
        <v>9</v>
      </c>
      <c r="X37" s="444" t="n"/>
      <c r="Y37" s="444" t="n"/>
      <c r="Z37" s="444" t="n"/>
      <c r="AA37" s="444" t="inlineStr">
        <is>
          <t>4.2x5x17.2</t>
        </is>
      </c>
      <c r="AB37" s="1638" t="n">
        <v>0.233</v>
      </c>
      <c r="AC37" s="1627">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442" t="n"/>
      <c r="B38" s="858" t="inlineStr">
        <is>
          <t>3304.99-2003</t>
        </is>
      </c>
      <c r="C38" s="1632" t="n">
        <v>2100058020550</v>
      </c>
      <c r="D38" s="1630"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442" t="n">
        <v>6</v>
      </c>
      <c r="O38" s="553" t="n"/>
      <c r="P38" s="1626" t="n">
        <v>5977</v>
      </c>
      <c r="Q38" s="1628">
        <f>O38*P38</f>
        <v/>
      </c>
      <c r="R38" s="554" t="n">
        <v>4950</v>
      </c>
      <c r="S38" s="1634">
        <f>O38*R38</f>
        <v/>
      </c>
      <c r="T38" s="1634">
        <f>Q38-S38</f>
        <v/>
      </c>
      <c r="U38" s="808">
        <f>T38/Q38</f>
        <v/>
      </c>
      <c r="V38" s="444" t="n"/>
      <c r="W38" s="444" t="n">
        <v>4.5</v>
      </c>
      <c r="X38" s="444" t="n"/>
      <c r="Y38" s="444" t="n"/>
      <c r="Z38" s="444" t="n"/>
      <c r="AA38" s="444" t="inlineStr">
        <is>
          <t>5.4x5.4x6</t>
        </is>
      </c>
      <c r="AB38" s="1639" t="n">
        <v>0.138</v>
      </c>
      <c r="AC38" s="1627">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40" t="n"/>
      <c r="D39" s="1640" t="n">
        <v>5802583</v>
      </c>
      <c r="E39" s="813" t="inlineStr">
        <is>
          <t>Relent</t>
        </is>
      </c>
      <c r="F39" s="1641"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42" t="n">
        <v>5488</v>
      </c>
      <c r="Q39" s="1643">
        <f>O39*P39</f>
        <v/>
      </c>
      <c r="R39" s="1128" t="n">
        <v>4500</v>
      </c>
      <c r="S39" s="1644">
        <f>O39*R39</f>
        <v/>
      </c>
      <c r="T39" s="1644">
        <f>Q39-S39</f>
        <v/>
      </c>
      <c r="U39" s="1156">
        <f>T39/Q39</f>
        <v/>
      </c>
      <c r="V39" s="819" t="n"/>
      <c r="W39" s="819" t="n"/>
      <c r="X39" s="819" t="n"/>
      <c r="Y39" s="819" t="n"/>
      <c r="Z39" s="819" t="n"/>
      <c r="AA39" s="819" t="n"/>
      <c r="AB39" s="1645" t="n">
        <v>0.136</v>
      </c>
      <c r="AC39" s="1646">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25" t="inlineStr">
        <is>
          <t>2100058020444</t>
        </is>
      </c>
      <c r="D40" s="1625"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442" t="n">
        <v>6</v>
      </c>
      <c r="O40" s="553" t="n"/>
      <c r="P40" s="1628" t="n">
        <v>400</v>
      </c>
      <c r="Q40" s="1628">
        <f>O40*P40</f>
        <v/>
      </c>
      <c r="R40" s="554" t="n">
        <v>300</v>
      </c>
      <c r="S40" s="1634">
        <f>O40*R40</f>
        <v/>
      </c>
      <c r="T40" s="1634">
        <f>Q40-S40</f>
        <v/>
      </c>
      <c r="U40" s="808">
        <f>T40/Q40</f>
        <v/>
      </c>
      <c r="V40" s="444" t="n"/>
      <c r="W40" s="444" t="n"/>
      <c r="X40" s="444" t="n"/>
      <c r="Y40" s="444" t="n"/>
      <c r="Z40" s="444" t="n"/>
      <c r="AA40" s="444" t="inlineStr">
        <is>
          <t>3.7x4x12.1</t>
        </is>
      </c>
      <c r="AB40" s="1638" t="n">
        <v>0.113</v>
      </c>
      <c r="AC40" s="1627">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442" t="n"/>
      <c r="B41" s="822" t="n"/>
      <c r="C41" s="1625" t="n">
        <v>2100058024909</v>
      </c>
      <c r="D41" s="1625"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442" t="n">
        <v>6</v>
      </c>
      <c r="O41" s="553" t="n"/>
      <c r="P41" s="1626" t="n">
        <v>3600</v>
      </c>
      <c r="Q41" s="1628">
        <f>O41*P41</f>
        <v/>
      </c>
      <c r="R41" s="554" t="n">
        <v>2970</v>
      </c>
      <c r="S41" s="1634">
        <f>O41*R41</f>
        <v/>
      </c>
      <c r="T41" s="1634">
        <f>Q41-S41</f>
        <v/>
      </c>
      <c r="U41" s="808">
        <f>T41/Q41</f>
        <v/>
      </c>
      <c r="V41" s="444" t="n"/>
      <c r="W41" s="444" t="n"/>
      <c r="X41" s="444" t="n"/>
      <c r="Y41" s="444" t="n"/>
      <c r="Z41" s="444" t="n"/>
      <c r="AA41" s="444" t="n"/>
      <c r="AB41" s="1647" t="n">
        <v>0.115</v>
      </c>
      <c r="AC41" s="1627">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442" t="n"/>
      <c r="B42" s="822" t="n"/>
      <c r="C42" s="1625" t="n"/>
      <c r="D42" s="1625"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442" t="n"/>
      <c r="O42" s="553" t="n"/>
      <c r="P42" s="1626" t="n">
        <v>1449</v>
      </c>
      <c r="Q42" s="1628">
        <f>O42*P42</f>
        <v/>
      </c>
      <c r="R42" s="554" t="n">
        <v>1188</v>
      </c>
      <c r="S42" s="1634">
        <f>O42*R42</f>
        <v/>
      </c>
      <c r="T42" s="1634">
        <f>Q42-S42</f>
        <v/>
      </c>
      <c r="U42" s="808">
        <f>T42/Q42</f>
        <v/>
      </c>
      <c r="V42" s="444" t="n"/>
      <c r="W42" s="444" t="n"/>
      <c r="X42" s="444" t="n"/>
      <c r="Y42" s="444" t="n"/>
      <c r="Z42" s="444" t="n"/>
      <c r="AA42" s="444" t="n"/>
      <c r="AB42" s="1647" t="n">
        <v>0.596</v>
      </c>
      <c r="AC42" s="1627">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442" t="n"/>
      <c r="B43" s="822" t="n"/>
      <c r="C43" s="1625" t="n"/>
      <c r="D43" s="1625"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442" t="n"/>
      <c r="O43" s="553" t="n"/>
      <c r="P43" s="1626" t="n">
        <v>1449</v>
      </c>
      <c r="Q43" s="1628">
        <f>O43*P43</f>
        <v/>
      </c>
      <c r="R43" s="554" t="n">
        <v>1188</v>
      </c>
      <c r="S43" s="1634">
        <f>O43*R43</f>
        <v/>
      </c>
      <c r="T43" s="1634">
        <f>Q43-S43</f>
        <v/>
      </c>
      <c r="U43" s="808">
        <f>T43/Q43</f>
        <v/>
      </c>
      <c r="V43" s="444" t="n"/>
      <c r="W43" s="444" t="n"/>
      <c r="X43" s="444" t="n"/>
      <c r="Y43" s="444" t="n"/>
      <c r="Z43" s="444" t="n"/>
      <c r="AA43" s="444" t="n"/>
      <c r="AB43" s="1647" t="n">
        <v>0.594</v>
      </c>
      <c r="AC43" s="1627">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442" t="n"/>
      <c r="B44" s="822" t="n"/>
      <c r="C44" s="1625" t="n">
        <v>2100058025364</v>
      </c>
      <c r="D44" s="1625"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442" t="n"/>
      <c r="O44" s="553" t="n"/>
      <c r="P44" s="1626" t="n">
        <v>1368</v>
      </c>
      <c r="Q44" s="1628">
        <f>O44*P44</f>
        <v/>
      </c>
      <c r="R44" s="554" t="n">
        <v>1122</v>
      </c>
      <c r="S44" s="1634">
        <f>O44*R44</f>
        <v/>
      </c>
      <c r="T44" s="1634">
        <f>Q44-S44</f>
        <v/>
      </c>
      <c r="U44" s="808">
        <f>T44/Q44</f>
        <v/>
      </c>
      <c r="V44" s="444" t="n"/>
      <c r="W44" s="444" t="n"/>
      <c r="X44" s="444" t="n"/>
      <c r="Y44" s="444" t="n"/>
      <c r="Z44" s="444" t="n"/>
      <c r="AA44" s="444" t="n"/>
      <c r="AB44" s="1647" t="n">
        <v>0.603</v>
      </c>
      <c r="AC44" s="1627">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40" t="n">
        <v>2100058020161</v>
      </c>
      <c r="D45" s="1640"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48" t="n">
        <v>2817</v>
      </c>
      <c r="Q45" s="1643">
        <f>O45*P45</f>
        <v/>
      </c>
      <c r="R45" s="798" t="n">
        <v>2310</v>
      </c>
      <c r="S45" s="1643">
        <f>O45*R45</f>
        <v/>
      </c>
      <c r="T45" s="1643">
        <f>Q45-S45</f>
        <v/>
      </c>
      <c r="U45" s="799">
        <f>T45/Q45</f>
        <v/>
      </c>
      <c r="V45" s="819" t="n"/>
      <c r="W45" s="819" t="n"/>
      <c r="X45" s="819" t="n"/>
      <c r="Y45" s="819" t="n"/>
      <c r="Z45" s="819" t="n"/>
      <c r="AA45" s="819" t="n"/>
      <c r="AB45" s="1645" t="n">
        <v>0.13864</v>
      </c>
      <c r="AC45" s="1646">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49" t="n">
        <v>2100058025913</v>
      </c>
      <c r="D46" s="1649"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442" t="n"/>
      <c r="O46" s="553" t="n"/>
      <c r="P46" s="1626" t="n">
        <v>2817</v>
      </c>
      <c r="Q46" s="1628">
        <f>O46*P46</f>
        <v/>
      </c>
      <c r="R46" s="443" t="n">
        <v>2310</v>
      </c>
      <c r="S46" s="1623">
        <f>O46*R46</f>
        <v/>
      </c>
      <c r="T46" s="1623">
        <f>Q46-S46</f>
        <v/>
      </c>
      <c r="U46" s="556">
        <f>T46/Q46</f>
        <v/>
      </c>
      <c r="V46" s="444" t="n"/>
      <c r="W46" s="444" t="n"/>
      <c r="X46" s="444" t="n"/>
      <c r="Y46" s="444" t="n"/>
      <c r="Z46" s="444" t="n"/>
      <c r="AA46" s="444" t="n"/>
      <c r="AB46" s="1650" t="n"/>
      <c r="AC46" s="1627">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51" t="n">
        <v>2100058020185</v>
      </c>
      <c r="D47" s="1652"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442" t="n">
        <v>6</v>
      </c>
      <c r="O47" s="553" t="n"/>
      <c r="P47" s="1626" t="n">
        <v>3219</v>
      </c>
      <c r="Q47" s="1628">
        <f>O47*P47</f>
        <v/>
      </c>
      <c r="R47" s="443" t="n">
        <v>2640</v>
      </c>
      <c r="S47" s="1623">
        <f>O47*R47</f>
        <v/>
      </c>
      <c r="T47" s="1623">
        <f>Q47-S47</f>
        <v/>
      </c>
      <c r="U47" s="556">
        <f>T47/Q47</f>
        <v/>
      </c>
      <c r="V47" s="444" t="n"/>
      <c r="W47" s="444" t="n"/>
      <c r="X47" s="444" t="n"/>
      <c r="Y47" s="444" t="n"/>
      <c r="Z47" s="444" t="n"/>
      <c r="AA47" s="444" t="n"/>
      <c r="AB47" s="1650" t="n">
        <v>0.153</v>
      </c>
      <c r="AC47" s="1627">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53" t="n">
        <v>2100058025920</v>
      </c>
      <c r="D48" s="1654"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442" t="n"/>
      <c r="O48" s="553" t="n"/>
      <c r="P48" s="1626" t="n">
        <v>3219</v>
      </c>
      <c r="Q48" s="1628">
        <f>O48*P48</f>
        <v/>
      </c>
      <c r="R48" s="443" t="n">
        <v>2640</v>
      </c>
      <c r="S48" s="1623">
        <f>O48*R48</f>
        <v/>
      </c>
      <c r="T48" s="1623">
        <f>Q48-S48</f>
        <v/>
      </c>
      <c r="U48" s="556">
        <f>T48/Q48</f>
        <v/>
      </c>
      <c r="V48" s="444" t="n"/>
      <c r="W48" s="444" t="n"/>
      <c r="X48" s="444" t="n"/>
      <c r="Y48" s="444" t="n"/>
      <c r="Z48" s="444" t="n"/>
      <c r="AA48" s="444" t="n"/>
      <c r="AB48" s="1650" t="n">
        <v>0.153</v>
      </c>
      <c r="AC48" s="1627">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55" t="n"/>
      <c r="D49" s="1655"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442" t="n"/>
      <c r="O49" s="553" t="n"/>
      <c r="P49" s="1626" t="n">
        <v>2386</v>
      </c>
      <c r="Q49" s="1628">
        <f>O49*P49</f>
        <v/>
      </c>
      <c r="R49" s="443" t="n">
        <v>1980</v>
      </c>
      <c r="S49" s="1623">
        <f>O49*R49</f>
        <v/>
      </c>
      <c r="T49" s="1623">
        <f>Q49-S49</f>
        <v/>
      </c>
      <c r="U49" s="556">
        <f>T49/Q49</f>
        <v/>
      </c>
      <c r="V49" s="444" t="n"/>
      <c r="W49" s="444" t="n"/>
      <c r="X49" s="444" t="n"/>
      <c r="Y49" s="444" t="n"/>
      <c r="Z49" s="444" t="n"/>
      <c r="AA49" s="444" t="n"/>
      <c r="AB49" s="1650" t="n">
        <v>0.104</v>
      </c>
      <c r="AC49" s="1627">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40" t="n">
        <v>2100058020192</v>
      </c>
      <c r="D50" s="1640"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48" t="n">
        <v>2391</v>
      </c>
      <c r="Q50" s="1643">
        <f>O50*P50</f>
        <v/>
      </c>
      <c r="R50" s="798" t="n">
        <v>1980</v>
      </c>
      <c r="S50" s="1623">
        <f>O50*R50</f>
        <v/>
      </c>
      <c r="T50" s="1643">
        <f>Q50-S50</f>
        <v/>
      </c>
      <c r="U50" s="799">
        <f>T50/Q50</f>
        <v/>
      </c>
      <c r="V50" s="819" t="n"/>
      <c r="W50" s="819" t="n"/>
      <c r="X50" s="819" t="n"/>
      <c r="Y50" s="819" t="n"/>
      <c r="Z50" s="819" t="n"/>
      <c r="AA50" s="819" t="n"/>
      <c r="AB50" s="1645" t="n">
        <v>0.256</v>
      </c>
      <c r="AC50" s="1646">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442" t="n"/>
      <c r="B51" s="822" t="inlineStr">
        <is>
          <t>3304.99-9003</t>
        </is>
      </c>
      <c r="C51" s="1625" t="n">
        <v>2100058020208</v>
      </c>
      <c r="D51" s="1625"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442" t="n">
        <v>6</v>
      </c>
      <c r="O51" s="553" t="n"/>
      <c r="P51" s="1626" t="n">
        <v>3985</v>
      </c>
      <c r="Q51" s="1622">
        <f>O51*P51</f>
        <v/>
      </c>
      <c r="R51" s="554" t="n">
        <v>3300</v>
      </c>
      <c r="S51" s="1634">
        <f>O51*R51</f>
        <v/>
      </c>
      <c r="T51" s="1634">
        <f>Q51-S51</f>
        <v/>
      </c>
      <c r="U51" s="556">
        <f>T51/Q51</f>
        <v/>
      </c>
      <c r="V51" s="444" t="n"/>
      <c r="W51" s="444" t="n">
        <v>9</v>
      </c>
      <c r="X51" s="444" t="n"/>
      <c r="Y51" s="444" t="n"/>
      <c r="Z51" s="444" t="n"/>
      <c r="AA51" s="444" t="inlineStr">
        <is>
          <t>4.9x5.5x15.5</t>
        </is>
      </c>
      <c r="AB51" s="1650" t="n">
        <v>0.19</v>
      </c>
      <c r="AC51" s="1627">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442" t="n"/>
      <c r="B52" s="822" t="inlineStr">
        <is>
          <t>3304.99-9003</t>
        </is>
      </c>
      <c r="C52" s="1625" t="n">
        <v>2100058020215</v>
      </c>
      <c r="D52" s="1625"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442" t="n">
        <v>6</v>
      </c>
      <c r="O52" s="553" t="n"/>
      <c r="P52" s="1626" t="n">
        <v>3985</v>
      </c>
      <c r="Q52" s="1622">
        <f>O52*P52</f>
        <v/>
      </c>
      <c r="R52" s="554" t="n">
        <v>3300</v>
      </c>
      <c r="S52" s="1634">
        <f>O52*R52</f>
        <v/>
      </c>
      <c r="T52" s="1634">
        <f>Q52-S52</f>
        <v/>
      </c>
      <c r="U52" s="556">
        <f>T52/Q52</f>
        <v/>
      </c>
      <c r="V52" s="444" t="n"/>
      <c r="W52" s="444" t="n">
        <v>9</v>
      </c>
      <c r="X52" s="444" t="n"/>
      <c r="Y52" s="444" t="n"/>
      <c r="Z52" s="444" t="n"/>
      <c r="AA52" s="444" t="inlineStr">
        <is>
          <t>5.5x5.6x8.8</t>
        </is>
      </c>
      <c r="AB52" s="1650" t="n">
        <v>0.207</v>
      </c>
      <c r="AC52" s="1627">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442" t="n"/>
      <c r="B53" s="822" t="inlineStr">
        <is>
          <t>3304.99-9003</t>
        </is>
      </c>
      <c r="C53" s="1625" t="n">
        <v>2100058020222</v>
      </c>
      <c r="D53" s="1625"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442" t="n">
        <v>6</v>
      </c>
      <c r="O53" s="553" t="n"/>
      <c r="P53" s="1626" t="n">
        <v>5977</v>
      </c>
      <c r="Q53" s="1622">
        <f>O53*P53</f>
        <v/>
      </c>
      <c r="R53" s="554" t="n">
        <v>4950</v>
      </c>
      <c r="S53" s="1634">
        <f>O53*R53</f>
        <v/>
      </c>
      <c r="T53" s="1634">
        <f>Q53-S53</f>
        <v/>
      </c>
      <c r="U53" s="556">
        <f>T53/Q53</f>
        <v/>
      </c>
      <c r="V53" s="444" t="n"/>
      <c r="W53" s="444" t="n">
        <v>4.5</v>
      </c>
      <c r="X53" s="444" t="n"/>
      <c r="Y53" s="444" t="n"/>
      <c r="Z53" s="444" t="n"/>
      <c r="AA53" s="444" t="inlineStr">
        <is>
          <t>7.5x7.5x7</t>
        </is>
      </c>
      <c r="AB53" s="1639" t="n">
        <v>0.081</v>
      </c>
      <c r="AC53" s="1627">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442" t="n"/>
      <c r="B54" s="822" t="inlineStr">
        <is>
          <t>3304.99-2003</t>
        </is>
      </c>
      <c r="C54" s="1625" t="n">
        <v>2100058020239</v>
      </c>
      <c r="D54" s="1625"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442" t="n">
        <v>6</v>
      </c>
      <c r="O54" s="553" t="n"/>
      <c r="P54" s="1626" t="n">
        <v>3985</v>
      </c>
      <c r="Q54" s="1622">
        <f>O54*P54</f>
        <v/>
      </c>
      <c r="R54" s="554" t="n">
        <v>3300</v>
      </c>
      <c r="S54" s="1634">
        <f>O54*R54</f>
        <v/>
      </c>
      <c r="T54" s="1634">
        <f>Q54-S54</f>
        <v/>
      </c>
      <c r="U54" s="556">
        <f>T54/Q54</f>
        <v/>
      </c>
      <c r="V54" s="444" t="n"/>
      <c r="W54" s="444" t="n"/>
      <c r="X54" s="444" t="n"/>
      <c r="Y54" s="444" t="n"/>
      <c r="Z54" s="444" t="n"/>
      <c r="AA54" s="444" t="n"/>
      <c r="AB54" s="1656" t="n">
        <v>0.174</v>
      </c>
      <c r="AC54" s="1627">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40" t="n"/>
      <c r="D55" s="1640"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48" t="n">
        <v>3659</v>
      </c>
      <c r="Q55" s="1644">
        <f>O55*P55</f>
        <v/>
      </c>
      <c r="R55" s="1128" t="n">
        <v>3000</v>
      </c>
      <c r="S55" s="1644">
        <f>O55*R55</f>
        <v/>
      </c>
      <c r="T55" s="1644">
        <f>Q55-S55</f>
        <v/>
      </c>
      <c r="U55" s="799">
        <f>T55/Q55</f>
        <v/>
      </c>
      <c r="V55" s="819" t="n"/>
      <c r="W55" s="819" t="n"/>
      <c r="X55" s="819" t="n"/>
      <c r="Y55" s="819" t="n"/>
      <c r="Z55" s="819" t="n"/>
      <c r="AA55" s="819" t="n"/>
      <c r="AB55" s="1657" t="n">
        <v>0.17</v>
      </c>
      <c r="AC55" s="1646">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442" t="n"/>
      <c r="B56" s="822" t="inlineStr">
        <is>
          <t>3304.99-2003</t>
        </is>
      </c>
      <c r="C56" s="1625" t="n">
        <v>2100058025241</v>
      </c>
      <c r="D56" s="1625"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442" t="n">
        <v>6</v>
      </c>
      <c r="O56" s="553" t="n"/>
      <c r="P56" s="1626" t="n">
        <v>9165</v>
      </c>
      <c r="Q56" s="1622">
        <f>O56*P56</f>
        <v/>
      </c>
      <c r="R56" s="554" t="n">
        <v>7590</v>
      </c>
      <c r="S56" s="1634">
        <f>O56*R56</f>
        <v/>
      </c>
      <c r="T56" s="1634">
        <f>Q56-S56</f>
        <v/>
      </c>
      <c r="U56" s="556">
        <f>T56/Q56</f>
        <v/>
      </c>
      <c r="V56" s="444" t="n"/>
      <c r="W56" s="444" t="n"/>
      <c r="X56" s="444" t="n"/>
      <c r="Y56" s="444" t="n"/>
      <c r="Z56" s="444" t="n"/>
      <c r="AA56" s="444" t="inlineStr">
        <is>
          <t>7.2x7.4x5.9</t>
        </is>
      </c>
      <c r="AB56" s="1627" t="n">
        <v>0.07000000000000001</v>
      </c>
      <c r="AC56" s="1624">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442" t="n"/>
      <c r="B57" s="822" t="n"/>
      <c r="C57" s="1625" t="n">
        <v>2100058024954</v>
      </c>
      <c r="D57" s="1625"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442" t="n"/>
      <c r="O57" s="553" t="n"/>
      <c r="P57" s="1626" t="n">
        <v>2125</v>
      </c>
      <c r="Q57" s="1622">
        <f>O57*P57</f>
        <v/>
      </c>
      <c r="R57" s="554" t="n">
        <v>1700</v>
      </c>
      <c r="S57" s="1634">
        <f>O57*R57</f>
        <v/>
      </c>
      <c r="T57" s="1634">
        <f>Q57-S57</f>
        <v/>
      </c>
      <c r="U57" s="556">
        <f>T57/Q57</f>
        <v/>
      </c>
      <c r="V57" s="444" t="n"/>
      <c r="W57" s="444" t="n"/>
      <c r="X57" s="444" t="n"/>
      <c r="Y57" s="444" t="n"/>
      <c r="Z57" s="444" t="n"/>
      <c r="AA57" s="444" t="inlineStr">
        <is>
          <t>3.5x5x18.5</t>
        </is>
      </c>
      <c r="AB57" s="1631" t="n">
        <v>0.137</v>
      </c>
      <c r="AC57" s="1624">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442" t="n"/>
      <c r="B58" s="822" t="n"/>
      <c r="C58" s="1625" t="inlineStr">
        <is>
          <t>2100058024763</t>
        </is>
      </c>
      <c r="D58" s="1625"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442" t="n"/>
      <c r="O58" s="553" t="n"/>
      <c r="P58" s="1626" t="n">
        <v>1500</v>
      </c>
      <c r="Q58" s="1622">
        <f>O58*P58</f>
        <v/>
      </c>
      <c r="R58" s="554" t="n">
        <v>1200</v>
      </c>
      <c r="S58" s="1634">
        <f>O58*R58</f>
        <v/>
      </c>
      <c r="T58" s="1634">
        <f>Q58-S58</f>
        <v/>
      </c>
      <c r="U58" s="556">
        <f>T58/Q58</f>
        <v/>
      </c>
      <c r="V58" s="444" t="n"/>
      <c r="W58" s="444" t="n"/>
      <c r="X58" s="444" t="n"/>
      <c r="Y58" s="444" t="n"/>
      <c r="Z58" s="444" t="n"/>
      <c r="AA58" s="444" t="inlineStr">
        <is>
          <t>4x4x14.3</t>
        </is>
      </c>
      <c r="AB58" s="1658" t="n">
        <v>0.157</v>
      </c>
      <c r="AC58" s="1624">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442" t="n"/>
      <c r="B59" s="822" t="n"/>
      <c r="C59" s="1625" t="n"/>
      <c r="D59" s="1625"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442" t="n"/>
      <c r="O59" s="553" t="n"/>
      <c r="P59" s="1626" t="n">
        <v>6625</v>
      </c>
      <c r="Q59" s="1622">
        <f>O59*P59</f>
        <v/>
      </c>
      <c r="R59" s="554" t="n">
        <v>5300</v>
      </c>
      <c r="S59" s="1634">
        <f>O59*R59</f>
        <v/>
      </c>
      <c r="T59" s="1634">
        <f>Q59-S59</f>
        <v/>
      </c>
      <c r="U59" s="556">
        <f>T59/Q59</f>
        <v/>
      </c>
      <c r="V59" s="444" t="n"/>
      <c r="W59" s="444" t="n"/>
      <c r="X59" s="444" t="n"/>
      <c r="Y59" s="444" t="n"/>
      <c r="Z59" s="444" t="n"/>
      <c r="AA59" s="444" t="n"/>
      <c r="AB59" s="1658" t="n">
        <v>0.415</v>
      </c>
      <c r="AC59" s="1624">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21" t="n">
        <v>2100058020338</v>
      </c>
      <c r="D60" s="1621"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442" t="n">
        <v>6</v>
      </c>
      <c r="O60" s="553" t="n"/>
      <c r="P60" s="1626" t="n">
        <v>2420</v>
      </c>
      <c r="Q60" s="1622">
        <f>O60*P60</f>
        <v/>
      </c>
      <c r="R60" s="554" t="n">
        <v>1997</v>
      </c>
      <c r="S60" s="1634">
        <f>O60*R60</f>
        <v/>
      </c>
      <c r="T60" s="1634">
        <f>Q60-S60</f>
        <v/>
      </c>
      <c r="U60" s="556">
        <f>T60/Q60</f>
        <v/>
      </c>
      <c r="V60" s="444" t="n"/>
      <c r="W60" s="444" t="n"/>
      <c r="X60" s="444" t="n"/>
      <c r="Y60" s="444" t="n"/>
      <c r="Z60" s="444" t="n"/>
      <c r="AA60" s="444" t="n"/>
      <c r="AB60" s="1659" t="n">
        <v>0.1</v>
      </c>
      <c r="AC60" s="1624">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21" t="n">
        <v>2100058020345</v>
      </c>
      <c r="D61" s="1621"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442" t="n">
        <v>6</v>
      </c>
      <c r="O61" s="553" t="n">
        <v>12</v>
      </c>
      <c r="P61" s="1626" t="n">
        <v>2420</v>
      </c>
      <c r="Q61" s="1622">
        <f>O61*P61</f>
        <v/>
      </c>
      <c r="R61" s="554" t="n">
        <v>1997</v>
      </c>
      <c r="S61" s="1634">
        <f>O61*R61</f>
        <v/>
      </c>
      <c r="T61" s="1634">
        <f>Q61-S61</f>
        <v/>
      </c>
      <c r="U61" s="556">
        <f>T61/Q61</f>
        <v/>
      </c>
      <c r="V61" s="444" t="n"/>
      <c r="W61" s="444" t="n"/>
      <c r="X61" s="444" t="n"/>
      <c r="Y61" s="444" t="n"/>
      <c r="Z61" s="444" t="n"/>
      <c r="AA61" s="444" t="n"/>
      <c r="AB61" s="1627" t="n">
        <v>0.135</v>
      </c>
      <c r="AC61" s="1624">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21" t="n">
        <v>2100058020352</v>
      </c>
      <c r="D62" s="1621"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442" t="n">
        <v>6</v>
      </c>
      <c r="O62" s="553" t="n">
        <v>12</v>
      </c>
      <c r="P62" s="1626" t="n">
        <v>2420</v>
      </c>
      <c r="Q62" s="1622">
        <f>O62*P62</f>
        <v/>
      </c>
      <c r="R62" s="554" t="n">
        <v>1997</v>
      </c>
      <c r="S62" s="1634">
        <f>O62*R62</f>
        <v/>
      </c>
      <c r="T62" s="1634">
        <f>Q62-S62</f>
        <v/>
      </c>
      <c r="U62" s="556">
        <f>T62/Q62</f>
        <v/>
      </c>
      <c r="V62" s="444" t="n"/>
      <c r="W62" s="444" t="n"/>
      <c r="X62" s="444" t="n"/>
      <c r="Y62" s="444" t="n"/>
      <c r="Z62" s="444" t="n"/>
      <c r="AA62" s="444" t="n"/>
      <c r="AB62" s="1659" t="n">
        <v>0.15</v>
      </c>
      <c r="AC62" s="1624">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21" t="n">
        <v>2100058020369</v>
      </c>
      <c r="D63" s="1621"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442" t="n">
        <v>6</v>
      </c>
      <c r="O63" s="553" t="n"/>
      <c r="P63" s="1626" t="n">
        <v>1755</v>
      </c>
      <c r="Q63" s="1622">
        <f>O63*P63</f>
        <v/>
      </c>
      <c r="R63" s="554" t="n">
        <v>1452</v>
      </c>
      <c r="S63" s="1634">
        <f>O63*R63</f>
        <v/>
      </c>
      <c r="T63" s="1634">
        <f>Q63-S63</f>
        <v/>
      </c>
      <c r="U63" s="556">
        <f>T63/Q63</f>
        <v/>
      </c>
      <c r="V63" s="444" t="n"/>
      <c r="W63" s="444" t="n"/>
      <c r="X63" s="444" t="n"/>
      <c r="Y63" s="444" t="n"/>
      <c r="Z63" s="444" t="n"/>
      <c r="AA63" s="444" t="n"/>
      <c r="AB63" s="1659" t="n">
        <v>0.224</v>
      </c>
      <c r="AC63" s="1624">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21" t="n">
        <v>2100058020376</v>
      </c>
      <c r="D64" s="1621"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442" t="n">
        <v>6</v>
      </c>
      <c r="O64" s="553" t="n"/>
      <c r="P64" s="1626" t="n">
        <v>2420</v>
      </c>
      <c r="Q64" s="1622">
        <f>O64*P64</f>
        <v/>
      </c>
      <c r="R64" s="554" t="n">
        <v>1997</v>
      </c>
      <c r="S64" s="1634">
        <f>O64*R64</f>
        <v/>
      </c>
      <c r="T64" s="1634">
        <f>Q64-S64</f>
        <v/>
      </c>
      <c r="U64" s="556">
        <f>T64/Q64</f>
        <v/>
      </c>
      <c r="V64" s="444" t="n"/>
      <c r="W64" s="444" t="n"/>
      <c r="X64" s="444" t="n"/>
      <c r="Y64" s="444" t="n"/>
      <c r="Z64" s="444" t="n"/>
      <c r="AA64" s="444" t="n"/>
      <c r="AB64" s="1627" t="n">
        <v>0.19</v>
      </c>
      <c r="AC64" s="1624">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21" t="n">
        <v>2100058020383</v>
      </c>
      <c r="D65" s="1621"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442" t="n">
        <v>6</v>
      </c>
      <c r="O65" s="553" t="n"/>
      <c r="P65" s="1626" t="n">
        <v>2420</v>
      </c>
      <c r="Q65" s="1622">
        <f>O65*P65</f>
        <v/>
      </c>
      <c r="R65" s="554" t="n">
        <v>1997</v>
      </c>
      <c r="S65" s="1634">
        <f>O65*R65</f>
        <v/>
      </c>
      <c r="T65" s="1634">
        <f>Q65-S65</f>
        <v/>
      </c>
      <c r="U65" s="556">
        <f>T65/Q65</f>
        <v/>
      </c>
      <c r="V65" s="444" t="n"/>
      <c r="W65" s="444" t="n"/>
      <c r="X65" s="444" t="n"/>
      <c r="Y65" s="444" t="n"/>
      <c r="Z65" s="444" t="n"/>
      <c r="AA65" s="444" t="n"/>
      <c r="AB65" s="1627" t="n">
        <v>0.08500000000000001</v>
      </c>
      <c r="AC65" s="1624">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21" t="n">
        <v>2100058020390</v>
      </c>
      <c r="D66" s="1621"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442" t="n">
        <v>6</v>
      </c>
      <c r="O66" s="553" t="n">
        <v>12</v>
      </c>
      <c r="P66" s="1626" t="n">
        <v>2420</v>
      </c>
      <c r="Q66" s="1622">
        <f>O66*P66</f>
        <v/>
      </c>
      <c r="R66" s="554" t="n">
        <v>1997</v>
      </c>
      <c r="S66" s="1634">
        <f>O66*R66</f>
        <v/>
      </c>
      <c r="T66" s="1634">
        <f>Q66-S66</f>
        <v/>
      </c>
      <c r="U66" s="556">
        <f>T66/Q66</f>
        <v/>
      </c>
      <c r="V66" s="444" t="n"/>
      <c r="W66" s="444" t="n"/>
      <c r="X66" s="444" t="n"/>
      <c r="Y66" s="444" t="n"/>
      <c r="Z66" s="444" t="n"/>
      <c r="AA66" s="444" t="n"/>
      <c r="AB66" s="1627" t="n">
        <v>0.177</v>
      </c>
      <c r="AC66" s="1624">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21" t="n">
        <v>2100058020406</v>
      </c>
      <c r="D67" s="1621"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442" t="n">
        <v>6</v>
      </c>
      <c r="O67" s="553" t="n"/>
      <c r="P67" s="1626" t="n">
        <v>2420</v>
      </c>
      <c r="Q67" s="1622">
        <f>O67*P67</f>
        <v/>
      </c>
      <c r="R67" s="554" t="n">
        <v>1997</v>
      </c>
      <c r="S67" s="1634">
        <f>O67*R67</f>
        <v/>
      </c>
      <c r="T67" s="1634">
        <f>Q67-S67</f>
        <v/>
      </c>
      <c r="U67" s="556">
        <f>T67/Q67</f>
        <v/>
      </c>
      <c r="V67" s="444" t="n"/>
      <c r="W67" s="444" t="n"/>
      <c r="X67" s="444" t="n"/>
      <c r="Y67" s="444" t="n"/>
      <c r="Z67" s="444" t="n"/>
      <c r="AA67" s="444" t="n"/>
      <c r="AB67" s="1659" t="n">
        <v>0.096</v>
      </c>
      <c r="AC67" s="1624">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21" t="n">
        <v>2100058020567</v>
      </c>
      <c r="D68" s="1621"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442" t="n">
        <v>6</v>
      </c>
      <c r="O68" s="553" t="n"/>
      <c r="P68" s="1626" t="n">
        <v>3390</v>
      </c>
      <c r="Q68" s="1622">
        <f>O68*P68</f>
        <v/>
      </c>
      <c r="R68" s="554" t="n">
        <v>2805</v>
      </c>
      <c r="S68" s="1634">
        <f>O68*R68</f>
        <v/>
      </c>
      <c r="T68" s="1634">
        <f>Q68-S68</f>
        <v/>
      </c>
      <c r="U68" s="556">
        <f>T68/Q68</f>
        <v/>
      </c>
      <c r="V68" s="444" t="n"/>
      <c r="W68" s="444" t="n"/>
      <c r="X68" s="444" t="n"/>
      <c r="Y68" s="444" t="n"/>
      <c r="Z68" s="444" t="n"/>
      <c r="AA68" s="444" t="n"/>
      <c r="AB68" s="1656" t="n">
        <v>0.432</v>
      </c>
      <c r="AC68" s="1660">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25" t="n">
        <v>2100058020574</v>
      </c>
      <c r="D69" s="1625"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442" t="n">
        <v>6</v>
      </c>
      <c r="O69" s="553" t="n"/>
      <c r="P69" s="1626" t="n">
        <v>3985</v>
      </c>
      <c r="Q69" s="1622">
        <f>O69*P69</f>
        <v/>
      </c>
      <c r="R69" s="554" t="n">
        <v>3300</v>
      </c>
      <c r="S69" s="1634">
        <f>O69*R69</f>
        <v/>
      </c>
      <c r="T69" s="1634">
        <f>Q69-S69</f>
        <v/>
      </c>
      <c r="U69" s="556">
        <f>T69/Q69</f>
        <v/>
      </c>
      <c r="V69" s="444" t="n"/>
      <c r="W69" s="444" t="n"/>
      <c r="X69" s="444" t="n"/>
      <c r="Y69" s="444" t="n"/>
      <c r="Z69" s="444" t="n"/>
      <c r="AA69" s="444" t="n"/>
      <c r="AB69" s="1627" t="n">
        <v>0.159</v>
      </c>
      <c r="AC69" s="1624">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25" t="n">
        <v>2100058020581</v>
      </c>
      <c r="D70" s="1625"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442" t="n">
        <v>6</v>
      </c>
      <c r="O70" s="553" t="n"/>
      <c r="P70" s="1626" t="n">
        <v>3985</v>
      </c>
      <c r="Q70" s="1622">
        <f>O70*P70</f>
        <v/>
      </c>
      <c r="R70" s="554" t="n">
        <v>3300</v>
      </c>
      <c r="S70" s="1634">
        <f>O70*R70</f>
        <v/>
      </c>
      <c r="T70" s="1634">
        <f>Q70-S70</f>
        <v/>
      </c>
      <c r="U70" s="556">
        <f>T70/Q70</f>
        <v/>
      </c>
      <c r="V70" s="444" t="n"/>
      <c r="W70" s="444" t="n"/>
      <c r="X70" s="444" t="n"/>
      <c r="Y70" s="444" t="n"/>
      <c r="Z70" s="444" t="n"/>
      <c r="AA70" s="444" t="n"/>
      <c r="AB70" s="1627" t="n">
        <v>0.117</v>
      </c>
      <c r="AC70" s="1624">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25" t="n">
        <v>2100058020598</v>
      </c>
      <c r="D71" s="1625"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442" t="n">
        <v>6</v>
      </c>
      <c r="O71" s="553" t="n"/>
      <c r="P71" s="1626" t="n">
        <v>5977</v>
      </c>
      <c r="Q71" s="1622">
        <f>O71*P71</f>
        <v/>
      </c>
      <c r="R71" s="554" t="n">
        <v>4950</v>
      </c>
      <c r="S71" s="1634">
        <f>O71*R71</f>
        <v/>
      </c>
      <c r="T71" s="1634">
        <f>Q71-S71</f>
        <v/>
      </c>
      <c r="U71" s="556">
        <f>T71/Q71</f>
        <v/>
      </c>
      <c r="V71" s="444" t="n"/>
      <c r="W71" s="444" t="n"/>
      <c r="X71" s="444" t="n"/>
      <c r="Y71" s="444" t="n"/>
      <c r="Z71" s="444" t="n"/>
      <c r="AA71" s="444" t="n"/>
      <c r="AB71" s="1659" t="n">
        <v>0.1</v>
      </c>
      <c r="AC71" s="1624">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25" t="inlineStr">
        <is>
          <t>2100058025081</t>
        </is>
      </c>
      <c r="D72" s="1625"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442" t="n">
        <v>6</v>
      </c>
      <c r="O72" s="553" t="n"/>
      <c r="P72" s="1626" t="n">
        <v>2192</v>
      </c>
      <c r="Q72" s="1622">
        <f>O72*P72</f>
        <v/>
      </c>
      <c r="R72" s="554" t="n">
        <v>1815</v>
      </c>
      <c r="S72" s="1634">
        <f>O72*R72</f>
        <v/>
      </c>
      <c r="T72" s="1634">
        <f>Q72-S72</f>
        <v/>
      </c>
      <c r="U72" s="556">
        <f>T72/Q72</f>
        <v/>
      </c>
      <c r="V72" s="444" t="n"/>
      <c r="W72" s="444" t="n"/>
      <c r="X72" s="444" t="n"/>
      <c r="Y72" s="444" t="n"/>
      <c r="Z72" s="444" t="n"/>
      <c r="AA72" s="444" t="n"/>
      <c r="AB72" s="1627" t="n">
        <v>0.082</v>
      </c>
      <c r="AC72" s="1442">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25" t="n">
        <v>2100058020062</v>
      </c>
      <c r="D73" s="1625"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442" t="n">
        <v>6</v>
      </c>
      <c r="O73" s="553" t="n"/>
      <c r="P73" s="1626" t="n">
        <v>2789</v>
      </c>
      <c r="Q73" s="1622">
        <f>O73*P73</f>
        <v/>
      </c>
      <c r="R73" s="554" t="n">
        <v>2310</v>
      </c>
      <c r="S73" s="1634">
        <f>O73*R73</f>
        <v/>
      </c>
      <c r="T73" s="1634">
        <f>Q73-S73</f>
        <v/>
      </c>
      <c r="U73" s="556">
        <f>T73/Q73</f>
        <v/>
      </c>
      <c r="V73" s="444" t="n"/>
      <c r="W73" s="444" t="n"/>
      <c r="X73" s="444" t="n"/>
      <c r="Y73" s="444" t="n"/>
      <c r="Z73" s="444" t="n"/>
      <c r="AA73" s="444" t="n"/>
      <c r="AB73" s="1627" t="n">
        <v>0.152</v>
      </c>
      <c r="AC73" s="1624">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25" t="inlineStr">
        <is>
          <t>2100058024268</t>
        </is>
      </c>
      <c r="D74" s="1625"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442" t="n">
        <v>6</v>
      </c>
      <c r="O74" s="553" t="n"/>
      <c r="P74" s="1626" t="n">
        <v>398</v>
      </c>
      <c r="Q74" s="1622">
        <f>O74*P74</f>
        <v/>
      </c>
      <c r="R74" s="554" t="n">
        <v>330</v>
      </c>
      <c r="S74" s="1634">
        <f>O74*R74</f>
        <v/>
      </c>
      <c r="T74" s="1634">
        <f>Q74-S74</f>
        <v/>
      </c>
      <c r="U74" s="556">
        <f>T74/Q74</f>
        <v/>
      </c>
      <c r="V74" s="444" t="n"/>
      <c r="W74" s="444" t="n"/>
      <c r="X74" s="444" t="n"/>
      <c r="Y74" s="444" t="n"/>
      <c r="Z74" s="444" t="n"/>
      <c r="AA74" s="444" t="n"/>
      <c r="AB74" s="1659" t="n">
        <v>0.06021</v>
      </c>
      <c r="AC74" s="1624">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442" t="n"/>
      <c r="B75" s="822" t="n"/>
      <c r="C75" s="1625" t="inlineStr">
        <is>
          <t>2100058022547</t>
        </is>
      </c>
      <c r="D75" s="1625"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442" t="n">
        <v>6</v>
      </c>
      <c r="O75" s="553" t="n"/>
      <c r="P75" s="1626" t="n">
        <v>1046</v>
      </c>
      <c r="Q75" s="1622">
        <f>O75*P75</f>
        <v/>
      </c>
      <c r="R75" s="554" t="n">
        <v>858</v>
      </c>
      <c r="S75" s="1634">
        <f>O75*R75</f>
        <v/>
      </c>
      <c r="T75" s="1634">
        <f>Q75-S75</f>
        <v/>
      </c>
      <c r="U75" s="556">
        <f>T75/Q75</f>
        <v/>
      </c>
      <c r="V75" s="444" t="n"/>
      <c r="W75" s="444" t="n"/>
      <c r="X75" s="444" t="n"/>
      <c r="Y75" s="444" t="n"/>
      <c r="Z75" s="444" t="n"/>
      <c r="AA75" s="444" t="n"/>
      <c r="AB75" s="1661" t="n">
        <v>0.015</v>
      </c>
      <c r="AC75" s="1627">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442" t="n"/>
      <c r="B76" s="822" t="n"/>
      <c r="C76" s="1625" t="inlineStr">
        <is>
          <t>2100058021793</t>
        </is>
      </c>
      <c r="D76" s="1625"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442" t="n">
        <v>6</v>
      </c>
      <c r="O76" s="553" t="n"/>
      <c r="P76" s="1626" t="n">
        <v>399</v>
      </c>
      <c r="Q76" s="1622">
        <f>O76*P76</f>
        <v/>
      </c>
      <c r="R76" s="554" t="n">
        <v>330</v>
      </c>
      <c r="S76" s="1634">
        <f>O76*R76</f>
        <v/>
      </c>
      <c r="T76" s="1634">
        <f>Q76-S76</f>
        <v/>
      </c>
      <c r="U76" s="556">
        <f>T76/Q76</f>
        <v/>
      </c>
      <c r="V76" s="444" t="n"/>
      <c r="W76" s="444" t="n"/>
      <c r="X76" s="444" t="n"/>
      <c r="Y76" s="444" t="n"/>
      <c r="Z76" s="444" t="n"/>
      <c r="AA76" s="444" t="n"/>
      <c r="AB76" s="1627" t="n">
        <v>0.135</v>
      </c>
      <c r="AC76" s="1624">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442" t="n"/>
      <c r="B77" s="822" t="n"/>
      <c r="C77" s="1625" t="n">
        <v>2100058021052</v>
      </c>
      <c r="D77" s="1625"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442" t="n">
        <v>6</v>
      </c>
      <c r="O77" s="872" t="n"/>
      <c r="P77" s="1626" t="n">
        <v>2888</v>
      </c>
      <c r="Q77" s="1622">
        <f>O77*P77</f>
        <v/>
      </c>
      <c r="R77" s="554" t="n">
        <v>2310</v>
      </c>
      <c r="S77" s="1634">
        <f>O77*R77</f>
        <v/>
      </c>
      <c r="T77" s="1634">
        <f>Q77-S77</f>
        <v/>
      </c>
      <c r="U77" s="556">
        <f>T77/Q77</f>
        <v/>
      </c>
      <c r="V77" s="444" t="n"/>
      <c r="W77" s="444" t="n"/>
      <c r="X77" s="444" t="n"/>
      <c r="Y77" s="444" t="n"/>
      <c r="Z77" s="444" t="n"/>
      <c r="AA77" s="444" t="inlineStr">
        <is>
          <t>3.5x3.5x9.5</t>
        </is>
      </c>
      <c r="AB77" s="1659" t="n">
        <v>0.08400000000000001</v>
      </c>
      <c r="AC77" s="1624">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442" t="n"/>
      <c r="B78" s="822" t="n"/>
      <c r="C78" s="1625" t="n">
        <v>2100058021069</v>
      </c>
      <c r="D78" s="1625"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442" t="n">
        <v>6</v>
      </c>
      <c r="O78" s="553" t="n"/>
      <c r="P78" s="1626" t="n">
        <v>2888</v>
      </c>
      <c r="Q78" s="1622">
        <f>O78*P78</f>
        <v/>
      </c>
      <c r="R78" s="554" t="n">
        <v>2310</v>
      </c>
      <c r="S78" s="1634">
        <f>O78*R78</f>
        <v/>
      </c>
      <c r="T78" s="1634">
        <f>Q78-S78</f>
        <v/>
      </c>
      <c r="U78" s="556">
        <f>T78/Q78</f>
        <v/>
      </c>
      <c r="V78" s="444" t="n"/>
      <c r="W78" s="444" t="n"/>
      <c r="X78" s="444" t="n"/>
      <c r="Y78" s="444" t="n"/>
      <c r="Z78" s="444" t="n"/>
      <c r="AA78" s="444" t="inlineStr">
        <is>
          <t>3.5x3.5x9.5</t>
        </is>
      </c>
      <c r="AB78" s="1661" t="n">
        <v>0.08500000000000001</v>
      </c>
      <c r="AC78" s="1624">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442" t="n"/>
      <c r="B79" s="822" t="n"/>
      <c r="C79" s="1625" t="n">
        <v>2100058021076</v>
      </c>
      <c r="D79" s="1625"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442" t="n">
        <v>6</v>
      </c>
      <c r="O79" s="553" t="n"/>
      <c r="P79" s="1626" t="n">
        <v>2888</v>
      </c>
      <c r="Q79" s="1622">
        <f>O79*P79</f>
        <v/>
      </c>
      <c r="R79" s="554" t="n">
        <v>2310</v>
      </c>
      <c r="S79" s="1634">
        <f>O79*R79</f>
        <v/>
      </c>
      <c r="T79" s="1634">
        <f>Q79-S79</f>
        <v/>
      </c>
      <c r="U79" s="556">
        <f>T79/Q79</f>
        <v/>
      </c>
      <c r="V79" s="444" t="n"/>
      <c r="W79" s="444" t="n"/>
      <c r="X79" s="444" t="n"/>
      <c r="Y79" s="444" t="n"/>
      <c r="Z79" s="444" t="n"/>
      <c r="AA79" s="444" t="inlineStr">
        <is>
          <t>3.5x3.5x9.5</t>
        </is>
      </c>
      <c r="AB79" s="1661" t="n">
        <v>0.08500000000000001</v>
      </c>
      <c r="AC79" s="1624">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25" t="n"/>
      <c r="D80" s="1625"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442" t="n">
        <v>6</v>
      </c>
      <c r="O80" s="553" t="n"/>
      <c r="P80" s="1626" t="n">
        <v>2888</v>
      </c>
      <c r="Q80" s="1622">
        <f>O80*P80</f>
        <v/>
      </c>
      <c r="R80" s="554" t="n">
        <v>2310</v>
      </c>
      <c r="S80" s="1634">
        <f>O80*R80</f>
        <v/>
      </c>
      <c r="T80" s="1634">
        <f>Q80-S80</f>
        <v/>
      </c>
      <c r="U80" s="556">
        <f>T80/Q80</f>
        <v/>
      </c>
      <c r="V80" s="444" t="n"/>
      <c r="W80" s="444" t="n"/>
      <c r="X80" s="444" t="n"/>
      <c r="Y80" s="444" t="n"/>
      <c r="Z80" s="444" t="n"/>
      <c r="AA80" s="444" t="n"/>
      <c r="AB80" s="1627" t="n">
        <v>0.082</v>
      </c>
      <c r="AC80" s="1624">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25" t="n"/>
      <c r="D81" s="1625"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442" t="n">
        <v>6</v>
      </c>
      <c r="O81" s="553" t="n"/>
      <c r="P81" s="1626" t="n">
        <v>2888</v>
      </c>
      <c r="Q81" s="1622">
        <f>O81*P81</f>
        <v/>
      </c>
      <c r="R81" s="554" t="n">
        <v>2310</v>
      </c>
      <c r="S81" s="1634">
        <f>O81*R81</f>
        <v/>
      </c>
      <c r="T81" s="1634">
        <f>Q81-S81</f>
        <v/>
      </c>
      <c r="U81" s="556">
        <f>T81/Q81</f>
        <v/>
      </c>
      <c r="V81" s="444" t="n"/>
      <c r="W81" s="444" t="n"/>
      <c r="X81" s="444" t="n"/>
      <c r="Y81" s="444" t="n"/>
      <c r="Z81" s="444" t="n"/>
      <c r="AA81" s="444" t="n"/>
      <c r="AB81" s="1659" t="n">
        <v>0.082</v>
      </c>
      <c r="AC81" s="1624">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25" t="n"/>
      <c r="D82" s="1625"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442" t="n">
        <v>6</v>
      </c>
      <c r="O82" s="553" t="n"/>
      <c r="P82" s="1626" t="n">
        <v>2888</v>
      </c>
      <c r="Q82" s="1622">
        <f>O82*P82</f>
        <v/>
      </c>
      <c r="R82" s="554" t="n">
        <v>2310</v>
      </c>
      <c r="S82" s="1634">
        <f>O82*R82</f>
        <v/>
      </c>
      <c r="T82" s="1634">
        <f>Q82-S82</f>
        <v/>
      </c>
      <c r="U82" s="556">
        <f>T82/Q82</f>
        <v/>
      </c>
      <c r="V82" s="444" t="n"/>
      <c r="W82" s="444" t="n"/>
      <c r="X82" s="444" t="n"/>
      <c r="Y82" s="444" t="n"/>
      <c r="Z82" s="444" t="n"/>
      <c r="AA82" s="444" t="n"/>
      <c r="AB82" s="1659" t="n">
        <v>0.082</v>
      </c>
      <c r="AC82" s="1624">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25" t="n"/>
      <c r="D83" s="1625"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442" t="n">
        <v>1</v>
      </c>
      <c r="O83" s="553" t="n"/>
      <c r="P83" s="1626" t="n">
        <v>702</v>
      </c>
      <c r="Q83" s="1622">
        <f>O83*P83</f>
        <v/>
      </c>
      <c r="R83" s="554" t="n">
        <v>580</v>
      </c>
      <c r="S83" s="1634">
        <f>O83*R83</f>
        <v/>
      </c>
      <c r="T83" s="1634">
        <f>Q83-S83</f>
        <v/>
      </c>
      <c r="U83" s="556">
        <f>T83/Q83</f>
        <v/>
      </c>
      <c r="V83" s="444" t="n"/>
      <c r="W83" s="444" t="n"/>
      <c r="X83" s="444" t="n"/>
      <c r="Y83" s="444" t="n"/>
      <c r="Z83" s="444" t="n"/>
      <c r="AA83" s="444" t="n"/>
      <c r="AB83" s="1659" t="n">
        <v>0.048</v>
      </c>
      <c r="AC83" s="1624">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25" t="n"/>
      <c r="D84" s="1625"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442" t="n"/>
      <c r="O84" s="553" t="n"/>
      <c r="P84" s="1626" t="n">
        <v>205</v>
      </c>
      <c r="Q84" s="1622">
        <f>O84*P84</f>
        <v/>
      </c>
      <c r="R84" s="554" t="n">
        <v>165</v>
      </c>
      <c r="S84" s="1634">
        <f>O84*R84</f>
        <v/>
      </c>
      <c r="T84" s="1634">
        <f>Q84-S84</f>
        <v/>
      </c>
      <c r="U84" s="556">
        <f>T84/Q84</f>
        <v/>
      </c>
      <c r="V84" s="444" t="n"/>
      <c r="W84" s="444" t="n"/>
      <c r="X84" s="444" t="n"/>
      <c r="Y84" s="444" t="n"/>
      <c r="Z84" s="444" t="n"/>
      <c r="AA84" s="444" t="n"/>
      <c r="AB84" s="1627" t="n">
        <v>0.001</v>
      </c>
      <c r="AC84" s="1624">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25" t="n">
        <v>2100058021113</v>
      </c>
      <c r="D85" s="1625"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442" t="n"/>
      <c r="O85" s="553" t="n"/>
      <c r="P85" s="1626" t="n">
        <v>1195</v>
      </c>
      <c r="Q85" s="1622">
        <f>O85*P85</f>
        <v/>
      </c>
      <c r="R85" s="554" t="n">
        <v>990</v>
      </c>
      <c r="S85" s="1634">
        <f>O85*R85</f>
        <v/>
      </c>
      <c r="T85" s="1634">
        <f>Q85-S85</f>
        <v/>
      </c>
      <c r="U85" s="556">
        <f>T85/Q85</f>
        <v/>
      </c>
      <c r="V85" s="444" t="n"/>
      <c r="W85" s="444" t="n"/>
      <c r="X85" s="444" t="n"/>
      <c r="Y85" s="444" t="n"/>
      <c r="Z85" s="444" t="n"/>
      <c r="AA85" s="444" t="n"/>
      <c r="AB85" s="1627" t="n">
        <v>0.025</v>
      </c>
      <c r="AC85" s="1624">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442" t="n"/>
      <c r="B86" s="822" t="n"/>
      <c r="C86" s="1625" t="inlineStr">
        <is>
          <t>2100058021366</t>
        </is>
      </c>
      <c r="D86" s="1625"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442" t="n">
        <v>6</v>
      </c>
      <c r="O86" s="553" t="n"/>
      <c r="P86" s="1626" t="n">
        <v>1195</v>
      </c>
      <c r="Q86" s="1622">
        <f>O86*P86</f>
        <v/>
      </c>
      <c r="R86" s="554" t="n">
        <v>990</v>
      </c>
      <c r="S86" s="1634">
        <f>O86*R86</f>
        <v/>
      </c>
      <c r="T86" s="1634">
        <f>Q86-S86</f>
        <v/>
      </c>
      <c r="U86" s="556">
        <f>T86/Q86</f>
        <v/>
      </c>
      <c r="V86" s="444" t="n"/>
      <c r="W86" s="444" t="n"/>
      <c r="X86" s="444" t="n"/>
      <c r="Y86" s="444" t="n"/>
      <c r="Z86" s="444" t="n"/>
      <c r="AA86" s="444" t="n"/>
      <c r="AB86" s="1627" t="n">
        <v>0.353</v>
      </c>
      <c r="AC86" s="1624">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442" t="n"/>
      <c r="B87" s="822" t="n"/>
      <c r="C87" s="1625" t="n">
        <v>2100058021373</v>
      </c>
      <c r="D87" s="1625"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442" t="n">
        <v>6</v>
      </c>
      <c r="O87" s="553" t="n"/>
      <c r="P87" s="1626" t="n">
        <v>1195</v>
      </c>
      <c r="Q87" s="1622">
        <f>O87*P87</f>
        <v/>
      </c>
      <c r="R87" s="554" t="n">
        <v>990</v>
      </c>
      <c r="S87" s="1634">
        <f>O87*R87</f>
        <v/>
      </c>
      <c r="T87" s="1634">
        <f>Q87-S87</f>
        <v/>
      </c>
      <c r="U87" s="556">
        <f>T87/Q87</f>
        <v/>
      </c>
      <c r="V87" s="444" t="n"/>
      <c r="W87" s="444" t="n"/>
      <c r="X87" s="444" t="n"/>
      <c r="Y87" s="444" t="n"/>
      <c r="Z87" s="444" t="n"/>
      <c r="AA87" s="444" t="n"/>
      <c r="AB87" s="1639" t="n">
        <v>0.337</v>
      </c>
      <c r="AC87" s="1624">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442" t="n"/>
      <c r="B88" s="822" t="n"/>
      <c r="C88" s="1625" t="n"/>
      <c r="D88" s="1625"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442" t="n"/>
      <c r="O88" s="553" t="n"/>
      <c r="P88" s="1662" t="n">
        <v>1098</v>
      </c>
      <c r="Q88" s="1622">
        <f>O88*P88</f>
        <v/>
      </c>
      <c r="R88" s="554" t="n">
        <v>900</v>
      </c>
      <c r="S88" s="1634">
        <f>O88*R88</f>
        <v/>
      </c>
      <c r="T88" s="1634">
        <f>Q88-S88</f>
        <v/>
      </c>
      <c r="U88" s="556">
        <f>T88/Q88</f>
        <v/>
      </c>
      <c r="V88" s="444" t="n"/>
      <c r="W88" s="444" t="n"/>
      <c r="X88" s="444" t="n"/>
      <c r="Y88" s="444" t="n"/>
      <c r="Z88" s="444" t="n"/>
      <c r="AA88" s="444" t="n"/>
      <c r="AB88" s="1650" t="n">
        <v>0.187</v>
      </c>
      <c r="AC88" s="1624">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25" t="inlineStr">
        <is>
          <t>2100058021809</t>
        </is>
      </c>
      <c r="D89" s="1625"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442" t="n">
        <v>6</v>
      </c>
      <c r="O89" s="553" t="n"/>
      <c r="P89" s="1626" t="n">
        <v>5195</v>
      </c>
      <c r="Q89" s="1622">
        <f>O89*P89</f>
        <v/>
      </c>
      <c r="R89" s="554" t="n">
        <v>4000</v>
      </c>
      <c r="S89" s="1634">
        <f>O89*R89</f>
        <v/>
      </c>
      <c r="T89" s="1634">
        <f>Q89-S89</f>
        <v/>
      </c>
      <c r="U89" s="556">
        <f>T89/Q89</f>
        <v/>
      </c>
      <c r="V89" s="444" t="n"/>
      <c r="W89" s="444" t="n"/>
      <c r="X89" s="444" t="n"/>
      <c r="Y89" s="444" t="n"/>
      <c r="Z89" s="444" t="n"/>
      <c r="AA89" s="444" t="n"/>
      <c r="AB89" s="1650" t="n">
        <v>0.23</v>
      </c>
      <c r="AC89" s="1624">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25" t="inlineStr">
        <is>
          <t>2100058025517</t>
        </is>
      </c>
      <c r="D90" s="1625"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442" t="n"/>
      <c r="O90" s="553" t="n"/>
      <c r="P90" s="1626" t="n">
        <v>7532</v>
      </c>
      <c r="Q90" s="1622">
        <f>O90*P90</f>
        <v/>
      </c>
      <c r="R90" s="554" t="n">
        <v>5800</v>
      </c>
      <c r="S90" s="1634">
        <f>O90*R90</f>
        <v/>
      </c>
      <c r="T90" s="1634">
        <f>Q90-S90</f>
        <v/>
      </c>
      <c r="U90" s="556">
        <f>T90/Q90</f>
        <v/>
      </c>
      <c r="V90" s="444" t="n"/>
      <c r="W90" s="444" t="n"/>
      <c r="X90" s="444" t="n"/>
      <c r="Y90" s="444" t="n"/>
      <c r="Z90" s="444" t="n"/>
      <c r="AA90" s="444" t="n"/>
      <c r="AB90" s="1650" t="n">
        <v>0.306</v>
      </c>
      <c r="AC90" s="1627">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26" t="n">
        <v>5195</v>
      </c>
      <c r="Q91" s="1622">
        <f>O91*P91</f>
        <v/>
      </c>
      <c r="R91" s="554" t="n">
        <v>4000</v>
      </c>
      <c r="S91" s="1634">
        <f>O91*R91</f>
        <v/>
      </c>
      <c r="T91" s="1634">
        <f>Q91-S91</f>
        <v/>
      </c>
      <c r="U91" s="556">
        <f>T91/Q91</f>
        <v/>
      </c>
      <c r="V91" s="444" t="n"/>
      <c r="W91" s="444" t="n"/>
      <c r="X91" s="444" t="n"/>
      <c r="Y91" s="444" t="n"/>
      <c r="Z91" s="444" t="n"/>
      <c r="AA91" s="444" t="n"/>
      <c r="AB91" s="1650" t="n">
        <v>0.23</v>
      </c>
      <c r="AC91" s="1624">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63" t="n">
        <v>2100058024060</v>
      </c>
      <c r="D92" s="1663"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26" t="n">
        <v>6234</v>
      </c>
      <c r="Q92" s="1622">
        <f>O92*P92</f>
        <v/>
      </c>
      <c r="R92" s="554" t="n">
        <v>4800</v>
      </c>
      <c r="S92" s="1634">
        <f>O92*R92</f>
        <v/>
      </c>
      <c r="T92" s="1634">
        <f>Q92-S92</f>
        <v/>
      </c>
      <c r="U92" s="556">
        <f>T92/Q92</f>
        <v/>
      </c>
      <c r="V92" s="444" t="n"/>
      <c r="W92" s="444" t="n"/>
      <c r="X92" s="444" t="n"/>
      <c r="Y92" s="444" t="n"/>
      <c r="Z92" s="444" t="n"/>
      <c r="AA92" s="444" t="n"/>
      <c r="AB92" s="1650" t="n">
        <v>0.296</v>
      </c>
      <c r="AC92" s="1627">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442" t="n"/>
      <c r="B93" s="822" t="inlineStr">
        <is>
          <t>3304.99-9003</t>
        </is>
      </c>
      <c r="C93" s="1663" t="n">
        <v>2100058025524</v>
      </c>
      <c r="D93" s="1663"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26" t="n">
        <v>8311</v>
      </c>
      <c r="Q93" s="1622">
        <f>O93*P93</f>
        <v/>
      </c>
      <c r="R93" s="554" t="n">
        <v>6400</v>
      </c>
      <c r="S93" s="1634">
        <f>O93*R93</f>
        <v/>
      </c>
      <c r="T93" s="1634">
        <f>Q93-S93</f>
        <v/>
      </c>
      <c r="U93" s="556">
        <f>T93/Q93</f>
        <v/>
      </c>
      <c r="V93" s="444" t="n"/>
      <c r="W93" s="444" t="n"/>
      <c r="X93" s="444" t="n"/>
      <c r="Y93" s="444" t="n"/>
      <c r="Z93" s="444" t="n"/>
      <c r="AA93" s="444" t="n"/>
      <c r="AB93" s="1650" t="n">
        <v>0.306</v>
      </c>
      <c r="AC93" s="1627">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442" t="n"/>
      <c r="B94" s="822" t="inlineStr">
        <is>
          <t>3304.99-9003</t>
        </is>
      </c>
      <c r="C94" s="1663" t="inlineStr">
        <is>
          <t>2100058021830</t>
        </is>
      </c>
      <c r="D94" s="1663"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26" t="n">
        <v>3896</v>
      </c>
      <c r="Q94" s="1622">
        <f>O94*P94</f>
        <v/>
      </c>
      <c r="R94" s="554" t="n">
        <v>3000</v>
      </c>
      <c r="S94" s="1634">
        <f>O94*R94</f>
        <v/>
      </c>
      <c r="T94" s="1634">
        <f>Q94-S94</f>
        <v/>
      </c>
      <c r="U94" s="556">
        <f>T94/Q94</f>
        <v/>
      </c>
      <c r="V94" s="444" t="n"/>
      <c r="W94" s="444" t="n"/>
      <c r="X94" s="444" t="n"/>
      <c r="Y94" s="444" t="n"/>
      <c r="Z94" s="444" t="n"/>
      <c r="AA94" s="444" t="n"/>
      <c r="AB94" s="1658" t="n">
        <v>0.294</v>
      </c>
      <c r="AC94" s="1624">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442" t="n"/>
      <c r="B95" s="822" t="inlineStr">
        <is>
          <t>3304.99-9003</t>
        </is>
      </c>
      <c r="C95" s="1625" t="n">
        <v>2100058021847</v>
      </c>
      <c r="D95" s="1625"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26" t="n">
        <v>5195</v>
      </c>
      <c r="Q95" s="1622">
        <f>O95*P95</f>
        <v/>
      </c>
      <c r="R95" s="554" t="n">
        <v>4000</v>
      </c>
      <c r="S95" s="1634">
        <f>O95*R95</f>
        <v/>
      </c>
      <c r="T95" s="1634">
        <f>Q95-S95</f>
        <v/>
      </c>
      <c r="U95" s="556">
        <f>T95/Q95</f>
        <v/>
      </c>
      <c r="V95" s="444" t="n"/>
      <c r="W95" s="444" t="n"/>
      <c r="X95" s="444" t="n"/>
      <c r="Y95" s="444" t="n"/>
      <c r="Z95" s="444" t="n"/>
      <c r="AA95" s="444" t="n"/>
      <c r="AB95" s="1658" t="n">
        <v>0.238</v>
      </c>
      <c r="AC95" s="1624">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442" t="n"/>
      <c r="B96" s="822" t="inlineStr">
        <is>
          <t>3304.99-9003</t>
        </is>
      </c>
      <c r="C96" s="1625" t="n">
        <v>2100058021878</v>
      </c>
      <c r="D96" s="1625"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26" t="n">
        <v>6234</v>
      </c>
      <c r="Q96" s="1622">
        <f>O96*P96</f>
        <v/>
      </c>
      <c r="R96" s="554" t="n">
        <v>4800</v>
      </c>
      <c r="S96" s="1634">
        <f>O96*R96</f>
        <v/>
      </c>
      <c r="T96" s="1634">
        <f>Q96-S96</f>
        <v/>
      </c>
      <c r="U96" s="556">
        <f>T96/Q96</f>
        <v/>
      </c>
      <c r="V96" s="444" t="n"/>
      <c r="W96" s="444" t="n"/>
      <c r="X96" s="444" t="n"/>
      <c r="Y96" s="444" t="n"/>
      <c r="Z96" s="444" t="n"/>
      <c r="AA96" s="444" t="n"/>
      <c r="AB96" s="1650" t="n">
        <v>0.13</v>
      </c>
      <c r="AC96" s="1624">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25" t="inlineStr">
        <is>
          <t>2100058021861</t>
        </is>
      </c>
      <c r="D97" s="1625"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26" t="n">
        <v>6234</v>
      </c>
      <c r="Q97" s="1622">
        <f>O97*P97</f>
        <v/>
      </c>
      <c r="R97" s="554" t="n">
        <v>4800</v>
      </c>
      <c r="S97" s="1634">
        <f>O97*R97</f>
        <v/>
      </c>
      <c r="T97" s="1634">
        <f>Q97-S97</f>
        <v/>
      </c>
      <c r="U97" s="556">
        <f>T97/Q97</f>
        <v/>
      </c>
      <c r="V97" s="444" t="n"/>
      <c r="W97" s="444" t="n"/>
      <c r="X97" s="444" t="n"/>
      <c r="Y97" s="444" t="n"/>
      <c r="Z97" s="444" t="n"/>
      <c r="AA97" s="444" t="n"/>
      <c r="AB97" s="1650" t="n">
        <v>0.131</v>
      </c>
      <c r="AC97" s="1624">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25" t="n">
        <v>2100058021885</v>
      </c>
      <c r="D98" s="1625"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26" t="n">
        <v>8831</v>
      </c>
      <c r="Q98" s="1622">
        <f>O98*P98</f>
        <v/>
      </c>
      <c r="R98" s="554" t="n">
        <v>6800</v>
      </c>
      <c r="S98" s="1634">
        <f>O98*R98</f>
        <v/>
      </c>
      <c r="T98" s="1634">
        <f>Q98-S98</f>
        <v/>
      </c>
      <c r="U98" s="556">
        <f>T98/Q98</f>
        <v/>
      </c>
      <c r="V98" s="444" t="n"/>
      <c r="W98" s="444" t="n"/>
      <c r="X98" s="444" t="n"/>
      <c r="Y98" s="444" t="n"/>
      <c r="Z98" s="444" t="n"/>
      <c r="AA98" s="444" t="n"/>
      <c r="AB98" s="1664" t="n">
        <v>0.09</v>
      </c>
      <c r="AC98" s="1624">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442" t="n"/>
      <c r="B99" s="822" t="inlineStr">
        <is>
          <t>3304.99-9003</t>
        </is>
      </c>
      <c r="C99" s="1625" t="n">
        <v>2100058025388</v>
      </c>
      <c r="D99" s="1625"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26" t="n">
        <v>8311</v>
      </c>
      <c r="Q99" s="1622">
        <f>O99*P99</f>
        <v/>
      </c>
      <c r="R99" s="554" t="n">
        <v>6400</v>
      </c>
      <c r="S99" s="1634">
        <f>O99*R99</f>
        <v/>
      </c>
      <c r="T99" s="1634">
        <f>Q99-S99</f>
        <v/>
      </c>
      <c r="U99" s="556">
        <f>T99/Q99</f>
        <v/>
      </c>
      <c r="V99" s="444" t="n"/>
      <c r="W99" s="444" t="n"/>
      <c r="X99" s="444" t="n"/>
      <c r="Y99" s="444" t="n"/>
      <c r="Z99" s="444" t="n"/>
      <c r="AA99" s="444" t="n"/>
      <c r="AB99" s="1650" t="n">
        <v>0.137</v>
      </c>
      <c r="AC99" s="1624">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442" t="n"/>
      <c r="B100" s="822" t="inlineStr">
        <is>
          <t>3304.99-9003</t>
        </is>
      </c>
      <c r="C100" s="1625" t="n">
        <v>2100058025371</v>
      </c>
      <c r="D100" s="1625"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26" t="n">
        <v>8831</v>
      </c>
      <c r="Q100" s="1622">
        <f>O100*P100</f>
        <v/>
      </c>
      <c r="R100" s="554" t="n">
        <v>6800</v>
      </c>
      <c r="S100" s="1634">
        <f>O100*R100</f>
        <v/>
      </c>
      <c r="T100" s="1634">
        <f>Q100-S100</f>
        <v/>
      </c>
      <c r="U100" s="556">
        <f>T100/Q100</f>
        <v/>
      </c>
      <c r="V100" s="444" t="n"/>
      <c r="W100" s="444" t="n"/>
      <c r="X100" s="444" t="n"/>
      <c r="Y100" s="444" t="n"/>
      <c r="Z100" s="444" t="n"/>
      <c r="AA100" s="444" t="n"/>
      <c r="AB100" s="1650" t="n">
        <v>0.241</v>
      </c>
      <c r="AC100" s="1627">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442" t="n"/>
      <c r="B101" s="822" t="inlineStr">
        <is>
          <t>3401.30-0000</t>
        </is>
      </c>
      <c r="C101" s="1663" t="inlineStr">
        <is>
          <t>2100058021892</t>
        </is>
      </c>
      <c r="D101" s="1625"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26" t="n">
        <v>3896</v>
      </c>
      <c r="Q101" s="1622">
        <f>O101*P101</f>
        <v/>
      </c>
      <c r="R101" s="554" t="n">
        <v>3000</v>
      </c>
      <c r="S101" s="1634">
        <f>O101*R101</f>
        <v/>
      </c>
      <c r="T101" s="1634">
        <f>Q101-S101</f>
        <v/>
      </c>
      <c r="U101" s="556">
        <f>T101/Q101</f>
        <v/>
      </c>
      <c r="V101" s="444" t="n"/>
      <c r="W101" s="444" t="n"/>
      <c r="X101" s="444" t="n"/>
      <c r="Y101" s="444" t="n"/>
      <c r="Z101" s="444" t="n"/>
      <c r="AA101" s="444" t="n"/>
      <c r="AB101" s="1650" t="n">
        <v>0.243</v>
      </c>
      <c r="AC101" s="1624">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442" t="n"/>
      <c r="B102" s="822" t="inlineStr">
        <is>
          <t>3401.30-0000</t>
        </is>
      </c>
      <c r="C102" s="1663" t="n">
        <v>2100058025531</v>
      </c>
      <c r="D102" s="1665" t="n">
        <v>5802553</v>
      </c>
      <c r="E102" s="435" t="inlineStr">
        <is>
          <t>RELENT PRO</t>
        </is>
      </c>
      <c r="F102" s="1666"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26" t="n">
        <v>6234</v>
      </c>
      <c r="Q102" s="1622">
        <f>O102*P102</f>
        <v/>
      </c>
      <c r="R102" s="554" t="n">
        <v>4800</v>
      </c>
      <c r="S102" s="1634">
        <f>O102*R102</f>
        <v/>
      </c>
      <c r="T102" s="1634">
        <f>Q102-S102</f>
        <v/>
      </c>
      <c r="U102" s="556">
        <f>T102/Q102</f>
        <v/>
      </c>
      <c r="V102" s="444" t="n"/>
      <c r="W102" s="444" t="n"/>
      <c r="X102" s="444" t="n"/>
      <c r="Y102" s="444" t="n"/>
      <c r="Z102" s="444" t="n"/>
      <c r="AA102" s="444" t="n"/>
      <c r="AB102" s="1650" t="n"/>
      <c r="AC102" s="1624"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442" t="n"/>
      <c r="B103" s="822" t="inlineStr">
        <is>
          <t>3401.30-0000</t>
        </is>
      </c>
      <c r="C103" s="1663" t="inlineStr">
        <is>
          <t>2100058021908</t>
        </is>
      </c>
      <c r="D103" s="1625"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26" t="n">
        <v>3896</v>
      </c>
      <c r="Q103" s="1622">
        <f>O103*P103</f>
        <v/>
      </c>
      <c r="R103" s="554" t="n">
        <v>3000</v>
      </c>
      <c r="S103" s="1634">
        <f>O103*R103</f>
        <v/>
      </c>
      <c r="T103" s="1634">
        <f>Q103-S103</f>
        <v/>
      </c>
      <c r="U103" s="556">
        <f>T103/Q103</f>
        <v/>
      </c>
      <c r="V103" s="444" t="n"/>
      <c r="W103" s="444" t="n"/>
      <c r="X103" s="444" t="n"/>
      <c r="Y103" s="444" t="n"/>
      <c r="Z103" s="444" t="n"/>
      <c r="AA103" s="444" t="n"/>
      <c r="AB103" s="1664" t="n">
        <v>0.261</v>
      </c>
      <c r="AC103" s="1624">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442" t="n"/>
      <c r="B104" s="822" t="inlineStr">
        <is>
          <t>3401.30-0000</t>
        </is>
      </c>
      <c r="C104" s="1663" t="n">
        <v>2100058025548</v>
      </c>
      <c r="D104" s="1665"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26" t="n">
        <v>6234</v>
      </c>
      <c r="Q104" s="1622">
        <f>O104*P104</f>
        <v/>
      </c>
      <c r="R104" s="554" t="n">
        <v>4800</v>
      </c>
      <c r="S104" s="1634">
        <f>O104*R104</f>
        <v/>
      </c>
      <c r="T104" s="1634">
        <f>Q104-S104</f>
        <v/>
      </c>
      <c r="U104" s="556">
        <f>T104/Q104</f>
        <v/>
      </c>
      <c r="V104" s="444" t="n"/>
      <c r="W104" s="444" t="n"/>
      <c r="X104" s="444" t="n"/>
      <c r="Y104" s="444" t="n"/>
      <c r="Z104" s="444" t="n"/>
      <c r="AA104" s="444" t="n"/>
      <c r="AB104" s="1664" t="n">
        <v>0.305</v>
      </c>
      <c r="AC104" s="1624">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63" t="inlineStr">
        <is>
          <t>2100058021915</t>
        </is>
      </c>
      <c r="D105" s="1625"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26" t="n">
        <v>5195</v>
      </c>
      <c r="Q105" s="1622">
        <f>O105*P105</f>
        <v/>
      </c>
      <c r="R105" s="554" t="n">
        <v>4000</v>
      </c>
      <c r="S105" s="1634">
        <f>O105*R105</f>
        <v/>
      </c>
      <c r="T105" s="1634">
        <f>Q105-S105</f>
        <v/>
      </c>
      <c r="U105" s="556">
        <f>T105/Q105</f>
        <v/>
      </c>
      <c r="V105" s="444" t="n"/>
      <c r="W105" s="444" t="n"/>
      <c r="X105" s="444" t="n"/>
      <c r="Y105" s="444" t="n"/>
      <c r="Z105" s="444" t="n"/>
      <c r="AA105" s="444" t="n"/>
      <c r="AB105" s="1650" t="n">
        <v>0.23</v>
      </c>
      <c r="AC105" s="1624">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442" t="n"/>
      <c r="B106" s="822" t="n"/>
      <c r="C106" s="1663" t="n"/>
      <c r="D106" s="1625"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26" t="n">
        <v>7792</v>
      </c>
      <c r="Q106" s="1622">
        <f>O106*P106</f>
        <v/>
      </c>
      <c r="R106" s="554" t="n">
        <v>6000</v>
      </c>
      <c r="S106" s="1634">
        <f>O106*R106</f>
        <v/>
      </c>
      <c r="T106" s="1634">
        <f>Q106-S106</f>
        <v/>
      </c>
      <c r="U106" s="556">
        <f>T106/Q106</f>
        <v/>
      </c>
      <c r="V106" s="444" t="n"/>
      <c r="W106" s="444" t="n"/>
      <c r="X106" s="444" t="n"/>
      <c r="Y106" s="444" t="n"/>
      <c r="Z106" s="444" t="n"/>
      <c r="AA106" s="444" t="n"/>
      <c r="AB106" s="1650" t="n">
        <v>0.306</v>
      </c>
      <c r="AC106" s="1624">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442" t="n"/>
      <c r="B107" s="822" t="n"/>
      <c r="C107" s="1625" t="inlineStr">
        <is>
          <t>2100058021922</t>
        </is>
      </c>
      <c r="D107" s="1625"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26" t="n">
        <v>2597</v>
      </c>
      <c r="Q107" s="1622">
        <f>O107*P107</f>
        <v/>
      </c>
      <c r="R107" s="554" t="n">
        <v>2000</v>
      </c>
      <c r="S107" s="1634">
        <f>O107*R107</f>
        <v/>
      </c>
      <c r="T107" s="1634">
        <f>Q107-S107</f>
        <v/>
      </c>
      <c r="U107" s="556">
        <f>T107/Q107</f>
        <v/>
      </c>
      <c r="V107" s="444" t="n"/>
      <c r="W107" s="444" t="n"/>
      <c r="X107" s="444" t="n"/>
      <c r="Y107" s="444" t="n"/>
      <c r="Z107" s="444" t="n"/>
      <c r="AA107" s="444" t="n"/>
      <c r="AB107" s="1664" t="n">
        <v>0.296</v>
      </c>
      <c r="AC107" s="1624">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25" t="inlineStr">
        <is>
          <t>2100058021939</t>
        </is>
      </c>
      <c r="D108" s="1625"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26" t="n">
        <v>2597</v>
      </c>
      <c r="Q108" s="1622">
        <f>O108*P108</f>
        <v/>
      </c>
      <c r="R108" s="554" t="n">
        <v>2000</v>
      </c>
      <c r="S108" s="1634">
        <f>O108*R108</f>
        <v/>
      </c>
      <c r="T108" s="1634">
        <f>Q108-S108</f>
        <v/>
      </c>
      <c r="U108" s="556">
        <f>T108/Q108</f>
        <v/>
      </c>
      <c r="V108" s="444" t="n"/>
      <c r="W108" s="444" t="n"/>
      <c r="X108" s="444" t="n"/>
      <c r="Y108" s="444" t="n"/>
      <c r="Z108" s="444" t="n"/>
      <c r="AA108" s="444" t="n"/>
      <c r="AB108" s="1650" t="n">
        <v>0.289</v>
      </c>
      <c r="AC108" s="1624">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442" t="n"/>
      <c r="B109" s="822" t="n"/>
      <c r="C109" s="1625" t="n">
        <v>2100058021946</v>
      </c>
      <c r="D109" s="1625"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26" t="n">
        <v>3896</v>
      </c>
      <c r="Q109" s="1622">
        <f>O109*P109</f>
        <v/>
      </c>
      <c r="R109" s="554" t="n">
        <v>3000</v>
      </c>
      <c r="S109" s="1634">
        <f>O109*R109</f>
        <v/>
      </c>
      <c r="T109" s="1634">
        <f>Q109-S109</f>
        <v/>
      </c>
      <c r="U109" s="556">
        <f>T109/Q109</f>
        <v/>
      </c>
      <c r="V109" s="444" t="n"/>
      <c r="W109" s="444" t="n"/>
      <c r="X109" s="444" t="n"/>
      <c r="Y109" s="444" t="n"/>
      <c r="Z109" s="444" t="n"/>
      <c r="AA109" s="444" t="n"/>
      <c r="AB109" s="1650" t="n">
        <v>0.294</v>
      </c>
      <c r="AC109" s="1624">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25" t="n">
        <v>2100058021953</v>
      </c>
      <c r="D110" s="1625"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26" t="n">
        <v>3117</v>
      </c>
      <c r="Q110" s="1622">
        <f>O110*P110</f>
        <v/>
      </c>
      <c r="R110" s="554" t="n">
        <v>2400</v>
      </c>
      <c r="S110" s="1634">
        <f>O110*R110</f>
        <v/>
      </c>
      <c r="T110" s="1634">
        <f>Q110-S110</f>
        <v/>
      </c>
      <c r="U110" s="556">
        <f>T110/Q110</f>
        <v/>
      </c>
      <c r="V110" s="444" t="n"/>
      <c r="W110" s="444" t="n"/>
      <c r="X110" s="444" t="n"/>
      <c r="Y110" s="444" t="n"/>
      <c r="Z110" s="444" t="n"/>
      <c r="AA110" s="444" t="n"/>
      <c r="AB110" s="1664" t="n">
        <v>0.135</v>
      </c>
      <c r="AC110" s="1624">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25" t="inlineStr">
        <is>
          <t>2100058021960</t>
        </is>
      </c>
      <c r="D111" s="1625"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26" t="n">
        <v>6494</v>
      </c>
      <c r="Q111" s="1622">
        <f>O111*P111</f>
        <v/>
      </c>
      <c r="R111" s="554" t="n">
        <v>5000</v>
      </c>
      <c r="S111" s="1634">
        <f>O111*R111</f>
        <v/>
      </c>
      <c r="T111" s="1634">
        <f>Q111-S111</f>
        <v/>
      </c>
      <c r="U111" s="556">
        <f>T111/Q111</f>
        <v/>
      </c>
      <c r="V111" s="444" t="n"/>
      <c r="W111" s="444" t="n"/>
      <c r="X111" s="444" t="n"/>
      <c r="Y111" s="444" t="n"/>
      <c r="Z111" s="444" t="n"/>
      <c r="AA111" s="444" t="n"/>
      <c r="AB111" s="1650" t="n">
        <v>0.131</v>
      </c>
      <c r="AC111" s="1624">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442" t="n"/>
      <c r="B112" s="822" t="n"/>
      <c r="C112" s="1625" t="n">
        <v>2100058025562</v>
      </c>
      <c r="D112" s="1625"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26" t="n">
        <v>9756</v>
      </c>
      <c r="Q112" s="1622">
        <f>O112*P112</f>
        <v/>
      </c>
      <c r="R112" s="554" t="n">
        <v>8000</v>
      </c>
      <c r="S112" s="1634">
        <f>O112*R112</f>
        <v/>
      </c>
      <c r="T112" s="1634">
        <f>Q112-S112</f>
        <v/>
      </c>
      <c r="U112" s="556">
        <f>T112/Q112</f>
        <v/>
      </c>
      <c r="V112" s="444">
        <f>R112/0.8</f>
        <v/>
      </c>
      <c r="W112" s="444" t="n"/>
      <c r="X112" s="444" t="n"/>
      <c r="Y112" s="444" t="n"/>
      <c r="Z112" s="444" t="n"/>
      <c r="AA112" s="444" t="n"/>
      <c r="AB112" s="1650" t="n">
        <v>0.244</v>
      </c>
      <c r="AC112" s="1627">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442" t="n"/>
      <c r="B113" s="822" t="n"/>
      <c r="C113" s="1625" t="n">
        <v>2100058021984</v>
      </c>
      <c r="D113" s="1625"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26" t="n">
        <v>3896</v>
      </c>
      <c r="Q113" s="1622">
        <f>O113*P113</f>
        <v/>
      </c>
      <c r="R113" s="554" t="n">
        <v>3000</v>
      </c>
      <c r="S113" s="1634">
        <f>O113*R113</f>
        <v/>
      </c>
      <c r="T113" s="1634">
        <f>Q113-S113</f>
        <v/>
      </c>
      <c r="U113" s="556">
        <f>T113/Q113</f>
        <v/>
      </c>
      <c r="V113" s="444" t="n"/>
      <c r="W113" s="444" t="n"/>
      <c r="X113" s="444" t="n"/>
      <c r="Y113" s="444" t="n"/>
      <c r="Z113" s="444" t="n"/>
      <c r="AA113" s="444" t="n"/>
      <c r="AB113" s="1650" t="n">
        <v>0.232</v>
      </c>
      <c r="AC113" s="1627">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442" t="n"/>
      <c r="B114" s="822" t="n"/>
      <c r="C114" s="1625" t="n">
        <v>2100058021991</v>
      </c>
      <c r="D114" s="1625"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26" t="n">
        <v>9091</v>
      </c>
      <c r="Q114" s="1622">
        <f>O114*P114</f>
        <v/>
      </c>
      <c r="R114" s="554" t="n">
        <v>7000</v>
      </c>
      <c r="S114" s="1634">
        <f>O114*R114</f>
        <v/>
      </c>
      <c r="T114" s="1634">
        <f>Q114-S114</f>
        <v/>
      </c>
      <c r="U114" s="556">
        <f>T114/Q114</f>
        <v/>
      </c>
      <c r="V114" s="444" t="n"/>
      <c r="W114" s="444" t="n"/>
      <c r="X114" s="444" t="n"/>
      <c r="Y114" s="444" t="n"/>
      <c r="Z114" s="444" t="n"/>
      <c r="AA114" s="444" t="n"/>
      <c r="AB114" s="1650" t="n">
        <v>0.157</v>
      </c>
      <c r="AC114" s="1624">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442" t="n"/>
      <c r="B115" s="822" t="n"/>
      <c r="C115" s="1625" t="n">
        <v>2100058025401</v>
      </c>
      <c r="D115" s="1625"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26" t="n">
        <v>4156</v>
      </c>
      <c r="Q115" s="1622">
        <f>O115*P115</f>
        <v/>
      </c>
      <c r="R115" s="554" t="n">
        <v>3200</v>
      </c>
      <c r="S115" s="1634">
        <f>O115*R115</f>
        <v/>
      </c>
      <c r="T115" s="1634">
        <f>Q115-S115</f>
        <v/>
      </c>
      <c r="U115" s="556">
        <f>T115/Q115</f>
        <v/>
      </c>
      <c r="V115" s="444" t="n"/>
      <c r="W115" s="444" t="n"/>
      <c r="X115" s="444" t="n"/>
      <c r="Y115" s="444" t="n"/>
      <c r="Z115" s="444" t="n"/>
      <c r="AA115" s="444" t="n"/>
      <c r="AB115" s="1650" t="n">
        <v>0.115</v>
      </c>
      <c r="AC115" s="1627">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442" t="n"/>
      <c r="B116" s="822" t="n"/>
      <c r="C116" s="1625" t="n"/>
      <c r="D116" s="1625"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26" t="n">
        <v>4026</v>
      </c>
      <c r="Q116" s="1622">
        <f>O116*P116</f>
        <v/>
      </c>
      <c r="R116" s="554" t="n">
        <v>3100</v>
      </c>
      <c r="S116" s="1634">
        <f>O116*R116</f>
        <v/>
      </c>
      <c r="T116" s="1634">
        <f>Q116-S116</f>
        <v/>
      </c>
      <c r="U116" s="556">
        <f>T116/Q116</f>
        <v/>
      </c>
      <c r="V116" s="444" t="n"/>
      <c r="W116" s="444" t="n"/>
      <c r="X116" s="444" t="n"/>
      <c r="Y116" s="444" t="n"/>
      <c r="Z116" s="444" t="n"/>
      <c r="AA116" s="444" t="n"/>
      <c r="AB116" s="1650" t="n">
        <v>0.24</v>
      </c>
      <c r="AC116" s="1624">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442" t="n"/>
      <c r="B117" s="822" t="inlineStr">
        <is>
          <t>3401.30-0000</t>
        </is>
      </c>
      <c r="C117" s="1667" t="n">
        <v>2100058022998</v>
      </c>
      <c r="D117" s="1667"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26" t="n">
        <v>1920</v>
      </c>
      <c r="Q117" s="1622">
        <f>O117*P117</f>
        <v/>
      </c>
      <c r="R117" s="554" t="n">
        <v>1920</v>
      </c>
      <c r="S117" s="1634">
        <f>O117*R117</f>
        <v/>
      </c>
      <c r="T117" s="1634">
        <f>Q117-S117</f>
        <v/>
      </c>
      <c r="U117" s="556">
        <f>T117/Q117</f>
        <v/>
      </c>
      <c r="V117" s="444" t="n"/>
      <c r="W117" s="444" t="n"/>
      <c r="X117" s="444" t="n"/>
      <c r="Y117" s="444" t="n"/>
      <c r="Z117" s="444" t="n"/>
      <c r="AA117" s="444" t="n"/>
      <c r="AB117" s="1650" t="n">
        <v>0.096</v>
      </c>
      <c r="AC117" s="1624">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442" t="n"/>
      <c r="B118" s="822" t="inlineStr">
        <is>
          <t>3304.99-9003</t>
        </is>
      </c>
      <c r="C118" s="1667" t="n">
        <v>2100058023001</v>
      </c>
      <c r="D118" s="1667" t="n">
        <v>5802300</v>
      </c>
      <c r="E118" s="435" t="inlineStr">
        <is>
          <t>Relent Sample</t>
        </is>
      </c>
      <c r="F118" s="1668"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26" t="n">
        <v>1920</v>
      </c>
      <c r="Q118" s="1622">
        <f>O118*P118</f>
        <v/>
      </c>
      <c r="R118" s="554" t="n">
        <v>1920</v>
      </c>
      <c r="S118" s="1634">
        <f>O118*R118</f>
        <v/>
      </c>
      <c r="T118" s="1634">
        <f>Q118-S118</f>
        <v/>
      </c>
      <c r="U118" s="556">
        <f>T118/Q118</f>
        <v/>
      </c>
      <c r="V118" s="444" t="n"/>
      <c r="W118" s="444" t="n"/>
      <c r="X118" s="444" t="n"/>
      <c r="Y118" s="444" t="n"/>
      <c r="Z118" s="444" t="n"/>
      <c r="AA118" s="444" t="n"/>
      <c r="AB118" s="1650" t="n">
        <v>0.067</v>
      </c>
      <c r="AC118" s="1624">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442" t="n"/>
      <c r="B119" s="822" t="inlineStr">
        <is>
          <t>3304.99-9003</t>
        </is>
      </c>
      <c r="C119" s="1667" t="n">
        <v>2100058023025</v>
      </c>
      <c r="D119" s="1667" t="n">
        <v>5802302</v>
      </c>
      <c r="E119" s="435" t="inlineStr">
        <is>
          <t>Relent Sample</t>
        </is>
      </c>
      <c r="F119" s="1668"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26" t="n">
        <v>1920</v>
      </c>
      <c r="Q119" s="1622">
        <f>O119*P119</f>
        <v/>
      </c>
      <c r="R119" s="554" t="n">
        <v>1920</v>
      </c>
      <c r="S119" s="1634">
        <f>O119*R119</f>
        <v/>
      </c>
      <c r="T119" s="1634">
        <f>Q119-S119</f>
        <v/>
      </c>
      <c r="U119" s="556">
        <f>T119/Q119</f>
        <v/>
      </c>
      <c r="V119" s="444" t="n"/>
      <c r="W119" s="444" t="n"/>
      <c r="X119" s="444" t="n"/>
      <c r="Y119" s="444" t="n"/>
      <c r="Z119" s="444" t="n"/>
      <c r="AA119" s="444" t="n"/>
      <c r="AB119" s="1650" t="n">
        <v>0.048</v>
      </c>
      <c r="AC119" s="1624">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67" t="n">
        <v>2100058023032</v>
      </c>
      <c r="D120" s="1667" t="n">
        <v>5802303</v>
      </c>
      <c r="E120" s="435" t="inlineStr">
        <is>
          <t>Relent Sample</t>
        </is>
      </c>
      <c r="F120" s="1668"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26" t="n">
        <v>1920</v>
      </c>
      <c r="Q120" s="1622">
        <f>O120*P120</f>
        <v/>
      </c>
      <c r="R120" s="554" t="n">
        <v>1920</v>
      </c>
      <c r="S120" s="1634">
        <f>O120*R120</f>
        <v/>
      </c>
      <c r="T120" s="1634">
        <f>Q120-S120</f>
        <v/>
      </c>
      <c r="U120" s="556">
        <f>T120/Q120</f>
        <v/>
      </c>
      <c r="V120" s="444" t="n"/>
      <c r="W120" s="444" t="n"/>
      <c r="X120" s="444" t="n"/>
      <c r="Y120" s="444" t="n"/>
      <c r="Z120" s="444" t="n"/>
      <c r="AA120" s="444" t="n"/>
      <c r="AB120" s="1650" t="n">
        <v>0.0672</v>
      </c>
      <c r="AC120" s="1624">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442" t="n"/>
      <c r="B121" s="822" t="inlineStr">
        <is>
          <t>3304.99-9003</t>
        </is>
      </c>
      <c r="C121" s="1667" t="n">
        <v>2100058023049</v>
      </c>
      <c r="D121" s="1667"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26" t="n">
        <v>3600</v>
      </c>
      <c r="Q121" s="1622">
        <f>O121*P121</f>
        <v/>
      </c>
      <c r="R121" s="554" t="n">
        <v>3600</v>
      </c>
      <c r="S121" s="1634">
        <f>O121*R121</f>
        <v/>
      </c>
      <c r="T121" s="1634">
        <f>Q121-S121</f>
        <v/>
      </c>
      <c r="U121" s="556">
        <f>T121/Q121</f>
        <v/>
      </c>
      <c r="V121" s="444" t="n"/>
      <c r="W121" s="444" t="n"/>
      <c r="X121" s="444" t="n"/>
      <c r="Y121" s="444" t="n"/>
      <c r="Z121" s="444" t="n"/>
      <c r="AA121" s="444" t="n"/>
      <c r="AB121" s="1650" t="n">
        <v>0.096</v>
      </c>
      <c r="AC121" s="1624">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442" t="n"/>
      <c r="B122" s="822" t="inlineStr">
        <is>
          <t>3304.99-2003</t>
        </is>
      </c>
      <c r="C122" s="1667" t="n">
        <v>2100058023056</v>
      </c>
      <c r="D122" s="1667" t="n">
        <v>5802305</v>
      </c>
      <c r="E122" s="435" t="inlineStr">
        <is>
          <t>Relent Sample</t>
        </is>
      </c>
      <c r="F122" s="1668"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26" t="n">
        <v>1920</v>
      </c>
      <c r="Q122" s="1622">
        <f>O122*P122</f>
        <v/>
      </c>
      <c r="R122" s="554" t="n">
        <v>1920</v>
      </c>
      <c r="S122" s="1634">
        <f>O122*R122</f>
        <v/>
      </c>
      <c r="T122" s="1634">
        <f>Q122-S122</f>
        <v/>
      </c>
      <c r="U122" s="556">
        <f>T122/Q122</f>
        <v/>
      </c>
      <c r="V122" s="444" t="n"/>
      <c r="W122" s="444" t="n"/>
      <c r="X122" s="444" t="n"/>
      <c r="Y122" s="444" t="n"/>
      <c r="Z122" s="444" t="n"/>
      <c r="AA122" s="444" t="n"/>
      <c r="AB122" s="1650" t="n">
        <v>0.096</v>
      </c>
      <c r="AC122" s="1624">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442" t="n"/>
      <c r="B123" s="822" t="inlineStr">
        <is>
          <t>3304.99-2003</t>
        </is>
      </c>
      <c r="C123" s="1667" t="n">
        <v>2100058023063</v>
      </c>
      <c r="D123" s="1667" t="n">
        <v>5802306</v>
      </c>
      <c r="E123" s="435" t="inlineStr">
        <is>
          <t>Relent Sample</t>
        </is>
      </c>
      <c r="F123" s="1668"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26" t="n">
        <v>5040</v>
      </c>
      <c r="Q123" s="1622">
        <f>O123*P123</f>
        <v/>
      </c>
      <c r="R123" s="554" t="n">
        <v>5040</v>
      </c>
      <c r="S123" s="1634">
        <f>O123*R123</f>
        <v/>
      </c>
      <c r="T123" s="1634">
        <f>Q123-S123</f>
        <v/>
      </c>
      <c r="U123" s="556">
        <f>T123/Q123</f>
        <v/>
      </c>
      <c r="V123" s="444" t="n"/>
      <c r="W123" s="444" t="n"/>
      <c r="X123" s="444" t="n"/>
      <c r="Y123" s="444" t="n"/>
      <c r="Z123" s="444" t="n"/>
      <c r="AA123" s="444" t="n"/>
      <c r="AB123" s="1650" t="n">
        <v>0.048</v>
      </c>
      <c r="AC123" s="1624">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442" t="n"/>
      <c r="B124" s="822" t="n"/>
      <c r="C124" s="1625" t="n"/>
      <c r="D124" s="1625" t="n"/>
      <c r="E124" s="435" t="inlineStr">
        <is>
          <t>Relent Sample</t>
        </is>
      </c>
      <c r="F124" s="1668"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26" t="n">
        <v>2400</v>
      </c>
      <c r="Q124" s="1622">
        <f>O124*P124</f>
        <v/>
      </c>
      <c r="R124" s="554" t="n">
        <v>2400</v>
      </c>
      <c r="S124" s="1634">
        <f>O124*R124</f>
        <v/>
      </c>
      <c r="T124" s="1634">
        <f>Q124-S124</f>
        <v/>
      </c>
      <c r="U124" s="556">
        <f>T124/Q124</f>
        <v/>
      </c>
      <c r="V124" s="444" t="n"/>
      <c r="W124" s="444" t="n"/>
      <c r="X124" s="444" t="n"/>
      <c r="Y124" s="444" t="n"/>
      <c r="Z124" s="444" t="n"/>
      <c r="AA124" s="444" t="n"/>
      <c r="AB124" s="1650" t="n">
        <v>0.096</v>
      </c>
      <c r="AC124" s="1624">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442" t="n"/>
      <c r="B125" s="822" t="n"/>
      <c r="C125" s="1625" t="n"/>
      <c r="D125" s="1625" t="n"/>
      <c r="E125" s="435" t="inlineStr">
        <is>
          <t>Relent Sample</t>
        </is>
      </c>
      <c r="F125" s="1668"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26" t="n">
        <v>2880</v>
      </c>
      <c r="Q125" s="1622">
        <f>O125*P125</f>
        <v/>
      </c>
      <c r="R125" s="554" t="n">
        <v>2880</v>
      </c>
      <c r="S125" s="1634">
        <f>O125*R125</f>
        <v/>
      </c>
      <c r="T125" s="1634">
        <f>Q125-S125</f>
        <v/>
      </c>
      <c r="U125" s="556">
        <f>T125/Q125</f>
        <v/>
      </c>
      <c r="V125" s="444" t="n"/>
      <c r="W125" s="444" t="n"/>
      <c r="X125" s="444" t="n"/>
      <c r="Y125" s="444" t="n"/>
      <c r="Z125" s="444" t="n"/>
      <c r="AA125" s="444" t="n"/>
      <c r="AB125" s="1650" t="n">
        <v>0.096</v>
      </c>
      <c r="AC125" s="1624">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69" t="n"/>
      <c r="D126" s="1669" t="n"/>
      <c r="E126" s="435" t="inlineStr">
        <is>
          <t>Relent Sample</t>
        </is>
      </c>
      <c r="F126" s="1670" t="n"/>
      <c r="G126" s="834" t="n"/>
      <c r="H126" s="404" t="inlineStr">
        <is>
          <t>《Relent》YOKIBI Essence Wash mini sample(49 штук в коробке)</t>
        </is>
      </c>
      <c r="I126" s="832" t="n"/>
      <c r="J126" s="833" t="n"/>
      <c r="K126" s="886" t="n"/>
      <c r="L126" s="887" t="n"/>
      <c r="M126" s="823" t="n"/>
      <c r="N126" s="823" t="n"/>
      <c r="O126" s="830" t="n"/>
      <c r="P126" s="1671" t="n">
        <v>3600</v>
      </c>
      <c r="Q126" s="1672">
        <f>O126*P126</f>
        <v/>
      </c>
      <c r="R126" s="831" t="n">
        <v>3600</v>
      </c>
      <c r="S126" s="1673">
        <f>O126*R126</f>
        <v/>
      </c>
      <c r="T126" s="1673">
        <f>Q126-S126</f>
        <v/>
      </c>
      <c r="U126" s="825">
        <f>T126/Q126</f>
        <v/>
      </c>
      <c r="V126" s="826" t="n"/>
      <c r="W126" s="826" t="n"/>
      <c r="X126" s="826" t="n"/>
      <c r="Y126" s="826" t="n"/>
      <c r="Z126" s="826" t="n"/>
      <c r="AA126" s="826" t="n"/>
      <c r="AB126" s="1674" t="n"/>
      <c r="AC126" s="1675" t="n"/>
      <c r="AD126" s="786" t="n"/>
      <c r="AE126" s="663" t="n"/>
      <c r="AF126" s="663" t="n"/>
      <c r="AG126" s="663" t="n"/>
    </row>
    <row r="127" hidden="1" ht="30" customFormat="1" customHeight="1" s="437" thickBot="1">
      <c r="A127" s="1442" t="n"/>
      <c r="B127" s="822" t="inlineStr">
        <is>
          <t>3401.30-0000</t>
        </is>
      </c>
      <c r="C127" s="1667" t="n">
        <v>2100058023155</v>
      </c>
      <c r="D127" s="1667" t="n">
        <v>5802315</v>
      </c>
      <c r="E127" s="435" t="inlineStr">
        <is>
          <t>Relent Sample</t>
        </is>
      </c>
      <c r="F127" s="1668"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26" t="n">
        <v>1680</v>
      </c>
      <c r="Q127" s="1622">
        <f>O127*P127</f>
        <v/>
      </c>
      <c r="R127" s="554" t="n">
        <v>1680</v>
      </c>
      <c r="S127" s="1634">
        <f>O127*R127</f>
        <v/>
      </c>
      <c r="T127" s="1634">
        <f>Q127-S127</f>
        <v/>
      </c>
      <c r="U127" s="556">
        <f>T127/Q127</f>
        <v/>
      </c>
      <c r="V127" s="444" t="n"/>
      <c r="W127" s="444" t="n"/>
      <c r="X127" s="444" t="n"/>
      <c r="Y127" s="444" t="n"/>
      <c r="Z127" s="444" t="n"/>
      <c r="AA127" s="444" t="n"/>
      <c r="AB127" s="1650" t="n">
        <v>0.096</v>
      </c>
      <c r="AC127" s="1624">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442" t="n"/>
      <c r="B128" s="822" t="inlineStr">
        <is>
          <t>3401.30-0000</t>
        </is>
      </c>
      <c r="C128" s="1667" t="n">
        <v>2100058023162</v>
      </c>
      <c r="D128" s="1667"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26" t="n">
        <v>1680</v>
      </c>
      <c r="Q128" s="1622">
        <f>O128*P128</f>
        <v/>
      </c>
      <c r="R128" s="554" t="n">
        <v>1680</v>
      </c>
      <c r="S128" s="1634">
        <f>O128*R128</f>
        <v/>
      </c>
      <c r="T128" s="1634">
        <f>Q128-S128</f>
        <v/>
      </c>
      <c r="U128" s="556">
        <f>T128/Q128</f>
        <v/>
      </c>
      <c r="V128" s="444" t="n"/>
      <c r="W128" s="444" t="n"/>
      <c r="X128" s="444" t="n"/>
      <c r="Y128" s="444" t="n"/>
      <c r="Z128" s="444" t="n"/>
      <c r="AA128" s="444" t="n"/>
      <c r="AB128" s="1650" t="n">
        <v>0.096</v>
      </c>
      <c r="AC128" s="1624">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67" t="n">
        <v>2100058023247</v>
      </c>
      <c r="D129" s="1667" t="n">
        <v>5802324</v>
      </c>
      <c r="E129" s="435" t="inlineStr">
        <is>
          <t>Relent Sample</t>
        </is>
      </c>
      <c r="F129" s="1668"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26" t="n">
        <v>1680</v>
      </c>
      <c r="Q129" s="1622">
        <f>O129*P129</f>
        <v/>
      </c>
      <c r="R129" s="554" t="n">
        <v>1680</v>
      </c>
      <c r="S129" s="1634">
        <f>O129*R129</f>
        <v/>
      </c>
      <c r="T129" s="1634">
        <f>Q129-S129</f>
        <v/>
      </c>
      <c r="U129" s="556">
        <f>T129/Q129</f>
        <v/>
      </c>
      <c r="V129" s="444" t="n"/>
      <c r="W129" s="444" t="n"/>
      <c r="X129" s="444" t="n"/>
      <c r="Y129" s="444" t="n"/>
      <c r="Z129" s="444" t="n"/>
      <c r="AA129" s="444" t="n"/>
      <c r="AB129" s="1650" t="n">
        <v>0.096</v>
      </c>
      <c r="AC129" s="1624">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442" t="n"/>
      <c r="B130" s="822" t="inlineStr">
        <is>
          <t>3304.99-9003</t>
        </is>
      </c>
      <c r="C130" s="1667" t="n">
        <v>2100058023254</v>
      </c>
      <c r="D130" s="1667" t="n">
        <v>5802325</v>
      </c>
      <c r="E130" s="435" t="inlineStr">
        <is>
          <t>Relent Sample</t>
        </is>
      </c>
      <c r="F130" s="1668"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26" t="n">
        <v>1680</v>
      </c>
      <c r="Q130" s="1622">
        <f>O130*P130</f>
        <v/>
      </c>
      <c r="R130" s="554" t="n">
        <v>1680</v>
      </c>
      <c r="S130" s="1634">
        <f>O130*R130</f>
        <v/>
      </c>
      <c r="T130" s="1634">
        <f>Q130-S130</f>
        <v/>
      </c>
      <c r="U130" s="556">
        <f>T130/Q130</f>
        <v/>
      </c>
      <c r="V130" s="444" t="n"/>
      <c r="W130" s="444" t="n"/>
      <c r="X130" s="444" t="n"/>
      <c r="Y130" s="444" t="n"/>
      <c r="Z130" s="444" t="n"/>
      <c r="AA130" s="444" t="n"/>
      <c r="AB130" s="1650" t="n">
        <v>0.096</v>
      </c>
      <c r="AC130" s="1624">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442" t="n"/>
      <c r="B131" s="822" t="inlineStr">
        <is>
          <t>3304.99-9003</t>
        </is>
      </c>
      <c r="C131" s="1667" t="n">
        <v>2100058023179</v>
      </c>
      <c r="D131" s="1667"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26" t="n">
        <v>1680</v>
      </c>
      <c r="Q131" s="1622">
        <f>O131*P131</f>
        <v/>
      </c>
      <c r="R131" s="554" t="n">
        <v>1680</v>
      </c>
      <c r="S131" s="1634">
        <f>O131*R131</f>
        <v/>
      </c>
      <c r="T131" s="1634">
        <f>Q131-S131</f>
        <v/>
      </c>
      <c r="U131" s="556">
        <f>T131/Q131</f>
        <v/>
      </c>
      <c r="V131" s="444" t="n"/>
      <c r="W131" s="444" t="n"/>
      <c r="X131" s="444" t="n"/>
      <c r="Y131" s="444" t="n"/>
      <c r="Z131" s="444" t="n"/>
      <c r="AA131" s="444" t="n"/>
      <c r="AB131" s="1650" t="n">
        <v>0.096</v>
      </c>
      <c r="AC131" s="1624">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442" t="n"/>
      <c r="B132" s="822" t="inlineStr">
        <is>
          <t>3304.99-9003</t>
        </is>
      </c>
      <c r="C132" s="1667" t="n">
        <v>2100058023186</v>
      </c>
      <c r="D132" s="1667" t="n">
        <v>5802318</v>
      </c>
      <c r="E132" s="435" t="inlineStr">
        <is>
          <t>Relent Sample</t>
        </is>
      </c>
      <c r="F132" s="1668"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26" t="n">
        <v>1680</v>
      </c>
      <c r="Q132" s="1622">
        <f>O132*P132</f>
        <v/>
      </c>
      <c r="R132" s="554" t="n">
        <v>1680</v>
      </c>
      <c r="S132" s="1634">
        <f>O132*R132</f>
        <v/>
      </c>
      <c r="T132" s="1634">
        <f>Q132-S132</f>
        <v/>
      </c>
      <c r="U132" s="556">
        <f>T132/Q132</f>
        <v/>
      </c>
      <c r="V132" s="444" t="n"/>
      <c r="W132" s="444" t="n"/>
      <c r="X132" s="444" t="n"/>
      <c r="Y132" s="444" t="n"/>
      <c r="Z132" s="444" t="n"/>
      <c r="AA132" s="444" t="n"/>
      <c r="AB132" s="1650" t="n">
        <v>0.096</v>
      </c>
      <c r="AC132" s="1624">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442" t="n"/>
      <c r="B133" s="822" t="inlineStr">
        <is>
          <t>3304.99-9003</t>
        </is>
      </c>
      <c r="C133" s="1667" t="n">
        <v>2100058023193</v>
      </c>
      <c r="D133" s="1667" t="n">
        <v>5802319</v>
      </c>
      <c r="E133" s="435" t="inlineStr">
        <is>
          <t>Relent Sample</t>
        </is>
      </c>
      <c r="F133" s="1668"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26" t="n">
        <v>1680</v>
      </c>
      <c r="Q133" s="1622">
        <f>O133*P133</f>
        <v/>
      </c>
      <c r="R133" s="554" t="n">
        <v>1680</v>
      </c>
      <c r="S133" s="1634">
        <f>O133*R133</f>
        <v/>
      </c>
      <c r="T133" s="1634">
        <f>Q133-S133</f>
        <v/>
      </c>
      <c r="U133" s="556">
        <f>T133/Q133</f>
        <v/>
      </c>
      <c r="V133" s="444" t="n"/>
      <c r="W133" s="444" t="n"/>
      <c r="X133" s="444" t="n"/>
      <c r="Y133" s="444" t="n"/>
      <c r="Z133" s="444" t="n"/>
      <c r="AA133" s="444" t="n"/>
      <c r="AB133" s="1650" t="n">
        <v>0.096</v>
      </c>
      <c r="AC133" s="1624">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67" t="n">
        <v>2100058023230</v>
      </c>
      <c r="D134" s="1667" t="n">
        <v>5802323</v>
      </c>
      <c r="E134" s="435" t="inlineStr">
        <is>
          <t>Relent Sample</t>
        </is>
      </c>
      <c r="F134" s="1668"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26" t="n">
        <v>1680</v>
      </c>
      <c r="Q134" s="1622">
        <f>O134*P134</f>
        <v/>
      </c>
      <c r="R134" s="554" t="n">
        <v>1680</v>
      </c>
      <c r="S134" s="1634">
        <f>O134*R134</f>
        <v/>
      </c>
      <c r="T134" s="1634">
        <f>Q134-S134</f>
        <v/>
      </c>
      <c r="U134" s="556">
        <f>T134/Q134</f>
        <v/>
      </c>
      <c r="V134" s="444" t="n"/>
      <c r="W134" s="444" t="n"/>
      <c r="X134" s="444" t="n"/>
      <c r="Y134" s="444" t="n"/>
      <c r="Z134" s="444" t="n"/>
      <c r="AA134" s="444" t="n"/>
      <c r="AB134" s="1650" t="n">
        <v>0.096</v>
      </c>
      <c r="AC134" s="1624">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442" t="n"/>
      <c r="B135" s="822" t="inlineStr">
        <is>
          <t>3304.99-9003</t>
        </is>
      </c>
      <c r="C135" s="1667" t="n">
        <v>2100058023209</v>
      </c>
      <c r="D135" s="1667" t="n">
        <v>5802320</v>
      </c>
      <c r="E135" s="435" t="inlineStr">
        <is>
          <t>Relent Sample</t>
        </is>
      </c>
      <c r="F135" s="1668"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26" t="n">
        <v>1700</v>
      </c>
      <c r="Q135" s="1622">
        <f>O135*P135</f>
        <v/>
      </c>
      <c r="R135" s="554" t="n">
        <v>1700</v>
      </c>
      <c r="S135" s="1634">
        <f>O135*R135</f>
        <v/>
      </c>
      <c r="T135" s="1634">
        <f>Q135-S135</f>
        <v/>
      </c>
      <c r="U135" s="556">
        <f>T135/Q135</f>
        <v/>
      </c>
      <c r="V135" s="444" t="n"/>
      <c r="W135" s="444" t="n"/>
      <c r="X135" s="444" t="n"/>
      <c r="Y135" s="444" t="n"/>
      <c r="Z135" s="444" t="n"/>
      <c r="AA135" s="444" t="n"/>
      <c r="AB135" s="1650" t="n">
        <v>0.2</v>
      </c>
      <c r="AC135" s="1624">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442" t="n"/>
      <c r="B136" s="822" t="inlineStr">
        <is>
          <t>3304.99-2003</t>
        </is>
      </c>
      <c r="C136" s="1667" t="n">
        <v>2100058023216</v>
      </c>
      <c r="D136" s="1667" t="n">
        <v>5802321</v>
      </c>
      <c r="E136" s="435" t="inlineStr">
        <is>
          <t>Relent Sample</t>
        </is>
      </c>
      <c r="F136" s="1668"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26" t="n">
        <v>1680</v>
      </c>
      <c r="Q136" s="1622">
        <f>O136*P136</f>
        <v/>
      </c>
      <c r="R136" s="554" t="n">
        <v>1680</v>
      </c>
      <c r="S136" s="1634">
        <f>O136*R136</f>
        <v/>
      </c>
      <c r="T136" s="1634">
        <f>Q136-S136</f>
        <v/>
      </c>
      <c r="U136" s="556">
        <f>T136/Q136</f>
        <v/>
      </c>
      <c r="V136" s="444" t="n"/>
      <c r="W136" s="444" t="n"/>
      <c r="X136" s="444" t="n"/>
      <c r="Y136" s="444" t="n"/>
      <c r="Z136" s="444" t="n"/>
      <c r="AA136" s="444" t="n"/>
      <c r="AB136" s="1650" t="n">
        <v>0.096</v>
      </c>
      <c r="AC136" s="1624">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442" t="n"/>
      <c r="B137" s="822" t="inlineStr">
        <is>
          <t>3304.99-2003</t>
        </is>
      </c>
      <c r="C137" s="1667" t="n">
        <v>2100058023223</v>
      </c>
      <c r="D137" s="1667" t="n">
        <v>5802322</v>
      </c>
      <c r="E137" s="435" t="inlineStr">
        <is>
          <t>Relent Sample</t>
        </is>
      </c>
      <c r="F137" s="1668"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26" t="n">
        <v>1920</v>
      </c>
      <c r="Q137" s="1622">
        <f>O137*P137</f>
        <v/>
      </c>
      <c r="R137" s="554" t="n">
        <v>1920</v>
      </c>
      <c r="S137" s="1634">
        <f>O137*R137</f>
        <v/>
      </c>
      <c r="T137" s="1634">
        <f>Q137-S137</f>
        <v/>
      </c>
      <c r="U137" s="556">
        <f>T137/Q137</f>
        <v/>
      </c>
      <c r="V137" s="444" t="n"/>
      <c r="W137" s="444" t="n"/>
      <c r="X137" s="444" t="n"/>
      <c r="Y137" s="444" t="n"/>
      <c r="Z137" s="444" t="n"/>
      <c r="AA137" s="444" t="n"/>
      <c r="AB137" s="1650" t="n">
        <v>0.096</v>
      </c>
      <c r="AC137" s="1624">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442" t="n"/>
      <c r="B138" s="822" t="n"/>
      <c r="C138" s="1625" t="n">
        <v>2100058024930</v>
      </c>
      <c r="D138" s="1625" t="n">
        <v>5802493</v>
      </c>
      <c r="E138" s="435" t="inlineStr">
        <is>
          <t>Relent Sample</t>
        </is>
      </c>
      <c r="F138" s="1668"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26" t="n">
        <v>2640</v>
      </c>
      <c r="Q138" s="1622">
        <f>O138*P138</f>
        <v/>
      </c>
      <c r="R138" s="554" t="n">
        <v>0</v>
      </c>
      <c r="S138" s="1634">
        <f>O138*R138</f>
        <v/>
      </c>
      <c r="T138" s="1634">
        <f>Q138-S138</f>
        <v/>
      </c>
      <c r="U138" s="556">
        <f>T138/Q138</f>
        <v/>
      </c>
      <c r="V138" s="444" t="n"/>
      <c r="W138" s="444" t="n"/>
      <c r="X138" s="444" t="n"/>
      <c r="Y138" s="444" t="n"/>
      <c r="Z138" s="444" t="n"/>
      <c r="AA138" s="444" t="n"/>
      <c r="AB138" s="1650" t="n">
        <v>0.096</v>
      </c>
      <c r="AC138" s="1624">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25" t="n">
        <v>2100058023261</v>
      </c>
      <c r="D139" s="1625"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26" t="n">
        <v>1920</v>
      </c>
      <c r="Q139" s="1622">
        <f>O139*P139</f>
        <v/>
      </c>
      <c r="R139" s="554" t="n">
        <v>1920</v>
      </c>
      <c r="S139" s="1634">
        <f>O139*R139</f>
        <v/>
      </c>
      <c r="T139" s="1634">
        <f>Q139-S139</f>
        <v/>
      </c>
      <c r="U139" s="556">
        <f>T139/Q139</f>
        <v/>
      </c>
      <c r="V139" s="444" t="n"/>
      <c r="W139" s="444" t="n"/>
      <c r="X139" s="444" t="n"/>
      <c r="Y139" s="444" t="n"/>
      <c r="Z139" s="444" t="n"/>
      <c r="AA139" s="444" t="n"/>
      <c r="AB139" s="1650" t="n">
        <v>0.048</v>
      </c>
      <c r="AC139" s="1624">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25" t="n">
        <v>2100058023278</v>
      </c>
      <c r="D140" s="1625" t="n">
        <v>5802327</v>
      </c>
      <c r="E140" s="435" t="inlineStr">
        <is>
          <t>Relent Sample</t>
        </is>
      </c>
      <c r="F140" s="1668"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26" t="n">
        <v>1920</v>
      </c>
      <c r="Q140" s="1622">
        <f>O140*P140</f>
        <v/>
      </c>
      <c r="R140" s="554" t="n">
        <v>1920</v>
      </c>
      <c r="S140" s="1634">
        <f>O140*R140</f>
        <v/>
      </c>
      <c r="T140" s="1634">
        <f>Q140-S140</f>
        <v/>
      </c>
      <c r="U140" s="556">
        <f>T140/Q140</f>
        <v/>
      </c>
      <c r="V140" s="444" t="n"/>
      <c r="W140" s="444" t="n"/>
      <c r="X140" s="444" t="n"/>
      <c r="Y140" s="444" t="n"/>
      <c r="Z140" s="444" t="n"/>
      <c r="AA140" s="444" t="n"/>
      <c r="AB140" s="1650" t="n">
        <v>0.048</v>
      </c>
      <c r="AC140" s="1624">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25" t="n">
        <v>2100058023285</v>
      </c>
      <c r="D141" s="1625" t="n">
        <v>5802328</v>
      </c>
      <c r="E141" s="435" t="inlineStr">
        <is>
          <t>Relent Sample</t>
        </is>
      </c>
      <c r="F141" s="1668"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26" t="n">
        <v>1920</v>
      </c>
      <c r="Q141" s="1622">
        <f>O141*P141</f>
        <v/>
      </c>
      <c r="R141" s="554" t="n">
        <v>1920</v>
      </c>
      <c r="S141" s="1634">
        <f>O141*R141</f>
        <v/>
      </c>
      <c r="T141" s="1634">
        <f>Q141-S141</f>
        <v/>
      </c>
      <c r="U141" s="556">
        <f>T141/Q141</f>
        <v/>
      </c>
      <c r="V141" s="444" t="n"/>
      <c r="W141" s="444" t="n"/>
      <c r="X141" s="444" t="n"/>
      <c r="Y141" s="444" t="n"/>
      <c r="Z141" s="444" t="n"/>
      <c r="AA141" s="444" t="n"/>
      <c r="AB141" s="1650" t="n">
        <v>0.048</v>
      </c>
      <c r="AC141" s="1624">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25" t="n">
        <v>2100058023292</v>
      </c>
      <c r="D142" s="1676" t="n">
        <v>5802329</v>
      </c>
      <c r="E142" s="435" t="inlineStr">
        <is>
          <t>Relent Sample</t>
        </is>
      </c>
      <c r="F142" s="1668"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26" t="n">
        <v>1920</v>
      </c>
      <c r="Q142" s="1622">
        <f>O142*P142</f>
        <v/>
      </c>
      <c r="R142" s="554" t="n">
        <v>1920</v>
      </c>
      <c r="S142" s="1634">
        <f>O142*R142</f>
        <v/>
      </c>
      <c r="T142" s="1634">
        <f>Q142-S142</f>
        <v/>
      </c>
      <c r="U142" s="556">
        <f>T142/Q142</f>
        <v/>
      </c>
      <c r="V142" s="444" t="n"/>
      <c r="W142" s="444" t="n"/>
      <c r="X142" s="444" t="n"/>
      <c r="Y142" s="444" t="n"/>
      <c r="Z142" s="444" t="n"/>
      <c r="AA142" s="444" t="n"/>
      <c r="AB142" s="1650" t="n">
        <v>0.048</v>
      </c>
      <c r="AC142" s="1624">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25" t="n">
        <v>2100058023070</v>
      </c>
      <c r="D143" s="1625" t="n">
        <v>5802307</v>
      </c>
      <c r="E143" s="435" t="inlineStr">
        <is>
          <t>Relent Sample</t>
        </is>
      </c>
      <c r="F143" s="1668"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26" t="n">
        <v>1680</v>
      </c>
      <c r="Q143" s="1622">
        <f>O143*P143</f>
        <v/>
      </c>
      <c r="R143" s="554" t="n">
        <v>1680</v>
      </c>
      <c r="S143" s="1634">
        <f>O143*R143</f>
        <v/>
      </c>
      <c r="T143" s="1634">
        <f>Q143-S143</f>
        <v/>
      </c>
      <c r="U143" s="556">
        <f>T143/Q143</f>
        <v/>
      </c>
      <c r="V143" s="444" t="n"/>
      <c r="W143" s="444" t="n"/>
      <c r="X143" s="444" t="n"/>
      <c r="Y143" s="444" t="n"/>
      <c r="Z143" s="444" t="n"/>
      <c r="AA143" s="444" t="n"/>
      <c r="AB143" s="1650" t="n">
        <v>0.096</v>
      </c>
      <c r="AC143" s="1624">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25" t="n">
        <v>2100058023087</v>
      </c>
      <c r="D144" s="1625"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26" t="n">
        <v>1680</v>
      </c>
      <c r="Q144" s="1622">
        <f>O144*P144</f>
        <v/>
      </c>
      <c r="R144" s="554" t="n">
        <v>1680</v>
      </c>
      <c r="S144" s="1634">
        <f>O144*R144</f>
        <v/>
      </c>
      <c r="T144" s="1634">
        <f>Q144-S144</f>
        <v/>
      </c>
      <c r="U144" s="556">
        <f>T144/Q144</f>
        <v/>
      </c>
      <c r="V144" s="444" t="n"/>
      <c r="W144" s="444" t="n"/>
      <c r="X144" s="444" t="n"/>
      <c r="Y144" s="444" t="n"/>
      <c r="Z144" s="444" t="n"/>
      <c r="AA144" s="444" t="n"/>
      <c r="AB144" s="1650" t="n">
        <v>0.096</v>
      </c>
      <c r="AC144" s="1624">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25" t="n">
        <v>2100058023094</v>
      </c>
      <c r="D145" s="1625"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26" t="n">
        <v>1680</v>
      </c>
      <c r="Q145" s="1622">
        <f>O145*P145</f>
        <v/>
      </c>
      <c r="R145" s="554" t="n">
        <v>1680</v>
      </c>
      <c r="S145" s="1634">
        <f>O145*R145</f>
        <v/>
      </c>
      <c r="T145" s="1634">
        <f>Q145-S145</f>
        <v/>
      </c>
      <c r="U145" s="556">
        <f>T145/Q145</f>
        <v/>
      </c>
      <c r="V145" s="444" t="n"/>
      <c r="W145" s="444" t="n"/>
      <c r="X145" s="444" t="n"/>
      <c r="Y145" s="444" t="n"/>
      <c r="Z145" s="444" t="n"/>
      <c r="AA145" s="444" t="n"/>
      <c r="AB145" s="1650" t="n">
        <v>0.096</v>
      </c>
      <c r="AC145" s="1624">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25" t="n">
        <v>2100058023100</v>
      </c>
      <c r="D146" s="1625"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26" t="n">
        <v>1680</v>
      </c>
      <c r="Q146" s="1622">
        <f>O146*P146</f>
        <v/>
      </c>
      <c r="R146" s="554" t="n">
        <v>1680</v>
      </c>
      <c r="S146" s="1634">
        <f>O146*R146</f>
        <v/>
      </c>
      <c r="T146" s="1634">
        <f>Q146-S146</f>
        <v/>
      </c>
      <c r="U146" s="556">
        <f>T146/Q146</f>
        <v/>
      </c>
      <c r="V146" s="444" t="n"/>
      <c r="W146" s="444" t="n"/>
      <c r="X146" s="444" t="n"/>
      <c r="Y146" s="444" t="n"/>
      <c r="Z146" s="444" t="n"/>
      <c r="AA146" s="444" t="n"/>
      <c r="AB146" s="1650" t="n">
        <v>0.096</v>
      </c>
      <c r="AC146" s="1624">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25" t="n">
        <v>2100058023117</v>
      </c>
      <c r="D147" s="1625"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26" t="n">
        <v>1680</v>
      </c>
      <c r="Q147" s="1622">
        <f>O147*P147</f>
        <v/>
      </c>
      <c r="R147" s="554" t="n">
        <v>1680</v>
      </c>
      <c r="S147" s="1634">
        <f>O147*R147</f>
        <v/>
      </c>
      <c r="T147" s="1634">
        <f>Q147-S147</f>
        <v/>
      </c>
      <c r="U147" s="556">
        <f>T147/Q147</f>
        <v/>
      </c>
      <c r="V147" s="444" t="n"/>
      <c r="W147" s="444" t="n"/>
      <c r="X147" s="444" t="n"/>
      <c r="Y147" s="444" t="n"/>
      <c r="Z147" s="444" t="n"/>
      <c r="AA147" s="444" t="n"/>
      <c r="AB147" s="1650" t="n">
        <v>0.096</v>
      </c>
      <c r="AC147" s="1624">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25" t="n">
        <v>2100058023124</v>
      </c>
      <c r="D148" s="1625"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26" t="n">
        <v>1680</v>
      </c>
      <c r="Q148" s="1622">
        <f>O148*P148</f>
        <v/>
      </c>
      <c r="R148" s="554" t="n">
        <v>1680</v>
      </c>
      <c r="S148" s="1634">
        <f>O148*R148</f>
        <v/>
      </c>
      <c r="T148" s="1634">
        <f>Q148-S148</f>
        <v/>
      </c>
      <c r="U148" s="556">
        <f>T148/Q148</f>
        <v/>
      </c>
      <c r="V148" s="444" t="n"/>
      <c r="W148" s="444" t="n"/>
      <c r="X148" s="444" t="n"/>
      <c r="Y148" s="444" t="n"/>
      <c r="Z148" s="444" t="n"/>
      <c r="AA148" s="444" t="n"/>
      <c r="AB148" s="1650" t="n">
        <v>0.096</v>
      </c>
      <c r="AC148" s="1624">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25" t="n">
        <v>2100058023131</v>
      </c>
      <c r="D149" s="1625"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26" t="n">
        <v>1680</v>
      </c>
      <c r="Q149" s="1622">
        <f>O149*P149</f>
        <v/>
      </c>
      <c r="R149" s="554" t="n">
        <v>1680</v>
      </c>
      <c r="S149" s="1634">
        <f>O149*R149</f>
        <v/>
      </c>
      <c r="T149" s="1634">
        <f>Q149-S149</f>
        <v/>
      </c>
      <c r="U149" s="556">
        <f>T149/Q149</f>
        <v/>
      </c>
      <c r="V149" s="444" t="n"/>
      <c r="W149" s="444" t="n"/>
      <c r="X149" s="444" t="n"/>
      <c r="Y149" s="444" t="n"/>
      <c r="Z149" s="444" t="n"/>
      <c r="AA149" s="444" t="n"/>
      <c r="AB149" s="1650" t="n">
        <v>0.096</v>
      </c>
      <c r="AC149" s="1624">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25" t="n">
        <v>2100058023148</v>
      </c>
      <c r="D150" s="1625"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26" t="n">
        <v>1680</v>
      </c>
      <c r="Q150" s="1622">
        <f>O150*P150</f>
        <v/>
      </c>
      <c r="R150" s="554" t="n">
        <v>1680</v>
      </c>
      <c r="S150" s="1634">
        <f>O150*R150</f>
        <v/>
      </c>
      <c r="T150" s="1634">
        <f>Q150-S150</f>
        <v/>
      </c>
      <c r="U150" s="556">
        <f>T150/Q150</f>
        <v/>
      </c>
      <c r="V150" s="444" t="n"/>
      <c r="W150" s="444" t="n"/>
      <c r="X150" s="444" t="n"/>
      <c r="Y150" s="444" t="n"/>
      <c r="Z150" s="444" t="n"/>
      <c r="AA150" s="444" t="n"/>
      <c r="AB150" s="1650" t="n">
        <v>0.096</v>
      </c>
      <c r="AC150" s="1624">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25"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442" t="n">
        <v>30</v>
      </c>
      <c r="N151" s="1442" t="n">
        <v>30</v>
      </c>
      <c r="O151" s="553" t="n"/>
      <c r="P151" s="1626" t="n">
        <v>6344</v>
      </c>
      <c r="Q151" s="1622">
        <f>O151*P151</f>
        <v/>
      </c>
      <c r="R151" s="554" t="n">
        <v>5075</v>
      </c>
      <c r="S151" s="1634">
        <f>O151*R151</f>
        <v/>
      </c>
      <c r="T151" s="1634">
        <f>Q151-S151</f>
        <v/>
      </c>
      <c r="U151" s="556">
        <f>T151/Q151</f>
        <v/>
      </c>
      <c r="V151" s="444" t="n"/>
      <c r="W151" s="444" t="n"/>
      <c r="X151" s="444" t="n"/>
      <c r="Y151" s="444" t="n"/>
      <c r="Z151" s="444" t="n"/>
      <c r="AA151" s="444" t="inlineStr">
        <is>
          <t>3.8x3.8x15.4</t>
        </is>
      </c>
      <c r="AB151" s="1677" t="n">
        <v>0.125</v>
      </c>
      <c r="AC151" s="1637">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25" t="inlineStr">
        <is>
          <t>4953035047822</t>
        </is>
      </c>
      <c r="D152" s="1625"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442" t="n">
        <v>30</v>
      </c>
      <c r="N152" s="1442" t="n">
        <v>30</v>
      </c>
      <c r="O152" s="553" t="n"/>
      <c r="P152" s="1626" t="n">
        <v>6344</v>
      </c>
      <c r="Q152" s="1622">
        <f>O152*P152</f>
        <v/>
      </c>
      <c r="R152" s="554" t="n">
        <v>5075</v>
      </c>
      <c r="S152" s="1634">
        <f>O152*R152</f>
        <v/>
      </c>
      <c r="T152" s="1634">
        <f>Q152-S152</f>
        <v/>
      </c>
      <c r="U152" s="556">
        <f>T152/Q152</f>
        <v/>
      </c>
      <c r="V152" s="444" t="n"/>
      <c r="W152" s="444" t="n"/>
      <c r="X152" s="444" t="n"/>
      <c r="Y152" s="444" t="n"/>
      <c r="Z152" s="444" t="n"/>
      <c r="AA152" s="444" t="inlineStr">
        <is>
          <t>3.8x3.8x15.4</t>
        </is>
      </c>
      <c r="AB152" s="1638" t="n">
        <v>0.125</v>
      </c>
      <c r="AC152" s="1624">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25" t="inlineStr">
        <is>
          <t>4953035047839</t>
        </is>
      </c>
      <c r="D153" s="1625"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442" t="n">
        <v>30</v>
      </c>
      <c r="N153" s="1442" t="n">
        <v>30</v>
      </c>
      <c r="O153" s="553" t="n"/>
      <c r="P153" s="1626" t="n">
        <v>6344</v>
      </c>
      <c r="Q153" s="1622">
        <f>O153*P153</f>
        <v/>
      </c>
      <c r="R153" s="554" t="n">
        <v>5075</v>
      </c>
      <c r="S153" s="1634">
        <f>O153*R153</f>
        <v/>
      </c>
      <c r="T153" s="1634">
        <f>Q153-S153</f>
        <v/>
      </c>
      <c r="U153" s="556">
        <f>T153/Q153</f>
        <v/>
      </c>
      <c r="V153" s="444" t="n"/>
      <c r="W153" s="444" t="n"/>
      <c r="X153" s="444" t="n"/>
      <c r="Y153" s="444" t="n"/>
      <c r="Z153" s="444" t="n"/>
      <c r="AA153" s="444" t="inlineStr">
        <is>
          <t>3.8x3.8x15.4</t>
        </is>
      </c>
      <c r="AB153" s="1678" t="n">
        <v>0.125</v>
      </c>
      <c r="AC153" s="1624">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25" t="inlineStr">
        <is>
          <t>4953035047846</t>
        </is>
      </c>
      <c r="D154" s="1625"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442" t="n">
        <v>30</v>
      </c>
      <c r="N154" s="1442" t="n">
        <v>30</v>
      </c>
      <c r="O154" s="553" t="n"/>
      <c r="P154" s="1626" t="n">
        <v>6344</v>
      </c>
      <c r="Q154" s="1622">
        <f>O154*P154</f>
        <v/>
      </c>
      <c r="R154" s="554" t="n">
        <v>5075</v>
      </c>
      <c r="S154" s="1634">
        <f>O154*R154</f>
        <v/>
      </c>
      <c r="T154" s="1634">
        <f>Q154-S154</f>
        <v/>
      </c>
      <c r="U154" s="556">
        <f>T154/Q154</f>
        <v/>
      </c>
      <c r="V154" s="444" t="n"/>
      <c r="W154" s="444" t="n"/>
      <c r="X154" s="444" t="n"/>
      <c r="Y154" s="444" t="n"/>
      <c r="Z154" s="444" t="n"/>
      <c r="AA154" s="444" t="inlineStr">
        <is>
          <t>3.8x3.8x15.4</t>
        </is>
      </c>
      <c r="AB154" s="1678" t="n">
        <v>0.125</v>
      </c>
      <c r="AC154" s="1624">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25" t="inlineStr">
        <is>
          <t>4953035047853</t>
        </is>
      </c>
      <c r="D155" s="1625"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442" t="n">
        <v>30</v>
      </c>
      <c r="N155" s="1442" t="n">
        <v>30</v>
      </c>
      <c r="O155" s="553" t="n"/>
      <c r="P155" s="1626" t="n">
        <v>6344</v>
      </c>
      <c r="Q155" s="1622">
        <f>O155*P155</f>
        <v/>
      </c>
      <c r="R155" s="554" t="n">
        <v>5075</v>
      </c>
      <c r="S155" s="1634">
        <f>O155*R155</f>
        <v/>
      </c>
      <c r="T155" s="1634">
        <f>Q155-S155</f>
        <v/>
      </c>
      <c r="U155" s="556">
        <f>T155/Q155</f>
        <v/>
      </c>
      <c r="V155" s="444" t="n"/>
      <c r="W155" s="444" t="n"/>
      <c r="X155" s="444" t="n"/>
      <c r="Y155" s="444" t="n"/>
      <c r="Z155" s="444" t="n"/>
      <c r="AA155" s="444" t="inlineStr">
        <is>
          <t>3.8x3.8x15.4</t>
        </is>
      </c>
      <c r="AB155" s="1678" t="n">
        <v>0.125</v>
      </c>
      <c r="AC155" s="1624">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442" t="n">
        <v>30</v>
      </c>
      <c r="N156" s="1442" t="n">
        <v>30</v>
      </c>
      <c r="O156" s="553" t="n"/>
      <c r="P156" s="1626" t="n">
        <v>6344</v>
      </c>
      <c r="Q156" s="1622">
        <f>O156*P156</f>
        <v/>
      </c>
      <c r="R156" s="554" t="n">
        <v>5075</v>
      </c>
      <c r="S156" s="1634">
        <f>O156*R156</f>
        <v/>
      </c>
      <c r="T156" s="1634">
        <f>Q156-S156</f>
        <v/>
      </c>
      <c r="U156" s="556">
        <f>T156/Q156</f>
        <v/>
      </c>
      <c r="V156" s="444" t="n"/>
      <c r="W156" s="444" t="n"/>
      <c r="X156" s="444" t="n"/>
      <c r="Y156" s="444" t="n"/>
      <c r="Z156" s="444" t="n"/>
      <c r="AA156" s="444" t="inlineStr">
        <is>
          <t>3.8x3.8x15.4</t>
        </is>
      </c>
      <c r="AB156" s="1677" t="n">
        <v>0.125</v>
      </c>
      <c r="AC156" s="1637">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442"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442" t="n">
        <v>30</v>
      </c>
      <c r="N157" s="1442" t="n">
        <v>30</v>
      </c>
      <c r="O157" s="553" t="n"/>
      <c r="P157" s="1626" t="n">
        <v>2250</v>
      </c>
      <c r="Q157" s="1622">
        <f>O157*P157</f>
        <v/>
      </c>
      <c r="R157" s="554" t="n">
        <v>1800</v>
      </c>
      <c r="S157" s="1634">
        <f>O157*R157</f>
        <v/>
      </c>
      <c r="T157" s="1634">
        <f>Q157-S157</f>
        <v/>
      </c>
      <c r="U157" s="556">
        <f>T157/Q157</f>
        <v/>
      </c>
      <c r="V157" s="444" t="n"/>
      <c r="W157" s="444" t="n"/>
      <c r="X157" s="444" t="n"/>
      <c r="Y157" s="444" t="n"/>
      <c r="Z157" s="444" t="n"/>
      <c r="AA157" s="444" t="inlineStr">
        <is>
          <t>7.5x7.5x5.6</t>
        </is>
      </c>
      <c r="AB157" s="1678" t="n">
        <v>0.201</v>
      </c>
      <c r="AC157" s="1624">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25" t="inlineStr">
        <is>
          <t>4953035036475</t>
        </is>
      </c>
      <c r="D158" s="1625"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442" t="n">
        <v>30</v>
      </c>
      <c r="N158" s="1442" t="n">
        <v>30</v>
      </c>
      <c r="O158" s="553" t="n"/>
      <c r="P158" s="1626" t="n">
        <v>1688</v>
      </c>
      <c r="Q158" s="1622">
        <f>O158*P158</f>
        <v/>
      </c>
      <c r="R158" s="554" t="n">
        <v>1350</v>
      </c>
      <c r="S158" s="1634">
        <f>O158*R158</f>
        <v/>
      </c>
      <c r="T158" s="1634">
        <f>Q158-S158</f>
        <v/>
      </c>
      <c r="U158" s="556">
        <f>T158/Q158</f>
        <v/>
      </c>
      <c r="V158" s="444" t="n"/>
      <c r="W158" s="444" t="n"/>
      <c r="X158" s="444" t="n"/>
      <c r="Y158" s="444" t="n"/>
      <c r="Z158" s="444" t="n"/>
      <c r="AA158" s="444" t="inlineStr">
        <is>
          <t>5.45x5.45x18</t>
        </is>
      </c>
      <c r="AB158" s="1650" t="n">
        <v>0.276</v>
      </c>
      <c r="AC158" s="1627">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25" t="inlineStr">
        <is>
          <t>4953035036482</t>
        </is>
      </c>
      <c r="D159" s="1625"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442" t="n">
        <v>30</v>
      </c>
      <c r="N159" s="1442" t="n">
        <v>30</v>
      </c>
      <c r="O159" s="553" t="n">
        <v>30</v>
      </c>
      <c r="P159" s="1626" t="n">
        <v>1875</v>
      </c>
      <c r="Q159" s="1622">
        <f>O159*P159</f>
        <v/>
      </c>
      <c r="R159" s="554" t="n">
        <v>1500</v>
      </c>
      <c r="S159" s="1634">
        <f>O159*R159</f>
        <v/>
      </c>
      <c r="T159" s="1634">
        <f>Q159-S159</f>
        <v/>
      </c>
      <c r="U159" s="556">
        <f>T159/Q159</f>
        <v/>
      </c>
      <c r="V159" s="444" t="n"/>
      <c r="W159" s="444" t="n"/>
      <c r="X159" s="444" t="n"/>
      <c r="Y159" s="444" t="n"/>
      <c r="Z159" s="444" t="n"/>
      <c r="AA159" s="444" t="inlineStr">
        <is>
          <t>4.3x4.3x16.5</t>
        </is>
      </c>
      <c r="AB159" s="1650" t="n">
        <v>0.21</v>
      </c>
      <c r="AC159" s="1627">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442"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442" t="n">
        <v>30</v>
      </c>
      <c r="N160" s="1442" t="n">
        <v>30</v>
      </c>
      <c r="O160" s="553" t="n"/>
      <c r="P160" s="1626" t="n">
        <v>2188</v>
      </c>
      <c r="Q160" s="1622">
        <f>O160*P160</f>
        <v/>
      </c>
      <c r="R160" s="554" t="n">
        <v>1750</v>
      </c>
      <c r="S160" s="1634">
        <f>O160*R160</f>
        <v/>
      </c>
      <c r="T160" s="1634">
        <f>Q160-S160</f>
        <v/>
      </c>
      <c r="U160" s="556">
        <f>T160/Q160</f>
        <v/>
      </c>
      <c r="V160" s="444" t="n"/>
      <c r="W160" s="444" t="n"/>
      <c r="X160" s="444" t="n"/>
      <c r="Y160" s="444" t="n"/>
      <c r="Z160" s="444" t="n"/>
      <c r="AA160" s="444" t="inlineStr">
        <is>
          <t>6.15x6.15x4.85</t>
        </is>
      </c>
      <c r="AB160" s="1650" t="n">
        <v>0.143</v>
      </c>
      <c r="AC160" s="1627">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25" t="inlineStr">
        <is>
          <t>4953035037984</t>
        </is>
      </c>
      <c r="D161" s="1625"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442" t="n">
        <v>30</v>
      </c>
      <c r="N161" s="1442" t="n">
        <v>30</v>
      </c>
      <c r="O161" s="553" t="n">
        <v>30</v>
      </c>
      <c r="P161" s="1626" t="n">
        <v>3000</v>
      </c>
      <c r="Q161" s="1622">
        <f>O161*P161</f>
        <v/>
      </c>
      <c r="R161" s="554" t="n">
        <v>2400</v>
      </c>
      <c r="S161" s="1634">
        <f>O161*R161</f>
        <v/>
      </c>
      <c r="T161" s="1634">
        <f>Q161-S161</f>
        <v/>
      </c>
      <c r="U161" s="556">
        <f>T161/Q161</f>
        <v/>
      </c>
      <c r="V161" s="444" t="n"/>
      <c r="W161" s="444" t="n"/>
      <c r="X161" s="444" t="n"/>
      <c r="Y161" s="444" t="n"/>
      <c r="Z161" s="444" t="n"/>
      <c r="AA161" s="444" t="inlineStr">
        <is>
          <t>3.7x3.7x11.5</t>
        </is>
      </c>
      <c r="AB161" s="1678" t="n">
        <v>0.101</v>
      </c>
      <c r="AC161" s="1624">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442" t="n"/>
      <c r="B162" s="822" t="n"/>
      <c r="C162" s="1625" t="inlineStr">
        <is>
          <t>4953035037991</t>
        </is>
      </c>
      <c r="D162" s="1625"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442" t="n">
        <v>30</v>
      </c>
      <c r="N162" s="1442" t="n">
        <v>30</v>
      </c>
      <c r="O162" s="553" t="n"/>
      <c r="P162" s="1626" t="n">
        <v>1563</v>
      </c>
      <c r="Q162" s="1622">
        <f>O162*P162</f>
        <v/>
      </c>
      <c r="R162" s="554" t="n">
        <v>1250</v>
      </c>
      <c r="S162" s="1634">
        <f>O162*R162</f>
        <v/>
      </c>
      <c r="T162" s="1634">
        <f>Q162-S162</f>
        <v/>
      </c>
      <c r="U162" s="556">
        <f>T162/Q162</f>
        <v/>
      </c>
      <c r="V162" s="444" t="n"/>
      <c r="W162" s="444" t="n"/>
      <c r="X162" s="444" t="n"/>
      <c r="Y162" s="444" t="n"/>
      <c r="Z162" s="444" t="n"/>
      <c r="AA162" s="444" t="inlineStr">
        <is>
          <t>2.25x3.6x11.1</t>
        </is>
      </c>
      <c r="AB162" s="1678" t="n">
        <v>0.05</v>
      </c>
      <c r="AC162" s="1624">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442" t="n"/>
      <c r="B163" s="822" t="n"/>
      <c r="C163" s="1625" t="inlineStr">
        <is>
          <t>4953035062702</t>
        </is>
      </c>
      <c r="D163" s="1625"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442" t="n"/>
      <c r="N163" s="1442" t="n"/>
      <c r="O163" s="553" t="n">
        <v>30</v>
      </c>
      <c r="P163" s="1626" t="n">
        <v>4375</v>
      </c>
      <c r="Q163" s="1622">
        <f>O163*P163</f>
        <v/>
      </c>
      <c r="R163" s="554" t="n">
        <v>3500</v>
      </c>
      <c r="S163" s="1634">
        <f>O163*R163</f>
        <v/>
      </c>
      <c r="T163" s="1634">
        <f>Q163-S163</f>
        <v/>
      </c>
      <c r="U163" s="556">
        <f>T163/Q163</f>
        <v/>
      </c>
      <c r="V163" s="444" t="n"/>
      <c r="W163" s="444" t="n"/>
      <c r="X163" s="444" t="n"/>
      <c r="Y163" s="444" t="n"/>
      <c r="Z163" s="444" t="n"/>
      <c r="AA163" s="444" t="n"/>
      <c r="AB163" s="1678" t="n">
        <v>0.337</v>
      </c>
      <c r="AC163" s="1624">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442" t="n"/>
      <c r="B164" s="822" t="n"/>
      <c r="C164" s="1625" t="inlineStr">
        <is>
          <t>4953035062719</t>
        </is>
      </c>
      <c r="D164" s="1625"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442" t="n"/>
      <c r="N164" s="1442" t="n"/>
      <c r="O164" s="553" t="n">
        <v>30</v>
      </c>
      <c r="P164" s="1626" t="n">
        <v>2406.25</v>
      </c>
      <c r="Q164" s="1622">
        <f>O164*P164</f>
        <v/>
      </c>
      <c r="R164" s="554" t="n">
        <v>1925</v>
      </c>
      <c r="S164" s="1634">
        <f>O164*R164</f>
        <v/>
      </c>
      <c r="T164" s="1634">
        <f>Q164-S164</f>
        <v/>
      </c>
      <c r="U164" s="556">
        <f>T164/Q164</f>
        <v/>
      </c>
      <c r="V164" s="444" t="n"/>
      <c r="W164" s="444" t="n"/>
      <c r="X164" s="444" t="n"/>
      <c r="Y164" s="444" t="n"/>
      <c r="Z164" s="444" t="n"/>
      <c r="AA164" s="444" t="n"/>
      <c r="AB164" s="1678" t="n">
        <v>0.184</v>
      </c>
      <c r="AC164" s="1624">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442" t="n"/>
      <c r="B165" s="822" t="n"/>
      <c r="C165" s="1625" t="inlineStr">
        <is>
          <t>4953035062726</t>
        </is>
      </c>
      <c r="D165" s="1625"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442" t="n"/>
      <c r="N165" s="1442" t="n"/>
      <c r="O165" s="553" t="n">
        <v>30</v>
      </c>
      <c r="P165" s="1626" t="n">
        <v>4812.499999999999</v>
      </c>
      <c r="Q165" s="1622">
        <f>O165*P165</f>
        <v/>
      </c>
      <c r="R165" s="554" t="n">
        <v>3850</v>
      </c>
      <c r="S165" s="1634">
        <f>O165*R165</f>
        <v/>
      </c>
      <c r="T165" s="1634">
        <f>Q165-S165</f>
        <v/>
      </c>
      <c r="U165" s="556">
        <f>T165/Q165</f>
        <v/>
      </c>
      <c r="V165" s="444" t="n"/>
      <c r="W165" s="444" t="n"/>
      <c r="X165" s="444" t="n"/>
      <c r="Y165" s="444" t="n"/>
      <c r="Z165" s="444" t="n"/>
      <c r="AA165" s="444" t="n"/>
      <c r="AB165" s="1678" t="n">
        <v>0.34</v>
      </c>
      <c r="AC165" s="1624">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442" t="n"/>
      <c r="B166" s="822" t="n"/>
      <c r="C166" s="1625" t="inlineStr">
        <is>
          <t>4953035062733</t>
        </is>
      </c>
      <c r="D166" s="1625"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442" t="n"/>
      <c r="N166" s="1442" t="n"/>
      <c r="O166" s="553" t="n"/>
      <c r="P166" s="1626" t="n">
        <v>3062.5</v>
      </c>
      <c r="Q166" s="1622">
        <f>O166*P166</f>
        <v/>
      </c>
      <c r="R166" s="554" t="n">
        <v>2450</v>
      </c>
      <c r="S166" s="1634">
        <f>O166*R166</f>
        <v/>
      </c>
      <c r="T166" s="1634">
        <f>Q166-S166</f>
        <v/>
      </c>
      <c r="U166" s="556">
        <f>T166/Q166</f>
        <v/>
      </c>
      <c r="V166" s="444" t="n"/>
      <c r="W166" s="444" t="n"/>
      <c r="X166" s="444" t="n"/>
      <c r="Y166" s="444" t="n"/>
      <c r="Z166" s="444" t="n"/>
      <c r="AA166" s="444" t="n"/>
      <c r="AB166" s="1678" t="n">
        <v>0.27</v>
      </c>
      <c r="AC166" s="1624">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442" t="n"/>
      <c r="B167" s="822" t="n"/>
      <c r="C167" s="1625" t="inlineStr">
        <is>
          <t>4953035062757</t>
        </is>
      </c>
      <c r="D167" s="1625"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442" t="n"/>
      <c r="N167" s="1442" t="n"/>
      <c r="O167" s="553" t="n">
        <v>30</v>
      </c>
      <c r="P167" s="1626" t="n">
        <v>2187.5</v>
      </c>
      <c r="Q167" s="1622">
        <f>O167*P167</f>
        <v/>
      </c>
      <c r="R167" s="554" t="n">
        <v>1750</v>
      </c>
      <c r="S167" s="1634">
        <f>O167*R167</f>
        <v/>
      </c>
      <c r="T167" s="1634">
        <f>Q167-S167</f>
        <v/>
      </c>
      <c r="U167" s="556">
        <f>T167/Q167</f>
        <v/>
      </c>
      <c r="V167" s="444" t="n"/>
      <c r="W167" s="444" t="n"/>
      <c r="X167" s="444" t="n"/>
      <c r="Y167" s="444" t="n"/>
      <c r="Z167" s="444" t="n"/>
      <c r="AA167" s="444" t="n"/>
      <c r="AB167" s="1678" t="n">
        <v>0.146</v>
      </c>
      <c r="AC167" s="1624">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442" t="n"/>
      <c r="B168" s="822" t="n"/>
      <c r="C168" s="1625" t="inlineStr">
        <is>
          <t>4953035062764</t>
        </is>
      </c>
      <c r="D168" s="1625"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442" t="n"/>
      <c r="N168" s="1442" t="n"/>
      <c r="O168" s="553" t="n"/>
      <c r="P168" s="1679" t="n">
        <v>2187.5</v>
      </c>
      <c r="Q168" s="1628">
        <f>O168*P168</f>
        <v/>
      </c>
      <c r="R168" s="554" t="n">
        <v>1750</v>
      </c>
      <c r="S168" s="1634">
        <f>O168*R168</f>
        <v/>
      </c>
      <c r="T168" s="1634">
        <f>Q168-S168</f>
        <v/>
      </c>
      <c r="U168" s="556">
        <f>T168/Q168</f>
        <v/>
      </c>
      <c r="V168" s="444" t="n"/>
      <c r="W168" s="444" t="n"/>
      <c r="X168" s="444" t="n"/>
      <c r="Y168" s="444" t="n"/>
      <c r="Z168" s="444" t="n"/>
      <c r="AA168" s="444" t="n"/>
      <c r="AB168" s="1678" t="n">
        <v>0.151</v>
      </c>
      <c r="AC168" s="1624">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442" t="n"/>
      <c r="B169" s="822" t="n"/>
      <c r="C169" s="1625" t="inlineStr">
        <is>
          <t>4953035062771</t>
        </is>
      </c>
      <c r="D169" s="1625"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442" t="n"/>
      <c r="N169" s="1442" t="n"/>
      <c r="O169" s="553" t="n"/>
      <c r="P169" s="1679" t="n">
        <v>2187.5</v>
      </c>
      <c r="Q169" s="1628">
        <f>O169*P169</f>
        <v/>
      </c>
      <c r="R169" s="554" t="n">
        <v>1750</v>
      </c>
      <c r="S169" s="1634">
        <f>O169*R169</f>
        <v/>
      </c>
      <c r="T169" s="1634">
        <f>Q169-S169</f>
        <v/>
      </c>
      <c r="U169" s="556">
        <f>T169/Q169</f>
        <v/>
      </c>
      <c r="V169" s="444" t="n"/>
      <c r="W169" s="444" t="n"/>
      <c r="X169" s="444" t="n"/>
      <c r="Y169" s="444" t="n"/>
      <c r="Z169" s="444" t="n"/>
      <c r="AA169" s="444" t="n"/>
      <c r="AB169" s="1678" t="n">
        <v>0.277</v>
      </c>
      <c r="AC169" s="1624">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442" t="n"/>
      <c r="B170" s="822" t="n"/>
      <c r="C170" s="1625" t="inlineStr">
        <is>
          <t>4953035062740</t>
        </is>
      </c>
      <c r="D170" s="1625"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442" t="n"/>
      <c r="N170" s="1442" t="n"/>
      <c r="O170" s="553" t="n"/>
      <c r="P170" s="1679" t="n">
        <v>2406.25</v>
      </c>
      <c r="Q170" s="1628">
        <f>O170*P170</f>
        <v/>
      </c>
      <c r="R170" s="554" t="n">
        <v>1925</v>
      </c>
      <c r="S170" s="1634">
        <f>O170*R170</f>
        <v/>
      </c>
      <c r="T170" s="1634">
        <f>Q170-S170</f>
        <v/>
      </c>
      <c r="U170" s="556">
        <f>T170/Q170</f>
        <v/>
      </c>
      <c r="V170" s="444" t="n"/>
      <c r="W170" s="444" t="n"/>
      <c r="X170" s="444" t="n"/>
      <c r="Y170" s="444" t="n"/>
      <c r="Z170" s="444" t="n"/>
      <c r="AA170" s="444" t="n"/>
      <c r="AB170" s="1678" t="n">
        <v>0.102</v>
      </c>
      <c r="AC170" s="1624">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442" t="n"/>
      <c r="B171" s="822" t="n"/>
      <c r="C171" s="1625" t="inlineStr">
        <is>
          <t>4953035053434</t>
        </is>
      </c>
      <c r="D171" s="1625"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442" t="n"/>
      <c r="N171" s="1442" t="n"/>
      <c r="O171" s="553" t="n"/>
      <c r="P171" s="1679" t="n">
        <v>11982</v>
      </c>
      <c r="Q171" s="1628" t="n"/>
      <c r="R171" s="554" t="n">
        <v>10185</v>
      </c>
      <c r="S171" s="1634" t="n"/>
      <c r="T171" s="1634" t="n"/>
      <c r="U171" s="556" t="n"/>
      <c r="V171" s="444" t="n"/>
      <c r="W171" s="444" t="n"/>
      <c r="X171" s="444" t="n"/>
      <c r="Y171" s="444" t="n"/>
      <c r="Z171" s="444" t="n"/>
      <c r="AA171" s="444" t="n"/>
      <c r="AB171" s="1678" t="n"/>
      <c r="AC171" s="1624">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442" t="n"/>
      <c r="B172" s="822" t="n"/>
      <c r="C172" s="1625" t="inlineStr">
        <is>
          <t>4953035053441</t>
        </is>
      </c>
      <c r="D172" s="1625"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442" t="n"/>
      <c r="N172" s="1442" t="n"/>
      <c r="O172" s="553" t="n"/>
      <c r="P172" s="1679" t="n">
        <v>4118</v>
      </c>
      <c r="Q172" s="1628" t="n"/>
      <c r="R172" s="554" t="n">
        <v>3500</v>
      </c>
      <c r="S172" s="1634" t="n"/>
      <c r="T172" s="1634" t="n"/>
      <c r="U172" s="556" t="n"/>
      <c r="V172" s="444" t="n"/>
      <c r="W172" s="444" t="n"/>
      <c r="X172" s="444" t="n"/>
      <c r="Y172" s="444" t="n"/>
      <c r="Z172" s="444" t="n"/>
      <c r="AA172" s="444" t="n"/>
      <c r="AB172" s="1678" t="n"/>
      <c r="AC172" s="1624">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442" t="n"/>
      <c r="B173" s="822" t="n"/>
      <c r="C173" s="1621" t="n">
        <v>4953035050082</v>
      </c>
      <c r="D173" s="1621"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442" t="n">
        <v>30</v>
      </c>
      <c r="N173" s="1442" t="n">
        <v>30</v>
      </c>
      <c r="O173" s="553" t="n"/>
      <c r="P173" s="1626" t="n">
        <v>4375</v>
      </c>
      <c r="Q173" s="1628">
        <f>O173*P173</f>
        <v/>
      </c>
      <c r="R173" s="554" t="n">
        <v>3500</v>
      </c>
      <c r="S173" s="1634">
        <f>O173*R173</f>
        <v/>
      </c>
      <c r="T173" s="1634">
        <f>Q173-S173</f>
        <v/>
      </c>
      <c r="U173" s="556">
        <f>T173/Q173</f>
        <v/>
      </c>
      <c r="V173" s="444" t="n"/>
      <c r="W173" s="444" t="n"/>
      <c r="X173" s="444" t="n"/>
      <c r="Y173" s="444" t="n"/>
      <c r="Z173" s="444" t="n"/>
      <c r="AA173" s="444" t="inlineStr">
        <is>
          <t>8.8x8.8x7.3</t>
        </is>
      </c>
      <c r="AB173" s="1650" t="n">
        <v>0.337</v>
      </c>
      <c r="AC173" s="1627">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442" t="n"/>
      <c r="B174" s="822" t="n"/>
      <c r="C174" s="1625" t="inlineStr">
        <is>
          <t xml:space="preserve">4953035050099 </t>
        </is>
      </c>
      <c r="D174" s="1625"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442" t="n"/>
      <c r="N174" s="1442" t="n"/>
      <c r="O174" s="553" t="n"/>
      <c r="P174" s="1626" t="n">
        <v>2406</v>
      </c>
      <c r="Q174" s="1628">
        <f>O174*P174</f>
        <v/>
      </c>
      <c r="R174" s="554" t="n">
        <v>1925</v>
      </c>
      <c r="S174" s="1634">
        <f>O174*R174</f>
        <v/>
      </c>
      <c r="T174" s="1634">
        <f>Q174-S174</f>
        <v/>
      </c>
      <c r="U174" s="556">
        <f>T174/Q174</f>
        <v/>
      </c>
      <c r="V174" s="444" t="n"/>
      <c r="W174" s="444" t="n"/>
      <c r="X174" s="444" t="n"/>
      <c r="Y174" s="444" t="n"/>
      <c r="Z174" s="444" t="n"/>
      <c r="AA174" s="450" t="n"/>
      <c r="AB174" s="1658" t="n">
        <v>0.23</v>
      </c>
      <c r="AC174" s="1627">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25" t="inlineStr">
        <is>
          <t>4953035050112</t>
        </is>
      </c>
      <c r="D175" s="1625"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442" t="n">
        <v>30</v>
      </c>
      <c r="N175" s="1442" t="n">
        <v>30</v>
      </c>
      <c r="O175" s="553" t="n"/>
      <c r="P175" s="1626" t="n">
        <v>2188</v>
      </c>
      <c r="Q175" s="1628">
        <f>O175*P175</f>
        <v/>
      </c>
      <c r="R175" s="554" t="n">
        <v>1750</v>
      </c>
      <c r="S175" s="1634">
        <f>O175*R175</f>
        <v/>
      </c>
      <c r="T175" s="1634">
        <f>Q175-S175</f>
        <v/>
      </c>
      <c r="U175" s="556">
        <f>T175/Q175</f>
        <v/>
      </c>
      <c r="V175" s="444" t="n"/>
      <c r="W175" s="444" t="n"/>
      <c r="X175" s="444" t="n"/>
      <c r="Y175" s="444" t="n"/>
      <c r="Z175" s="444" t="n"/>
      <c r="AA175" s="444" t="n"/>
      <c r="AB175" s="1678" t="n"/>
      <c r="AC175" s="1624">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40" t="inlineStr">
        <is>
          <t>4953035025745</t>
        </is>
      </c>
      <c r="D176" s="1640"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48" t="n">
        <v>13227</v>
      </c>
      <c r="Q176" s="1643">
        <f>O176*P176</f>
        <v/>
      </c>
      <c r="R176" s="798" t="n">
        <v>10185</v>
      </c>
      <c r="S176" s="1643">
        <f>O176*R176</f>
        <v/>
      </c>
      <c r="T176" s="1643">
        <f>Q176-S176</f>
        <v/>
      </c>
      <c r="U176" s="799">
        <f>T176/Q176</f>
        <v/>
      </c>
      <c r="V176" s="819" t="n"/>
      <c r="W176" s="819" t="n"/>
      <c r="X176" s="819" t="n"/>
      <c r="Y176" s="819" t="n"/>
      <c r="Z176" s="819" t="n"/>
      <c r="AA176" s="819" t="n"/>
      <c r="AB176" s="1680" t="n"/>
      <c r="AC176" s="1681">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40" t="inlineStr">
        <is>
          <t>4953035040533</t>
        </is>
      </c>
      <c r="D177" s="1640"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48" t="n">
        <v>4545</v>
      </c>
      <c r="Q177" s="1643">
        <f>O177*P177</f>
        <v/>
      </c>
      <c r="R177" s="798" t="n">
        <v>3500</v>
      </c>
      <c r="S177" s="1643">
        <f>O177*R177</f>
        <v/>
      </c>
      <c r="T177" s="1643">
        <f>Q177-S177</f>
        <v/>
      </c>
      <c r="U177" s="799">
        <f>T177/Q177</f>
        <v/>
      </c>
      <c r="V177" s="819" t="n"/>
      <c r="W177" s="819" t="n"/>
      <c r="X177" s="819" t="n"/>
      <c r="Y177" s="819" t="n"/>
      <c r="Z177" s="819" t="n"/>
      <c r="AA177" s="819" t="n"/>
      <c r="AB177" s="1680" t="n"/>
      <c r="AC177" s="1681">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442"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442" t="n">
        <v>30</v>
      </c>
      <c r="N178" s="1442" t="n">
        <v>30</v>
      </c>
      <c r="O178" s="553" t="n"/>
      <c r="P178" s="1626" t="n">
        <v>2625</v>
      </c>
      <c r="Q178" s="1622">
        <f>O178*P178</f>
        <v/>
      </c>
      <c r="R178" s="554" t="n">
        <v>2100</v>
      </c>
      <c r="S178" s="1634">
        <f>O178*R178</f>
        <v/>
      </c>
      <c r="T178" s="1634">
        <f>Q178-S178</f>
        <v/>
      </c>
      <c r="U178" s="808">
        <f>T178/Q178</f>
        <v/>
      </c>
      <c r="V178" s="444" t="n"/>
      <c r="W178" s="444" t="n"/>
      <c r="X178" s="444" t="n"/>
      <c r="Y178" s="444" t="n"/>
      <c r="Z178" s="444" t="n"/>
      <c r="AA178" s="444" t="inlineStr">
        <is>
          <t>4.6x4.6x18.3</t>
        </is>
      </c>
      <c r="AB178" s="1650" t="n">
        <v>0.272</v>
      </c>
      <c r="AC178" s="1627">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25" t="inlineStr">
        <is>
          <t>4953035038998</t>
        </is>
      </c>
      <c r="D179" s="1625"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442" t="n">
        <v>30</v>
      </c>
      <c r="N179" s="1442" t="n">
        <v>30</v>
      </c>
      <c r="O179" s="898" t="n"/>
      <c r="P179" s="1626" t="n">
        <v>5688</v>
      </c>
      <c r="Q179" s="1622">
        <f>O179*P179</f>
        <v/>
      </c>
      <c r="R179" s="554" t="n">
        <v>4550</v>
      </c>
      <c r="S179" s="1634">
        <f>O179*R179</f>
        <v/>
      </c>
      <c r="T179" s="1634">
        <f>Q179-S179</f>
        <v/>
      </c>
      <c r="U179" s="808">
        <f>T179/Q179</f>
        <v/>
      </c>
      <c r="V179" s="444" t="n"/>
      <c r="W179" s="444" t="n"/>
      <c r="X179" s="444" t="n"/>
      <c r="Y179" s="444" t="n"/>
      <c r="Z179" s="444" t="n"/>
      <c r="AA179" s="444" t="n"/>
      <c r="AB179" s="1678" t="n">
        <v>0.377</v>
      </c>
      <c r="AC179" s="1624">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442"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442" t="n">
        <v>30</v>
      </c>
      <c r="N180" s="1442" t="n">
        <v>30</v>
      </c>
      <c r="O180" s="898" t="n"/>
      <c r="P180" s="1626" t="n">
        <v>2188</v>
      </c>
      <c r="Q180" s="1622">
        <f>O180*P180</f>
        <v/>
      </c>
      <c r="R180" s="554" t="n">
        <v>1750</v>
      </c>
      <c r="S180" s="1634">
        <f>O180*R180</f>
        <v/>
      </c>
      <c r="T180" s="1634">
        <f>Q180-S180</f>
        <v/>
      </c>
      <c r="U180" s="808">
        <f>T180/Q180</f>
        <v/>
      </c>
      <c r="V180" s="444" t="n"/>
      <c r="W180" s="444" t="n"/>
      <c r="X180" s="444" t="n"/>
      <c r="Y180" s="444" t="n"/>
      <c r="Z180" s="444" t="n"/>
      <c r="AA180" s="444" t="inlineStr">
        <is>
          <t>4.6x4.6x16.5</t>
        </is>
      </c>
      <c r="AB180" s="1650" t="n">
        <v>0.319</v>
      </c>
      <c r="AC180" s="1627">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442"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442" t="n">
        <v>30</v>
      </c>
      <c r="N181" s="1442" t="n">
        <v>30</v>
      </c>
      <c r="O181" s="898" t="n">
        <v>30</v>
      </c>
      <c r="P181" s="1626" t="n">
        <v>3500</v>
      </c>
      <c r="Q181" s="1622">
        <f>O181*P181</f>
        <v/>
      </c>
      <c r="R181" s="554" t="n">
        <v>2800</v>
      </c>
      <c r="S181" s="1634">
        <f>O181*R181</f>
        <v/>
      </c>
      <c r="T181" s="1634">
        <f>Q181-S181</f>
        <v/>
      </c>
      <c r="U181" s="808">
        <f>T181/Q181</f>
        <v/>
      </c>
      <c r="V181" s="444" t="n"/>
      <c r="W181" s="444" t="n"/>
      <c r="X181" s="444" t="n"/>
      <c r="Y181" s="444" t="n"/>
      <c r="Z181" s="444" t="n"/>
      <c r="AA181" s="444" t="inlineStr">
        <is>
          <t>6.3x6.3x5.7</t>
        </is>
      </c>
      <c r="AB181" s="1658" t="n">
        <v>0.233</v>
      </c>
      <c r="AC181" s="1627">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442" t="n">
        <v>30</v>
      </c>
      <c r="N182" s="1442" t="n">
        <v>30</v>
      </c>
      <c r="O182" s="898" t="n"/>
      <c r="P182" s="1626" t="n">
        <v>4790</v>
      </c>
      <c r="Q182" s="1622">
        <f>O182*P182</f>
        <v/>
      </c>
      <c r="R182" s="554" t="n">
        <v>3850</v>
      </c>
      <c r="S182" s="1634">
        <f>O182*R182</f>
        <v/>
      </c>
      <c r="T182" s="1634">
        <f>Q182-S182</f>
        <v/>
      </c>
      <c r="U182" s="808">
        <f>T182/Q182</f>
        <v/>
      </c>
      <c r="V182" s="444" t="n"/>
      <c r="W182" s="444" t="n"/>
      <c r="X182" s="444" t="n"/>
      <c r="Y182" s="444" t="n"/>
      <c r="Z182" s="444" t="n"/>
      <c r="AA182" s="444" t="inlineStr">
        <is>
          <t>8.9x8.9x7.3</t>
        </is>
      </c>
      <c r="AB182" s="1650" t="n">
        <v>0.23</v>
      </c>
      <c r="AC182" s="1627">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25" t="n">
        <v>4953035050426</v>
      </c>
      <c r="D183" s="1625"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442" t="n">
        <v>30</v>
      </c>
      <c r="N183" s="1442" t="n">
        <v>30</v>
      </c>
      <c r="O183" s="898" t="n"/>
      <c r="P183" s="1626" t="n">
        <v>2188</v>
      </c>
      <c r="Q183" s="1622">
        <f>O183*P183</f>
        <v/>
      </c>
      <c r="R183" s="554" t="n">
        <v>1750</v>
      </c>
      <c r="S183" s="1634">
        <f>O183*R183</f>
        <v/>
      </c>
      <c r="T183" s="1634">
        <f>Q183-S183</f>
        <v/>
      </c>
      <c r="U183" s="808">
        <f>T183/Q183</f>
        <v/>
      </c>
      <c r="V183" s="444" t="n"/>
      <c r="W183" s="444" t="n"/>
      <c r="X183" s="444" t="n"/>
      <c r="Y183" s="444" t="n"/>
      <c r="Z183" s="444" t="n"/>
      <c r="AA183" s="444" t="inlineStr">
        <is>
          <t>4.9x4.9x11.8</t>
        </is>
      </c>
      <c r="AB183" s="1639" t="n">
        <v>0.333</v>
      </c>
      <c r="AC183" s="1627">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442" t="n"/>
      <c r="B184" s="822" t="n"/>
      <c r="C184" s="1625" t="inlineStr">
        <is>
          <t>4953035044241</t>
        </is>
      </c>
      <c r="D184" s="1625"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442" t="n">
        <v>30</v>
      </c>
      <c r="N184" s="1442" t="n">
        <v>30</v>
      </c>
      <c r="O184" s="898" t="n"/>
      <c r="P184" s="1626" t="n">
        <v>2272</v>
      </c>
      <c r="Q184" s="1622">
        <f>O184*P184</f>
        <v/>
      </c>
      <c r="R184" s="554" t="n">
        <v>1750</v>
      </c>
      <c r="S184" s="1634">
        <f>O184*R184</f>
        <v/>
      </c>
      <c r="T184" s="1634">
        <f>Q184-S184</f>
        <v/>
      </c>
      <c r="U184" s="808">
        <f>T184/Q184</f>
        <v/>
      </c>
      <c r="V184" s="444" t="n"/>
      <c r="W184" s="444" t="n"/>
      <c r="X184" s="444" t="n"/>
      <c r="Y184" s="444" t="n"/>
      <c r="Z184" s="444" t="n"/>
      <c r="AA184" s="444" t="inlineStr">
        <is>
          <t>4.2x7x18.5</t>
        </is>
      </c>
      <c r="AB184" s="1678" t="n">
        <v>0.13</v>
      </c>
      <c r="AC184" s="1624">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442" t="n">
        <v>30</v>
      </c>
      <c r="N185" s="1442" t="n">
        <v>30</v>
      </c>
      <c r="O185" s="898" t="n"/>
      <c r="P185" s="1626" t="n">
        <v>6125</v>
      </c>
      <c r="Q185" s="1622">
        <f>O185*P185</f>
        <v/>
      </c>
      <c r="R185" s="554" t="n">
        <v>4900</v>
      </c>
      <c r="S185" s="1634">
        <f>O185*R185</f>
        <v/>
      </c>
      <c r="T185" s="1634">
        <f>Q185-S185</f>
        <v/>
      </c>
      <c r="U185" s="808">
        <f>T185/Q185</f>
        <v/>
      </c>
      <c r="V185" s="444" t="n"/>
      <c r="W185" s="444" t="n"/>
      <c r="X185" s="444" t="n"/>
      <c r="Y185" s="444" t="n"/>
      <c r="Z185" s="444" t="n"/>
      <c r="AA185" s="444" t="n"/>
      <c r="AB185" s="1678" t="n">
        <v>0.145</v>
      </c>
      <c r="AC185" s="1624">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25" t="inlineStr">
        <is>
          <t>4953035043794</t>
        </is>
      </c>
      <c r="D186" s="1625"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442" t="n">
        <v>30</v>
      </c>
      <c r="N186" s="1442" t="n">
        <v>30</v>
      </c>
      <c r="O186" s="898" t="n"/>
      <c r="P186" s="1626" t="n">
        <v>7000</v>
      </c>
      <c r="Q186" s="1622">
        <f>O186*P186</f>
        <v/>
      </c>
      <c r="R186" s="554" t="n">
        <v>5600</v>
      </c>
      <c r="S186" s="1634">
        <f>O186*R186</f>
        <v/>
      </c>
      <c r="T186" s="1634">
        <f>Q186-S186</f>
        <v/>
      </c>
      <c r="U186" s="808">
        <f>T186/Q186</f>
        <v/>
      </c>
      <c r="V186" s="444" t="n"/>
      <c r="W186" s="444" t="n"/>
      <c r="X186" s="444" t="n"/>
      <c r="Y186" s="444" t="n"/>
      <c r="Z186" s="444" t="n"/>
      <c r="AA186" s="444" t="inlineStr">
        <is>
          <t>3.45x3.45x10.5</t>
        </is>
      </c>
      <c r="AB186" s="1678" t="n">
        <v>0.01</v>
      </c>
      <c r="AC186" s="1624">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25" t="inlineStr">
        <is>
          <t>4953035043800</t>
        </is>
      </c>
      <c r="D187" s="1625"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442" t="n">
        <v>30</v>
      </c>
      <c r="N187" s="1442" t="n">
        <v>30</v>
      </c>
      <c r="O187" s="898" t="n"/>
      <c r="P187" s="1626" t="n">
        <v>7875</v>
      </c>
      <c r="Q187" s="1622">
        <f>O187*P187</f>
        <v/>
      </c>
      <c r="R187" s="554" t="n">
        <v>6300</v>
      </c>
      <c r="S187" s="1634">
        <f>O187*R187</f>
        <v/>
      </c>
      <c r="T187" s="1634">
        <f>Q187-S187</f>
        <v/>
      </c>
      <c r="U187" s="808">
        <f>T187/Q187</f>
        <v/>
      </c>
      <c r="V187" s="444" t="n"/>
      <c r="W187" s="444" t="n"/>
      <c r="X187" s="444" t="n"/>
      <c r="Y187" s="444" t="n"/>
      <c r="Z187" s="444" t="n"/>
      <c r="AA187" s="444" t="n"/>
      <c r="AB187" s="1678" t="n">
        <v>0.145</v>
      </c>
      <c r="AC187" s="1624">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25" t="inlineStr">
        <is>
          <t>4953035040571</t>
        </is>
      </c>
      <c r="D188" s="1625" t="n"/>
      <c r="E188" s="435" t="inlineStr">
        <is>
          <t>CBON</t>
        </is>
      </c>
      <c r="F188" s="435" t="inlineStr">
        <is>
          <t>WC1</t>
        </is>
      </c>
      <c r="G188" s="450" t="n"/>
      <c r="H188" s="404" t="inlineStr">
        <is>
          <t>《CBON》 CLEANSING TOWEL</t>
        </is>
      </c>
      <c r="I188" s="404" t="n"/>
      <c r="J188" s="488" t="n"/>
      <c r="K188" s="899" t="inlineStr">
        <is>
          <t>cleansing towel</t>
        </is>
      </c>
      <c r="L188" s="699" t="n"/>
      <c r="M188" s="1442" t="n">
        <v>30</v>
      </c>
      <c r="N188" s="1442" t="n">
        <v>30</v>
      </c>
      <c r="O188" s="898" t="n"/>
      <c r="P188" s="1626" t="n">
        <v>744</v>
      </c>
      <c r="Q188" s="1622">
        <f>O188*P188</f>
        <v/>
      </c>
      <c r="R188" s="554" t="n">
        <v>595</v>
      </c>
      <c r="S188" s="1634">
        <f>O188*R188</f>
        <v/>
      </c>
      <c r="T188" s="1634">
        <f>Q188-S188</f>
        <v/>
      </c>
      <c r="U188" s="808">
        <f>T188/Q188</f>
        <v/>
      </c>
      <c r="V188" s="444" t="n"/>
      <c r="W188" s="444" t="n"/>
      <c r="X188" s="444" t="n"/>
      <c r="Y188" s="444" t="n"/>
      <c r="Z188" s="444" t="n"/>
      <c r="AA188" s="444" t="n"/>
      <c r="AB188" s="1678" t="n">
        <v>0.048</v>
      </c>
      <c r="AC188" s="1624">
        <f>ROUND(O188*AB188,3)</f>
        <v/>
      </c>
      <c r="AD188" s="673" t="inlineStr">
        <is>
          <t>レーヨン：96％　ポリエステル：4％</t>
        </is>
      </c>
      <c r="AE188" s="663" t="n"/>
      <c r="AF188" s="663" t="n"/>
      <c r="AG188" s="663" t="inlineStr">
        <is>
          <t>C’BON Cosmetics Co., Ltd</t>
        </is>
      </c>
    </row>
    <row r="189" hidden="1" ht="20.1" customFormat="1" customHeight="1" s="437" thickBot="1">
      <c r="A189" s="1442"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442" t="n">
        <v>12</v>
      </c>
      <c r="N189" s="1442" t="n">
        <v>12</v>
      </c>
      <c r="O189" s="898" t="n"/>
      <c r="P189" s="1626" t="n">
        <v>1875</v>
      </c>
      <c r="Q189" s="1622">
        <f>O189*P189</f>
        <v/>
      </c>
      <c r="R189" s="554" t="n">
        <v>1500</v>
      </c>
      <c r="S189" s="1634">
        <f>O189*R189</f>
        <v/>
      </c>
      <c r="T189" s="1634">
        <f>Q189-S189</f>
        <v/>
      </c>
      <c r="U189" s="808">
        <f>T189/Q189</f>
        <v/>
      </c>
      <c r="V189" s="444">
        <f>ROUND(0.42*0.28*0.24,3)</f>
        <v/>
      </c>
      <c r="W189" s="444" t="n">
        <v>10.63</v>
      </c>
      <c r="X189" s="444">
        <f>O189/M189</f>
        <v/>
      </c>
      <c r="Y189" s="444">
        <f>V189*X189</f>
        <v/>
      </c>
      <c r="Z189" s="444">
        <f>W189*X189</f>
        <v/>
      </c>
      <c r="AA189" s="444" t="inlineStr">
        <is>
          <t>8.6x8.6x19</t>
        </is>
      </c>
      <c r="AB189" s="1639" t="n">
        <v>0.8120000000000001</v>
      </c>
      <c r="AC189" s="1627">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25" t="inlineStr">
        <is>
          <t>4953035029293</t>
        </is>
      </c>
      <c r="D190" s="1625"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442" t="n">
        <v>30</v>
      </c>
      <c r="N190" s="1442" t="n">
        <v>30</v>
      </c>
      <c r="O190" s="898" t="n">
        <v>30</v>
      </c>
      <c r="P190" s="1626" t="n">
        <v>938</v>
      </c>
      <c r="Q190" s="1622">
        <f>O190*P190</f>
        <v/>
      </c>
      <c r="R190" s="554" t="n">
        <v>750</v>
      </c>
      <c r="S190" s="1634">
        <f>O190*R190</f>
        <v/>
      </c>
      <c r="T190" s="1634">
        <f>Q190-S190</f>
        <v/>
      </c>
      <c r="U190" s="808">
        <f>T190/Q190</f>
        <v/>
      </c>
      <c r="V190" s="444" t="n"/>
      <c r="W190" s="444" t="n"/>
      <c r="X190" s="444" t="n"/>
      <c r="Y190" s="444" t="n"/>
      <c r="Z190" s="444" t="n"/>
      <c r="AA190" s="444" t="inlineStr">
        <is>
          <t>2.9x3x14</t>
        </is>
      </c>
      <c r="AB190" s="1664" t="n">
        <v>0.073</v>
      </c>
      <c r="AC190" s="1624">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40" t="inlineStr">
        <is>
          <t>4953035048621</t>
        </is>
      </c>
      <c r="D191" s="1640"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48" t="n">
        <v>4400</v>
      </c>
      <c r="Q191" s="1644">
        <f>O191*P191</f>
        <v/>
      </c>
      <c r="R191" s="1128" t="n">
        <v>3520</v>
      </c>
      <c r="S191" s="1644">
        <f>O191*R191</f>
        <v/>
      </c>
      <c r="T191" s="1644">
        <f>Q191-S191</f>
        <v/>
      </c>
      <c r="U191" s="1156">
        <f>T191/Q191</f>
        <v/>
      </c>
      <c r="V191" s="819" t="n"/>
      <c r="W191" s="819" t="n"/>
      <c r="X191" s="819" t="n"/>
      <c r="Y191" s="819" t="n"/>
      <c r="Z191" s="819" t="n"/>
      <c r="AA191" s="819" t="inlineStr">
        <is>
          <t>4.7x4.7x20.5</t>
        </is>
      </c>
      <c r="AB191" s="1680" t="n">
        <v>0.272</v>
      </c>
      <c r="AC191" s="1681">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25" t="inlineStr">
        <is>
          <t>4953035022195</t>
        </is>
      </c>
      <c r="D192" s="1625"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442" t="n">
        <v>30</v>
      </c>
      <c r="N192" s="1442" t="n">
        <v>30</v>
      </c>
      <c r="O192" s="898" t="n">
        <v>30</v>
      </c>
      <c r="P192" s="1626" t="n">
        <v>4400</v>
      </c>
      <c r="Q192" s="1622">
        <f>O192*P192</f>
        <v/>
      </c>
      <c r="R192" s="554" t="n">
        <v>3520</v>
      </c>
      <c r="S192" s="1634">
        <f>O192*R192</f>
        <v/>
      </c>
      <c r="T192" s="1634">
        <f>Q192-S192</f>
        <v/>
      </c>
      <c r="U192" s="808">
        <f>T192/Q192</f>
        <v/>
      </c>
      <c r="V192" s="444" t="n"/>
      <c r="W192" s="444" t="n"/>
      <c r="X192" s="444" t="n"/>
      <c r="Y192" s="444" t="n"/>
      <c r="Z192" s="444" t="n"/>
      <c r="AA192" s="444" t="inlineStr">
        <is>
          <t>4.7x4.7x20.5</t>
        </is>
      </c>
      <c r="AB192" s="1678" t="n">
        <v>0.272</v>
      </c>
      <c r="AC192" s="1624">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442" t="n"/>
      <c r="B193" s="822" t="n"/>
      <c r="C193" s="1676" t="n">
        <v>4953035052321</v>
      </c>
      <c r="D193" s="1676"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442" t="n"/>
      <c r="N193" s="1442" t="n"/>
      <c r="O193" s="898" t="n"/>
      <c r="P193" s="1626" t="n">
        <v>1563</v>
      </c>
      <c r="Q193" s="1622">
        <f>O193*P193</f>
        <v/>
      </c>
      <c r="R193" s="554" t="n">
        <v>1250</v>
      </c>
      <c r="S193" s="1634">
        <f>O193*R193</f>
        <v/>
      </c>
      <c r="T193" s="1634">
        <f>Q193-S193</f>
        <v/>
      </c>
      <c r="U193" s="808">
        <f>T193/Q193</f>
        <v/>
      </c>
      <c r="V193" s="444" t="n"/>
      <c r="W193" s="444" t="n"/>
      <c r="X193" s="444" t="n"/>
      <c r="Y193" s="444" t="n"/>
      <c r="Z193" s="444" t="n"/>
      <c r="AA193" s="444" t="inlineStr">
        <is>
          <t>4x4x11.4</t>
        </is>
      </c>
      <c r="AB193" s="1650" t="n">
        <v>0.104</v>
      </c>
      <c r="AC193" s="1627">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442" t="n"/>
      <c r="B194" s="822" t="n"/>
      <c r="C194" s="1625" t="n"/>
      <c r="D194" s="1625"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442" t="n"/>
      <c r="N194" s="1442" t="n"/>
      <c r="O194" s="898" t="n"/>
      <c r="P194" s="1626" t="n">
        <v>2813</v>
      </c>
      <c r="Q194" s="1622">
        <f>O194*P194</f>
        <v/>
      </c>
      <c r="R194" s="554" t="n">
        <v>2250</v>
      </c>
      <c r="S194" s="1634">
        <f>O194*R194</f>
        <v/>
      </c>
      <c r="T194" s="1634">
        <f>Q194-S194</f>
        <v/>
      </c>
      <c r="U194" s="808">
        <f>T194/Q194</f>
        <v/>
      </c>
      <c r="V194" s="444" t="n"/>
      <c r="W194" s="444" t="n"/>
      <c r="X194" s="444" t="n"/>
      <c r="Y194" s="444" t="n"/>
      <c r="Z194" s="444" t="n"/>
      <c r="AA194" s="444" t="inlineStr">
        <is>
          <t>3.7x2.3x14.9</t>
        </is>
      </c>
      <c r="AB194" s="1678" t="n">
        <v>0.05</v>
      </c>
      <c r="AC194" s="1624">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442" t="n"/>
      <c r="B195" s="822" t="n"/>
      <c r="C195" s="1625" t="n"/>
      <c r="D195" s="1625"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442" t="n"/>
      <c r="N195" s="1442" t="n"/>
      <c r="O195" s="898" t="n"/>
      <c r="P195" s="1626" t="n">
        <v>2813</v>
      </c>
      <c r="Q195" s="1622">
        <f>O195*P195</f>
        <v/>
      </c>
      <c r="R195" s="554" t="n">
        <v>2250</v>
      </c>
      <c r="S195" s="1634">
        <f>O195*R195</f>
        <v/>
      </c>
      <c r="T195" s="1634">
        <f>Q195-S195</f>
        <v/>
      </c>
      <c r="U195" s="808">
        <f>T195/Q195</f>
        <v/>
      </c>
      <c r="V195" s="444" t="n"/>
      <c r="W195" s="444" t="n"/>
      <c r="X195" s="444" t="n"/>
      <c r="Y195" s="444" t="n"/>
      <c r="Z195" s="444" t="n"/>
      <c r="AA195" s="444" t="inlineStr">
        <is>
          <t>3.7x2.3x14.9</t>
        </is>
      </c>
      <c r="AB195" s="1678" t="n">
        <v>0.05</v>
      </c>
      <c r="AC195" s="1624">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442" t="n"/>
      <c r="B196" s="822" t="n"/>
      <c r="C196" s="1625" t="n"/>
      <c r="D196" s="1625"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442" t="n"/>
      <c r="N196" s="1442" t="n"/>
      <c r="O196" s="898" t="n"/>
      <c r="P196" s="1626" t="n">
        <v>2813</v>
      </c>
      <c r="Q196" s="1622">
        <f>O196*P196</f>
        <v/>
      </c>
      <c r="R196" s="554" t="n">
        <v>2250</v>
      </c>
      <c r="S196" s="1634">
        <f>O196*R196</f>
        <v/>
      </c>
      <c r="T196" s="1634">
        <f>Q196-S196</f>
        <v/>
      </c>
      <c r="U196" s="808">
        <f>T196/Q196</f>
        <v/>
      </c>
      <c r="V196" s="444" t="n"/>
      <c r="W196" s="444" t="n"/>
      <c r="X196" s="444" t="n"/>
      <c r="Y196" s="444" t="n"/>
      <c r="Z196" s="444" t="n"/>
      <c r="AA196" s="444" t="inlineStr">
        <is>
          <t>3.7x2.3x14.9</t>
        </is>
      </c>
      <c r="AB196" s="1678" t="n">
        <v>0.05</v>
      </c>
      <c r="AC196" s="1624">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442" t="n"/>
      <c r="B197" s="822" t="n"/>
      <c r="C197" s="1625" t="n"/>
      <c r="D197" s="1625"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442" t="n"/>
      <c r="N197" s="1442" t="n"/>
      <c r="O197" s="898" t="n"/>
      <c r="P197" s="1626" t="n">
        <v>2813</v>
      </c>
      <c r="Q197" s="1622">
        <f>O197*P197</f>
        <v/>
      </c>
      <c r="R197" s="554" t="n">
        <v>2250</v>
      </c>
      <c r="S197" s="1634">
        <f>O197*R197</f>
        <v/>
      </c>
      <c r="T197" s="1634">
        <f>Q197-S197</f>
        <v/>
      </c>
      <c r="U197" s="808">
        <f>T197/Q197</f>
        <v/>
      </c>
      <c r="V197" s="444" t="n"/>
      <c r="W197" s="444" t="n"/>
      <c r="X197" s="444" t="n"/>
      <c r="Y197" s="444" t="n"/>
      <c r="Z197" s="444" t="n"/>
      <c r="AA197" s="444" t="inlineStr">
        <is>
          <t>3.7x2.3x14.9</t>
        </is>
      </c>
      <c r="AB197" s="1678" t="n">
        <v>0.05</v>
      </c>
      <c r="AC197" s="1624">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442" t="n"/>
      <c r="B198" s="822" t="n"/>
      <c r="C198" s="1625" t="n"/>
      <c r="D198" s="1625"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442" t="n"/>
      <c r="N198" s="1442" t="n"/>
      <c r="O198" s="898" t="n"/>
      <c r="P198" s="1626" t="n">
        <v>2813</v>
      </c>
      <c r="Q198" s="1622">
        <f>O198*P198</f>
        <v/>
      </c>
      <c r="R198" s="554" t="n">
        <v>2250</v>
      </c>
      <c r="S198" s="1634">
        <f>O198*R198</f>
        <v/>
      </c>
      <c r="T198" s="1634">
        <f>Q198-S198</f>
        <v/>
      </c>
      <c r="U198" s="808">
        <f>T198/Q198</f>
        <v/>
      </c>
      <c r="V198" s="444" t="n"/>
      <c r="W198" s="444" t="n"/>
      <c r="X198" s="444" t="n"/>
      <c r="Y198" s="444" t="n"/>
      <c r="Z198" s="444" t="n"/>
      <c r="AA198" s="444" t="inlineStr">
        <is>
          <t>3.7x2.3x14.9</t>
        </is>
      </c>
      <c r="AB198" s="1678" t="n">
        <v>0.05</v>
      </c>
      <c r="AC198" s="1624">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25" t="n">
        <v>4953035056138</v>
      </c>
      <c r="D199" s="1625"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442" t="n"/>
      <c r="N199" s="1442" t="n"/>
      <c r="O199" s="898" t="n"/>
      <c r="P199" s="1626" t="n">
        <v>1250</v>
      </c>
      <c r="Q199" s="1622">
        <f>O199*P199</f>
        <v/>
      </c>
      <c r="R199" s="554" t="n">
        <v>1000</v>
      </c>
      <c r="S199" s="1634">
        <f>O199*R199</f>
        <v/>
      </c>
      <c r="T199" s="1634">
        <f>Q199-S199</f>
        <v/>
      </c>
      <c r="U199" s="808">
        <f>T199/Q199</f>
        <v/>
      </c>
      <c r="V199" s="444" t="n"/>
      <c r="W199" s="444" t="n"/>
      <c r="X199" s="444" t="n"/>
      <c r="Y199" s="444" t="n"/>
      <c r="Z199" s="444" t="n"/>
      <c r="AA199" s="444" t="inlineStr">
        <is>
          <t>4.7x4.7x19.6</t>
        </is>
      </c>
      <c r="AB199" s="1678" t="n">
        <v>0.27</v>
      </c>
      <c r="AC199" s="1624">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25" t="n">
        <v>4953035056145</v>
      </c>
      <c r="D200" s="1625"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442" t="n"/>
      <c r="N200" s="1442" t="n"/>
      <c r="O200" s="898" t="n"/>
      <c r="P200" s="1626" t="n">
        <v>1350</v>
      </c>
      <c r="Q200" s="1622">
        <f>O200*P200</f>
        <v/>
      </c>
      <c r="R200" s="554" t="n">
        <v>1080</v>
      </c>
      <c r="S200" s="1634">
        <f>O200*R200</f>
        <v/>
      </c>
      <c r="T200" s="1634">
        <f>Q200-S200</f>
        <v/>
      </c>
      <c r="U200" s="808">
        <f>T200/Q200</f>
        <v/>
      </c>
      <c r="V200" s="444" t="n"/>
      <c r="W200" s="444" t="n"/>
      <c r="X200" s="444" t="n"/>
      <c r="Y200" s="444" t="n"/>
      <c r="Z200" s="444" t="n"/>
      <c r="AA200" s="444" t="inlineStr">
        <is>
          <t>5x7.9x20.2</t>
        </is>
      </c>
      <c r="AB200" s="1678" t="n">
        <v>0.24</v>
      </c>
      <c r="AC200" s="1624">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25" t="n">
        <v>4953035056152</v>
      </c>
      <c r="D201" s="1625"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442" t="n"/>
      <c r="N201" s="1442" t="n"/>
      <c r="O201" s="898" t="n"/>
      <c r="P201" s="1626" t="n">
        <v>1250</v>
      </c>
      <c r="Q201" s="1622">
        <f>O201*P201</f>
        <v/>
      </c>
      <c r="R201" s="554" t="n">
        <v>1000</v>
      </c>
      <c r="S201" s="1634">
        <f>O201*R201</f>
        <v/>
      </c>
      <c r="T201" s="1634">
        <f>Q201-S201</f>
        <v/>
      </c>
      <c r="U201" s="808">
        <f>T201/Q201</f>
        <v/>
      </c>
      <c r="V201" s="444" t="n"/>
      <c r="W201" s="444" t="n"/>
      <c r="X201" s="444" t="n"/>
      <c r="Y201" s="444" t="n"/>
      <c r="Z201" s="444" t="n"/>
      <c r="AA201" s="444" t="inlineStr">
        <is>
          <t>4.7x4.7x19.6</t>
        </is>
      </c>
      <c r="AB201" s="1678" t="n">
        <v>0.27</v>
      </c>
      <c r="AC201" s="1624">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25" t="n">
        <v>4953035056169</v>
      </c>
      <c r="D202" s="1625"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442" t="n"/>
      <c r="N202" s="1442" t="n"/>
      <c r="O202" s="898" t="n"/>
      <c r="P202" s="1626" t="n">
        <v>1350</v>
      </c>
      <c r="Q202" s="1622">
        <f>O202*P202</f>
        <v/>
      </c>
      <c r="R202" s="554" t="n">
        <v>1080</v>
      </c>
      <c r="S202" s="1634">
        <f>O202*R202</f>
        <v/>
      </c>
      <c r="T202" s="1634">
        <f>Q202-S202</f>
        <v/>
      </c>
      <c r="U202" s="808">
        <f>T202/Q202</f>
        <v/>
      </c>
      <c r="V202" s="444" t="n"/>
      <c r="W202" s="444" t="n"/>
      <c r="X202" s="444" t="n"/>
      <c r="Y202" s="444" t="n"/>
      <c r="Z202" s="444" t="n"/>
      <c r="AA202" s="444" t="inlineStr">
        <is>
          <t>5x7.9x20.2</t>
        </is>
      </c>
      <c r="AB202" s="1678" t="n">
        <v>0.24</v>
      </c>
      <c r="AC202" s="1624">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65" t="n">
        <v>4953035056299</v>
      </c>
      <c r="D203" s="1621" t="inlineStr">
        <is>
          <t>A0003255</t>
        </is>
      </c>
      <c r="E203" s="900" t="inlineStr">
        <is>
          <t>CBON</t>
        </is>
      </c>
      <c r="F203" s="900" t="n"/>
      <c r="G203" s="901" t="n"/>
      <c r="H203" s="404" t="inlineStr">
        <is>
          <t>《CBON》 BRIGHT VEIL UV PROTECTOR</t>
        </is>
      </c>
      <c r="I203" s="404" t="n"/>
      <c r="J203" s="488" t="n"/>
      <c r="K203" s="404" t="inlineStr">
        <is>
          <t>sunscreen</t>
        </is>
      </c>
      <c r="L203" s="440" t="n"/>
      <c r="M203" s="1442" t="n"/>
      <c r="N203" s="1442" t="n"/>
      <c r="O203" s="898" t="n"/>
      <c r="P203" s="1626" t="n">
        <v>3100</v>
      </c>
      <c r="Q203" s="1622">
        <f>O203*P203</f>
        <v/>
      </c>
      <c r="R203" s="554" t="n">
        <v>2400</v>
      </c>
      <c r="S203" s="1634">
        <f>O203*R203</f>
        <v/>
      </c>
      <c r="T203" s="1634">
        <f>Q203-S203</f>
        <v/>
      </c>
      <c r="U203" s="808">
        <f>T203/Q203</f>
        <v/>
      </c>
      <c r="V203" s="444" t="n"/>
      <c r="W203" s="444" t="n"/>
      <c r="X203" s="444" t="n"/>
      <c r="Y203" s="444" t="n"/>
      <c r="Z203" s="444" t="n"/>
      <c r="AA203" s="444" t="n"/>
      <c r="AB203" s="1678" t="n"/>
      <c r="AC203" s="1624">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25" t="n"/>
      <c r="D204" s="1625" t="n"/>
      <c r="E204" s="435" t="inlineStr">
        <is>
          <t>CBON</t>
        </is>
      </c>
      <c r="F204" s="435" t="inlineStr">
        <is>
          <t>A000710</t>
        </is>
      </c>
      <c r="G204" s="450" t="n"/>
      <c r="H204" s="404" t="inlineStr">
        <is>
          <t>《CBON》 TRIAL SET</t>
        </is>
      </c>
      <c r="I204" s="404" t="n"/>
      <c r="J204" s="488" t="n"/>
      <c r="K204" s="404" t="inlineStr">
        <is>
          <t>face　 wash,lotion, cream</t>
        </is>
      </c>
      <c r="L204" s="440" t="n"/>
      <c r="M204" s="1442" t="n"/>
      <c r="N204" s="1442" t="n"/>
      <c r="O204" s="898" t="n"/>
      <c r="P204" s="1626" t="n">
        <v>2300</v>
      </c>
      <c r="Q204" s="1622">
        <f>O204*P204</f>
        <v/>
      </c>
      <c r="R204" s="554" t="n">
        <v>1840</v>
      </c>
      <c r="S204" s="1634">
        <f>O204*R204</f>
        <v/>
      </c>
      <c r="T204" s="1634">
        <f>Q204-S204</f>
        <v/>
      </c>
      <c r="U204" s="808">
        <f>T204/Q204</f>
        <v/>
      </c>
      <c r="V204" s="444" t="n"/>
      <c r="W204" s="444" t="n"/>
      <c r="X204" s="444" t="n"/>
      <c r="Y204" s="444" t="n"/>
      <c r="Z204" s="444" t="n"/>
      <c r="AA204" s="444" t="n"/>
      <c r="AB204" s="1678" t="n"/>
      <c r="AC204" s="1624">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25" t="n">
        <v>4953035055568</v>
      </c>
      <c r="D205" s="1625"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442" t="n"/>
      <c r="N205" s="1442" t="n"/>
      <c r="O205" s="898" t="n"/>
      <c r="P205" s="1626" t="n">
        <v>2700</v>
      </c>
      <c r="Q205" s="1622">
        <f>O205*P205</f>
        <v/>
      </c>
      <c r="R205" s="554" t="n">
        <v>2160</v>
      </c>
      <c r="S205" s="1634">
        <f>O205*R205</f>
        <v/>
      </c>
      <c r="T205" s="1634">
        <f>Q205-S205</f>
        <v/>
      </c>
      <c r="U205" s="808">
        <f>T205/Q205</f>
        <v/>
      </c>
      <c r="V205" s="444" t="n"/>
      <c r="W205" s="444" t="n"/>
      <c r="X205" s="444" t="n"/>
      <c r="Y205" s="444" t="n"/>
      <c r="Z205" s="444" t="n"/>
      <c r="AA205" s="444" t="inlineStr">
        <is>
          <t>4.2x4.2x13.1</t>
        </is>
      </c>
      <c r="AB205" s="1678" t="n">
        <v>0.125</v>
      </c>
      <c r="AC205" s="1624">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25" t="n">
        <v>4953035066908</v>
      </c>
      <c r="D206" s="1625"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442" t="n"/>
      <c r="N206" s="1442" t="n"/>
      <c r="O206" s="898" t="n"/>
      <c r="P206" s="1626" t="n">
        <v>3000</v>
      </c>
      <c r="Q206" s="1622">
        <f>O206*P206</f>
        <v/>
      </c>
      <c r="R206" s="554" t="n">
        <v>2400</v>
      </c>
      <c r="S206" s="1634">
        <f>O206*R206</f>
        <v/>
      </c>
      <c r="T206" s="1634">
        <f>Q206-S206</f>
        <v/>
      </c>
      <c r="U206" s="808">
        <f>T206/Q206</f>
        <v/>
      </c>
      <c r="V206" s="444" t="n"/>
      <c r="W206" s="444" t="n"/>
      <c r="X206" s="444" t="n"/>
      <c r="Y206" s="444" t="n"/>
      <c r="Z206" s="444" t="n"/>
      <c r="AA206" s="444" t="n"/>
      <c r="AB206" s="1678" t="n">
        <v>0.055</v>
      </c>
      <c r="AC206" s="1624">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25" t="n">
        <v>4953035066922</v>
      </c>
      <c r="D207" s="1625"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442" t="n"/>
      <c r="N207" s="1442" t="n"/>
      <c r="O207" s="898" t="n"/>
      <c r="P207" s="1626" t="n">
        <v>3000</v>
      </c>
      <c r="Q207" s="1622">
        <f>O207*P207</f>
        <v/>
      </c>
      <c r="R207" s="554" t="n">
        <v>2400</v>
      </c>
      <c r="S207" s="1634">
        <f>O207*R207</f>
        <v/>
      </c>
      <c r="T207" s="1634">
        <f>Q207-S207</f>
        <v/>
      </c>
      <c r="U207" s="808">
        <f>T207/Q207</f>
        <v/>
      </c>
      <c r="V207" s="444" t="n"/>
      <c r="W207" s="444" t="n"/>
      <c r="X207" s="444" t="n"/>
      <c r="Y207" s="444" t="n"/>
      <c r="Z207" s="444" t="n"/>
      <c r="AA207" s="444" t="n"/>
      <c r="AB207" s="1678" t="n">
        <v>0.035</v>
      </c>
      <c r="AC207" s="1624">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25" t="n">
        <v>4953035066915</v>
      </c>
      <c r="D208" s="1625"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442" t="n"/>
      <c r="N208" s="1442" t="n"/>
      <c r="O208" s="898" t="n"/>
      <c r="P208" s="1626" t="n">
        <v>3000</v>
      </c>
      <c r="Q208" s="1622">
        <f>O208*P208</f>
        <v/>
      </c>
      <c r="R208" s="554" t="n">
        <v>2400</v>
      </c>
      <c r="S208" s="1634">
        <f>O208*R208</f>
        <v/>
      </c>
      <c r="T208" s="1634">
        <f>Q208-S208</f>
        <v/>
      </c>
      <c r="U208" s="808">
        <f>T208/Q208</f>
        <v/>
      </c>
      <c r="V208" s="444" t="n"/>
      <c r="W208" s="444" t="n"/>
      <c r="X208" s="444" t="n"/>
      <c r="Y208" s="444" t="n"/>
      <c r="Z208" s="444" t="n"/>
      <c r="AA208" s="444" t="n"/>
      <c r="AB208" s="1678" t="n">
        <v>0.035</v>
      </c>
      <c r="AC208" s="1624">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25" t="n">
        <v>4953035066939</v>
      </c>
      <c r="D209" s="1625"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442" t="n"/>
      <c r="N209" s="1442" t="n"/>
      <c r="O209" s="898" t="n"/>
      <c r="P209" s="1626" t="n">
        <v>2100</v>
      </c>
      <c r="Q209" s="1622">
        <f>O209*P209</f>
        <v/>
      </c>
      <c r="R209" s="554" t="n">
        <v>1680</v>
      </c>
      <c r="S209" s="1634">
        <f>O209*R209</f>
        <v/>
      </c>
      <c r="T209" s="1634">
        <f>Q209-S209</f>
        <v/>
      </c>
      <c r="U209" s="808">
        <f>T209/Q209</f>
        <v/>
      </c>
      <c r="V209" s="444" t="n"/>
      <c r="W209" s="444" t="n"/>
      <c r="X209" s="444" t="n"/>
      <c r="Y209" s="444" t="n"/>
      <c r="Z209" s="444" t="n"/>
      <c r="AA209" s="444" t="n"/>
      <c r="AB209" s="1678" t="n">
        <v>0.035</v>
      </c>
      <c r="AC209" s="1624">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25" t="n"/>
      <c r="D210" s="1625"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442" t="n"/>
      <c r="N210" s="1442" t="n"/>
      <c r="O210" s="898" t="n"/>
      <c r="P210" s="1626" t="n">
        <v>7875</v>
      </c>
      <c r="Q210" s="1622">
        <f>O210*P210</f>
        <v/>
      </c>
      <c r="R210" s="554" t="n">
        <v>6300</v>
      </c>
      <c r="S210" s="1634">
        <f>O210*R210</f>
        <v/>
      </c>
      <c r="T210" s="1634">
        <f>Q210-S210</f>
        <v/>
      </c>
      <c r="U210" s="808">
        <f>T210/Q210</f>
        <v/>
      </c>
      <c r="V210" s="444" t="n"/>
      <c r="W210" s="444" t="n"/>
      <c r="X210" s="444" t="n"/>
      <c r="Y210" s="444" t="n"/>
      <c r="Z210" s="444" t="n"/>
      <c r="AA210" s="444" t="n"/>
      <c r="AB210" s="1678" t="n"/>
      <c r="AC210" s="1624">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25" t="n"/>
      <c r="D211" s="1625"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442" t="n"/>
      <c r="N211" s="1442" t="n"/>
      <c r="O211" s="898" t="n"/>
      <c r="P211" s="1626" t="n">
        <v>10938</v>
      </c>
      <c r="Q211" s="1622">
        <f>O211*P211</f>
        <v/>
      </c>
      <c r="R211" s="554" t="n">
        <v>8750</v>
      </c>
      <c r="S211" s="1634">
        <f>O211*R211</f>
        <v/>
      </c>
      <c r="T211" s="1634">
        <f>Q211-S211</f>
        <v/>
      </c>
      <c r="U211" s="808">
        <f>T211/Q211</f>
        <v/>
      </c>
      <c r="V211" s="444" t="n"/>
      <c r="W211" s="444" t="n"/>
      <c r="X211" s="444" t="n"/>
      <c r="Y211" s="444" t="n"/>
      <c r="Z211" s="444" t="n"/>
      <c r="AA211" s="444" t="n"/>
      <c r="AB211" s="1678" t="n"/>
      <c r="AC211" s="1624">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25" t="n"/>
      <c r="D212" s="1625"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442" t="n"/>
      <c r="N212" s="1442" t="n"/>
      <c r="O212" s="898" t="n"/>
      <c r="P212" s="1626" t="n">
        <v>17500</v>
      </c>
      <c r="Q212" s="1622">
        <f>O212*P212</f>
        <v/>
      </c>
      <c r="R212" s="554" t="n">
        <v>14000</v>
      </c>
      <c r="S212" s="1634">
        <f>O212*R212</f>
        <v/>
      </c>
      <c r="T212" s="1634">
        <f>Q212-S212</f>
        <v/>
      </c>
      <c r="U212" s="808">
        <f>T212/Q212</f>
        <v/>
      </c>
      <c r="V212" s="444" t="n"/>
      <c r="W212" s="444" t="n"/>
      <c r="X212" s="444" t="n"/>
      <c r="Y212" s="444" t="n"/>
      <c r="Z212" s="444" t="n"/>
      <c r="AA212" s="444" t="n"/>
      <c r="AB212" s="1678" t="n"/>
      <c r="AC212" s="1624">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25" t="n"/>
      <c r="D213" s="1625"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442" t="n"/>
      <c r="N213" s="1442" t="n"/>
      <c r="O213" s="898" t="n"/>
      <c r="P213" s="1626" t="n">
        <v>6188</v>
      </c>
      <c r="Q213" s="1622">
        <f>O213*P213</f>
        <v/>
      </c>
      <c r="R213" s="554" t="n">
        <v>4950</v>
      </c>
      <c r="S213" s="1634">
        <f>O213*R213</f>
        <v/>
      </c>
      <c r="T213" s="1634">
        <f>Q213-S213</f>
        <v/>
      </c>
      <c r="U213" s="808">
        <f>T213/Q213</f>
        <v/>
      </c>
      <c r="V213" s="444" t="n"/>
      <c r="W213" s="444" t="n"/>
      <c r="X213" s="444" t="n"/>
      <c r="Y213" s="444" t="n"/>
      <c r="Z213" s="444" t="n"/>
      <c r="AA213" s="444" t="n"/>
      <c r="AB213" s="1678" t="n"/>
      <c r="AC213" s="1624">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25" t="n"/>
      <c r="D214" s="1625"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442" t="n"/>
      <c r="N214" s="1442" t="n"/>
      <c r="O214" s="898" t="n"/>
      <c r="P214" s="1626" t="n">
        <v>7425</v>
      </c>
      <c r="Q214" s="1622">
        <f>O214*P214</f>
        <v/>
      </c>
      <c r="R214" s="554" t="n">
        <v>5940</v>
      </c>
      <c r="S214" s="1634">
        <f>O214*R214</f>
        <v/>
      </c>
      <c r="T214" s="1634">
        <f>Q214-S214</f>
        <v/>
      </c>
      <c r="U214" s="808">
        <f>T214/Q214</f>
        <v/>
      </c>
      <c r="V214" s="444" t="n"/>
      <c r="W214" s="444" t="n"/>
      <c r="X214" s="444" t="n"/>
      <c r="Y214" s="444" t="n"/>
      <c r="Z214" s="444" t="n"/>
      <c r="AA214" s="444" t="n"/>
      <c r="AB214" s="1678" t="n"/>
      <c r="AC214" s="1624">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682" t="n"/>
      <c r="D215" s="1682"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683" t="n">
        <v>105</v>
      </c>
      <c r="Q215" s="1622">
        <f>O215*P215</f>
        <v/>
      </c>
      <c r="R215" s="1139" t="n">
        <v>100</v>
      </c>
      <c r="S215" s="1634">
        <f>O215*R215</f>
        <v/>
      </c>
      <c r="T215" s="1634">
        <f>Q215-S215</f>
        <v/>
      </c>
      <c r="U215" s="808">
        <f>T215/Q215</f>
        <v/>
      </c>
      <c r="V215" s="1140" t="n"/>
      <c r="W215" s="1140" t="n"/>
      <c r="X215" s="1140" t="n"/>
      <c r="Y215" s="1140" t="n"/>
      <c r="Z215" s="1140" t="n"/>
      <c r="AA215" s="1140" t="n"/>
      <c r="AB215" s="1684" t="n"/>
      <c r="AC215" s="1624">
        <f>ROUND(O215*AB215,3)</f>
        <v/>
      </c>
      <c r="AD215" s="1142">
        <f>AD159</f>
        <v/>
      </c>
      <c r="AE215" s="1142">
        <f>AE159</f>
        <v/>
      </c>
      <c r="AF215" s="1142">
        <f>AF159</f>
        <v/>
      </c>
      <c r="AG215" s="1142">
        <f>AG159</f>
        <v/>
      </c>
    </row>
    <row r="216" hidden="1" ht="20.1" customFormat="1" customHeight="1" s="437">
      <c r="A216" s="1129" t="n"/>
      <c r="B216" s="1129" t="n"/>
      <c r="C216" s="1682" t="n"/>
      <c r="D216" s="1682"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683" t="n">
        <v>105</v>
      </c>
      <c r="Q216" s="1622">
        <f>O216*P216</f>
        <v/>
      </c>
      <c r="R216" s="1139" t="n">
        <v>100</v>
      </c>
      <c r="S216" s="1634">
        <f>O216*R216</f>
        <v/>
      </c>
      <c r="T216" s="1634">
        <f>Q216-S216</f>
        <v/>
      </c>
      <c r="U216" s="808">
        <f>T216/Q216</f>
        <v/>
      </c>
      <c r="V216" s="1140" t="n"/>
      <c r="W216" s="1140" t="n"/>
      <c r="X216" s="1140" t="n"/>
      <c r="Y216" s="1140" t="n"/>
      <c r="Z216" s="1140" t="n"/>
      <c r="AA216" s="1140" t="n"/>
      <c r="AB216" s="1684" t="n"/>
      <c r="AC216" s="1624">
        <f>ROUND(O216*AB216,3)</f>
        <v/>
      </c>
      <c r="AD216" s="1142">
        <f>AD160</f>
        <v/>
      </c>
      <c r="AE216" s="1142">
        <f>AE160</f>
        <v/>
      </c>
      <c r="AF216" s="1142">
        <f>AF160</f>
        <v/>
      </c>
      <c r="AG216" s="1142">
        <f>AG160</f>
        <v/>
      </c>
    </row>
    <row r="217" hidden="1" ht="19.5" customFormat="1" customHeight="1" s="437">
      <c r="A217" s="1129" t="n"/>
      <c r="B217" s="1129" t="n"/>
      <c r="C217" s="1682" t="n"/>
      <c r="D217" s="1682"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683" t="n">
        <v>105</v>
      </c>
      <c r="Q217" s="1622">
        <f>O217*P217</f>
        <v/>
      </c>
      <c r="R217" s="1139" t="n">
        <v>100</v>
      </c>
      <c r="S217" s="1634">
        <f>O217*R217</f>
        <v/>
      </c>
      <c r="T217" s="1634">
        <f>Q217-S217</f>
        <v/>
      </c>
      <c r="U217" s="808">
        <f>T217/Q217</f>
        <v/>
      </c>
      <c r="V217" s="1140" t="n"/>
      <c r="W217" s="1140" t="n"/>
      <c r="X217" s="1140" t="n"/>
      <c r="Y217" s="1140" t="n"/>
      <c r="Z217" s="1140" t="n"/>
      <c r="AA217" s="1140" t="n"/>
      <c r="AB217" s="1684" t="n"/>
      <c r="AC217" s="1624">
        <f>ROUND(O217*AB217,3)</f>
        <v/>
      </c>
      <c r="AD217" s="1142">
        <f>AD161</f>
        <v/>
      </c>
      <c r="AE217" s="1142">
        <f>AE161</f>
        <v/>
      </c>
      <c r="AF217" s="1142">
        <f>AF161</f>
        <v/>
      </c>
      <c r="AG217" s="1142">
        <f>AG161</f>
        <v/>
      </c>
    </row>
    <row r="218" hidden="1" ht="20.1" customFormat="1" customHeight="1" s="437">
      <c r="A218" s="1129" t="n"/>
      <c r="B218" s="1129" t="n"/>
      <c r="C218" s="1682" t="n"/>
      <c r="D218" s="1682"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683" t="n">
        <v>80</v>
      </c>
      <c r="Q218" s="1622">
        <f>O218*P218</f>
        <v/>
      </c>
      <c r="R218" s="1139" t="n">
        <v>75</v>
      </c>
      <c r="S218" s="1634">
        <f>O218*R218</f>
        <v/>
      </c>
      <c r="T218" s="1634">
        <f>Q218-S218</f>
        <v/>
      </c>
      <c r="U218" s="808">
        <f>T218/Q218</f>
        <v/>
      </c>
      <c r="V218" s="1140" t="n"/>
      <c r="W218" s="1140" t="n"/>
      <c r="X218" s="1140" t="n"/>
      <c r="Y218" s="1140" t="n"/>
      <c r="Z218" s="1140" t="n"/>
      <c r="AA218" s="1140" t="n"/>
      <c r="AB218" s="1684" t="n"/>
      <c r="AC218" s="1624">
        <f>ROUND(O218*AB218,3)</f>
        <v/>
      </c>
      <c r="AD218" s="1142">
        <f>AD151</f>
        <v/>
      </c>
      <c r="AE218" s="1142">
        <f>AE151</f>
        <v/>
      </c>
      <c r="AF218" s="1142">
        <f>AF151</f>
        <v/>
      </c>
      <c r="AG218" s="1142">
        <f>AG151</f>
        <v/>
      </c>
    </row>
    <row r="219" hidden="1" ht="20.1" customFormat="1" customHeight="1" s="437">
      <c r="A219" s="1129" t="n"/>
      <c r="B219" s="1129" t="n"/>
      <c r="C219" s="1682" t="n"/>
      <c r="D219" s="1682"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683" t="n">
        <v>80</v>
      </c>
      <c r="Q219" s="1622">
        <f>O219*P219</f>
        <v/>
      </c>
      <c r="R219" s="1139" t="n">
        <v>75</v>
      </c>
      <c r="S219" s="1634">
        <f>O219*R219</f>
        <v/>
      </c>
      <c r="T219" s="1634">
        <f>Q219-S219</f>
        <v/>
      </c>
      <c r="U219" s="808">
        <f>T219/Q219</f>
        <v/>
      </c>
      <c r="V219" s="1140" t="n"/>
      <c r="W219" s="1140" t="n"/>
      <c r="X219" s="1140" t="n"/>
      <c r="Y219" s="1140" t="n"/>
      <c r="Z219" s="1140" t="n"/>
      <c r="AA219" s="1140" t="n"/>
      <c r="AB219" s="1684" t="n"/>
      <c r="AC219" s="1624">
        <f>ROUND(O219*AB219,3)</f>
        <v/>
      </c>
      <c r="AD219" s="1142">
        <f>AD152</f>
        <v/>
      </c>
      <c r="AE219" s="1142">
        <f>AE152</f>
        <v/>
      </c>
      <c r="AF219" s="1142">
        <f>AF152</f>
        <v/>
      </c>
      <c r="AG219" s="1142">
        <f>AG152</f>
        <v/>
      </c>
    </row>
    <row r="220" hidden="1" ht="20.1" customFormat="1" customHeight="1" s="437">
      <c r="A220" s="1129" t="n"/>
      <c r="B220" s="1129" t="n"/>
      <c r="C220" s="1682" t="n"/>
      <c r="D220" s="1682"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683" t="n">
        <v>80</v>
      </c>
      <c r="Q220" s="1622">
        <f>O220*P220</f>
        <v/>
      </c>
      <c r="R220" s="1139" t="n">
        <v>75</v>
      </c>
      <c r="S220" s="1634">
        <f>O220*R220</f>
        <v/>
      </c>
      <c r="T220" s="1634">
        <f>Q220-S220</f>
        <v/>
      </c>
      <c r="U220" s="808">
        <f>T220/Q220</f>
        <v/>
      </c>
      <c r="V220" s="1140" t="n"/>
      <c r="W220" s="1140" t="n"/>
      <c r="X220" s="1140" t="n"/>
      <c r="Y220" s="1140" t="n"/>
      <c r="Z220" s="1140" t="n"/>
      <c r="AA220" s="1140" t="n"/>
      <c r="AB220" s="1684" t="n"/>
      <c r="AC220" s="1624">
        <f>ROUND(O220*AB220,3)</f>
        <v/>
      </c>
      <c r="AD220" s="1142">
        <f>AD153</f>
        <v/>
      </c>
      <c r="AE220" s="1142">
        <f>AE153</f>
        <v/>
      </c>
      <c r="AF220" s="1142">
        <f>AF153</f>
        <v/>
      </c>
      <c r="AG220" s="1142">
        <f>AG153</f>
        <v/>
      </c>
    </row>
    <row r="221" hidden="1" ht="20.1" customFormat="1" customHeight="1" s="437">
      <c r="A221" s="1129" t="n"/>
      <c r="B221" s="1129" t="n"/>
      <c r="C221" s="1682" t="n"/>
      <c r="D221" s="1682"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683" t="n">
        <v>80</v>
      </c>
      <c r="Q221" s="1622">
        <f>O221*P221</f>
        <v/>
      </c>
      <c r="R221" s="1139" t="n">
        <v>75</v>
      </c>
      <c r="S221" s="1634">
        <f>O221*R221</f>
        <v/>
      </c>
      <c r="T221" s="1634">
        <f>Q221-S221</f>
        <v/>
      </c>
      <c r="U221" s="808">
        <f>T221/Q221</f>
        <v/>
      </c>
      <c r="V221" s="1140" t="n"/>
      <c r="W221" s="1140" t="n"/>
      <c r="X221" s="1140" t="n"/>
      <c r="Y221" s="1140" t="n"/>
      <c r="Z221" s="1140" t="n"/>
      <c r="AA221" s="1140" t="n"/>
      <c r="AB221" s="1684" t="n"/>
      <c r="AC221" s="1624">
        <f>ROUND(O221*AB221,3)</f>
        <v/>
      </c>
      <c r="AD221" s="1142">
        <f>AD154</f>
        <v/>
      </c>
      <c r="AE221" s="1142">
        <f>AE154</f>
        <v/>
      </c>
      <c r="AF221" s="1142">
        <f>AF154</f>
        <v/>
      </c>
      <c r="AG221" s="1142">
        <f>AG154</f>
        <v/>
      </c>
    </row>
    <row r="222" hidden="1" ht="20.1" customFormat="1" customHeight="1" s="437">
      <c r="A222" s="1129" t="n"/>
      <c r="B222" s="1129" t="n"/>
      <c r="C222" s="1682" t="n"/>
      <c r="D222" s="1682"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683" t="n">
        <v>80</v>
      </c>
      <c r="Q222" s="1622">
        <f>O222*P222</f>
        <v/>
      </c>
      <c r="R222" s="1139" t="n">
        <v>75</v>
      </c>
      <c r="S222" s="1634">
        <f>O222*R222</f>
        <v/>
      </c>
      <c r="T222" s="1634">
        <f>Q222-S222</f>
        <v/>
      </c>
      <c r="U222" s="808">
        <f>T222/Q222</f>
        <v/>
      </c>
      <c r="V222" s="1140" t="n"/>
      <c r="W222" s="1140" t="n"/>
      <c r="X222" s="1140" t="n"/>
      <c r="Y222" s="1140" t="n"/>
      <c r="Z222" s="1140" t="n"/>
      <c r="AA222" s="1140" t="n"/>
      <c r="AB222" s="1684" t="n"/>
      <c r="AC222" s="1624">
        <f>ROUND(O222*AB222,3)</f>
        <v/>
      </c>
      <c r="AD222" s="1142">
        <f>AD155</f>
        <v/>
      </c>
      <c r="AE222" s="1142">
        <f>AE155</f>
        <v/>
      </c>
      <c r="AF222" s="1142">
        <f>AF155</f>
        <v/>
      </c>
      <c r="AG222" s="1142">
        <f>AG155</f>
        <v/>
      </c>
    </row>
    <row r="223" hidden="1" ht="20.1" customFormat="1" customHeight="1" s="437">
      <c r="A223" s="1129" t="n"/>
      <c r="B223" s="1129" t="n"/>
      <c r="C223" s="1682" t="n"/>
      <c r="D223" s="1682"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683" t="n">
        <v>80</v>
      </c>
      <c r="Q223" s="1622">
        <f>O223*P223</f>
        <v/>
      </c>
      <c r="R223" s="1139" t="n">
        <v>75</v>
      </c>
      <c r="S223" s="1634">
        <f>O223*R223</f>
        <v/>
      </c>
      <c r="T223" s="1634">
        <f>Q223-S223</f>
        <v/>
      </c>
      <c r="U223" s="808">
        <f>T223/Q223</f>
        <v/>
      </c>
      <c r="V223" s="1140" t="n"/>
      <c r="W223" s="1140" t="n"/>
      <c r="X223" s="1140" t="n"/>
      <c r="Y223" s="1140" t="n"/>
      <c r="Z223" s="1140" t="n"/>
      <c r="AA223" s="1140" t="n"/>
      <c r="AB223" s="1684" t="n"/>
      <c r="AC223" s="1624">
        <f>ROUND(O223*AB223,3)</f>
        <v/>
      </c>
      <c r="AD223" s="1142">
        <f>AD156</f>
        <v/>
      </c>
      <c r="AE223" s="1142">
        <f>AE156</f>
        <v/>
      </c>
      <c r="AF223" s="1142">
        <f>AF156</f>
        <v/>
      </c>
      <c r="AG223" s="1142">
        <f>AG156</f>
        <v/>
      </c>
    </row>
    <row r="224" hidden="1" ht="20.1" customFormat="1" customHeight="1" s="437">
      <c r="A224" s="1129" t="n"/>
      <c r="B224" s="1129" t="n"/>
      <c r="C224" s="1682" t="n"/>
      <c r="D224" s="1682"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683" t="n">
        <v>265</v>
      </c>
      <c r="Q224" s="1622">
        <f>O224*P224</f>
        <v/>
      </c>
      <c r="R224" s="1139" t="n">
        <v>250</v>
      </c>
      <c r="S224" s="1634">
        <f>O224*R224</f>
        <v/>
      </c>
      <c r="T224" s="1634">
        <f>Q224-S224</f>
        <v/>
      </c>
      <c r="U224" s="808">
        <f>T224/Q224</f>
        <v/>
      </c>
      <c r="V224" s="1140" t="n"/>
      <c r="W224" s="1140" t="n"/>
      <c r="X224" s="1140" t="n"/>
      <c r="Y224" s="1140" t="n"/>
      <c r="Z224" s="1140" t="n"/>
      <c r="AA224" s="1140" t="n"/>
      <c r="AB224" s="1684" t="n"/>
      <c r="AC224" s="1624">
        <f>ROUND(O224*AB224,3)</f>
        <v/>
      </c>
      <c r="AD224" s="1142">
        <f>AD167</f>
        <v/>
      </c>
      <c r="AE224" s="1142">
        <f>AE167</f>
        <v/>
      </c>
      <c r="AF224" s="1142">
        <f>AF167</f>
        <v/>
      </c>
      <c r="AG224" s="1142">
        <f>AG167</f>
        <v/>
      </c>
    </row>
    <row r="225" hidden="1" ht="20.1" customFormat="1" customHeight="1" s="437">
      <c r="A225" s="1129" t="n"/>
      <c r="B225" s="1129" t="n"/>
      <c r="C225" s="1682" t="n"/>
      <c r="D225" s="1682"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683" t="n">
        <v>265</v>
      </c>
      <c r="Q225" s="1622">
        <f>O225*P225</f>
        <v/>
      </c>
      <c r="R225" s="1139" t="n">
        <v>250</v>
      </c>
      <c r="S225" s="1634">
        <f>O225*R225</f>
        <v/>
      </c>
      <c r="T225" s="1634">
        <f>Q225-S225</f>
        <v/>
      </c>
      <c r="U225" s="808">
        <f>T225/Q225</f>
        <v/>
      </c>
      <c r="V225" s="1140" t="n"/>
      <c r="W225" s="1140" t="n"/>
      <c r="X225" s="1140" t="n"/>
      <c r="Y225" s="1140" t="n"/>
      <c r="Z225" s="1140" t="n"/>
      <c r="AA225" s="1140" t="n"/>
      <c r="AB225" s="1684" t="n"/>
      <c r="AC225" s="1624">
        <f>ROUND(O225*AB225,3)</f>
        <v/>
      </c>
      <c r="AD225" s="1142">
        <f>AD168</f>
        <v/>
      </c>
      <c r="AE225" s="1142">
        <f>AE168</f>
        <v/>
      </c>
      <c r="AF225" s="1142">
        <f>AF168</f>
        <v/>
      </c>
      <c r="AG225" s="1142">
        <f>AG168</f>
        <v/>
      </c>
    </row>
    <row r="226" hidden="1" ht="20.1" customFormat="1" customHeight="1" s="437">
      <c r="A226" s="1129" t="n"/>
      <c r="B226" s="1129" t="n"/>
      <c r="C226" s="1682" t="n"/>
      <c r="D226" s="1682"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683" t="n">
        <v>265</v>
      </c>
      <c r="Q226" s="1622">
        <f>O226*P226</f>
        <v/>
      </c>
      <c r="R226" s="1139" t="n">
        <v>250</v>
      </c>
      <c r="S226" s="1634">
        <f>O226*R226</f>
        <v/>
      </c>
      <c r="T226" s="1634">
        <f>Q226-S226</f>
        <v/>
      </c>
      <c r="U226" s="808">
        <f>T226/Q226</f>
        <v/>
      </c>
      <c r="V226" s="1140" t="n"/>
      <c r="W226" s="1140" t="n"/>
      <c r="X226" s="1140" t="n"/>
      <c r="Y226" s="1140" t="n"/>
      <c r="Z226" s="1140" t="n"/>
      <c r="AA226" s="1140" t="n"/>
      <c r="AB226" s="1684" t="n"/>
      <c r="AC226" s="1624">
        <f>ROUND(O226*AB226,3)</f>
        <v/>
      </c>
      <c r="AD226" s="1142">
        <f>AD163</f>
        <v/>
      </c>
      <c r="AE226" s="1142">
        <f>AE163</f>
        <v/>
      </c>
      <c r="AF226" s="1142">
        <f>AF163</f>
        <v/>
      </c>
      <c r="AG226" s="1142">
        <f>AG163</f>
        <v/>
      </c>
    </row>
    <row r="227" hidden="1" ht="20.1" customFormat="1" customHeight="1" s="437">
      <c r="A227" s="1129" t="n"/>
      <c r="B227" s="1129" t="n"/>
      <c r="C227" s="1682" t="n"/>
      <c r="D227" s="1682"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683" t="n">
        <v>55</v>
      </c>
      <c r="Q227" s="1622">
        <f>O227*P227</f>
        <v/>
      </c>
      <c r="R227" s="1139" t="n">
        <v>50</v>
      </c>
      <c r="S227" s="1634">
        <f>O227*R227</f>
        <v/>
      </c>
      <c r="T227" s="1634">
        <f>Q227-S227</f>
        <v/>
      </c>
      <c r="U227" s="808">
        <f>T227/Q227</f>
        <v/>
      </c>
      <c r="V227" s="1140" t="n"/>
      <c r="W227" s="1140" t="n"/>
      <c r="X227" s="1140" t="n"/>
      <c r="Y227" s="1140" t="n"/>
      <c r="Z227" s="1140" t="n"/>
      <c r="AA227" s="1140" t="n"/>
      <c r="AB227" s="1684" t="n"/>
      <c r="AC227" s="1624">
        <f>ROUND(O227*AB227,3)</f>
        <v/>
      </c>
      <c r="AD227" s="1142">
        <f>AD178</f>
        <v/>
      </c>
      <c r="AE227" s="1142">
        <f>AE178</f>
        <v/>
      </c>
      <c r="AF227" s="1142">
        <f>AF178</f>
        <v/>
      </c>
      <c r="AG227" s="1142">
        <f>AG178</f>
        <v/>
      </c>
    </row>
    <row r="228" hidden="1" ht="20.1" customFormat="1" customHeight="1" s="437">
      <c r="A228" s="1129" t="n"/>
      <c r="B228" s="1129" t="n"/>
      <c r="C228" s="1682" t="n"/>
      <c r="D228" s="1682"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683" t="n">
        <v>55</v>
      </c>
      <c r="Q228" s="1622">
        <f>O228*P228</f>
        <v/>
      </c>
      <c r="R228" s="1139" t="n">
        <v>50</v>
      </c>
      <c r="S228" s="1634">
        <f>O228*R228</f>
        <v/>
      </c>
      <c r="T228" s="1634">
        <f>Q228-S228</f>
        <v/>
      </c>
      <c r="U228" s="808">
        <f>T228/Q228</f>
        <v/>
      </c>
      <c r="V228" s="1140" t="n"/>
      <c r="W228" s="1140" t="n"/>
      <c r="X228" s="1140" t="n"/>
      <c r="Y228" s="1140" t="n"/>
      <c r="Z228" s="1140" t="n"/>
      <c r="AA228" s="1140" t="n"/>
      <c r="AB228" s="1684" t="n"/>
      <c r="AC228" s="1624">
        <f>ROUND(O228*AB228,3)</f>
        <v/>
      </c>
      <c r="AD228" s="1142">
        <f>AD180</f>
        <v/>
      </c>
      <c r="AE228" s="1142">
        <f>AE180</f>
        <v/>
      </c>
      <c r="AF228" s="1142">
        <f>AF180</f>
        <v/>
      </c>
      <c r="AG228" s="1142">
        <f>AG180</f>
        <v/>
      </c>
    </row>
    <row r="229" hidden="1" ht="20.1" customFormat="1" customHeight="1" s="437" thickBot="1">
      <c r="A229" s="1129" t="n"/>
      <c r="B229" s="1129" t="n"/>
      <c r="C229" s="1682" t="n"/>
      <c r="D229" s="1682"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683" t="n">
        <v>55</v>
      </c>
      <c r="Q229" s="1622">
        <f>O229*P229</f>
        <v/>
      </c>
      <c r="R229" s="1139" t="n">
        <v>50</v>
      </c>
      <c r="S229" s="1634">
        <f>O229*R229</f>
        <v/>
      </c>
      <c r="T229" s="1634">
        <f>Q229-S229</f>
        <v/>
      </c>
      <c r="U229" s="808">
        <f>T229/Q229</f>
        <v/>
      </c>
      <c r="V229" s="1140" t="n"/>
      <c r="W229" s="1140" t="n"/>
      <c r="X229" s="1140" t="n"/>
      <c r="Y229" s="1140" t="n"/>
      <c r="Z229" s="1140" t="n"/>
      <c r="AA229" s="1140" t="n"/>
      <c r="AB229" s="1684" t="n"/>
      <c r="AC229" s="1624">
        <f>ROUND(O229*AB229,3)</f>
        <v/>
      </c>
      <c r="AD229" s="1142">
        <f>AD181</f>
        <v/>
      </c>
      <c r="AE229" s="1142">
        <f>AE181</f>
        <v/>
      </c>
      <c r="AF229" s="1142">
        <f>AF181</f>
        <v/>
      </c>
      <c r="AG229" s="1142">
        <f>AG181</f>
        <v/>
      </c>
    </row>
    <row r="230" hidden="1" ht="20.1" customFormat="1" customHeight="1" s="437" thickBot="1">
      <c r="A230" s="435" t="n"/>
      <c r="B230" s="829" t="n"/>
      <c r="C230" s="1625" t="inlineStr">
        <is>
          <t>4953035041431</t>
        </is>
      </c>
      <c r="D230" s="1625"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442" t="n">
        <v>20</v>
      </c>
      <c r="N230" s="1442" t="n">
        <v>20</v>
      </c>
      <c r="O230" s="553" t="n"/>
      <c r="P230" s="1626" t="n">
        <v>1065</v>
      </c>
      <c r="Q230" s="1628">
        <f>O230*P230</f>
        <v/>
      </c>
      <c r="R230" s="554" t="n">
        <v>825</v>
      </c>
      <c r="S230" s="1634">
        <f>O230*R230</f>
        <v/>
      </c>
      <c r="T230" s="1634">
        <f>Q230-S230</f>
        <v/>
      </c>
      <c r="U230" s="808">
        <f>T230/Q230</f>
        <v/>
      </c>
      <c r="V230" s="444" t="n">
        <v>0.045</v>
      </c>
      <c r="W230" s="444" t="n">
        <v>19.505</v>
      </c>
      <c r="X230" s="1685">
        <f>O230/M230</f>
        <v/>
      </c>
      <c r="Y230" s="444">
        <f>V230*X230</f>
        <v/>
      </c>
      <c r="Z230" s="444">
        <f>W230*X230</f>
        <v/>
      </c>
      <c r="AA230" s="444" t="n"/>
      <c r="AB230" s="1678" t="n">
        <v>0.905</v>
      </c>
      <c r="AC230" s="1624">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25" t="inlineStr">
        <is>
          <t>4953035041431</t>
        </is>
      </c>
      <c r="D231" s="1625"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48" t="n">
        <v>100</v>
      </c>
      <c r="Q231" s="1643">
        <f>O231*P231</f>
        <v/>
      </c>
      <c r="R231" s="554" t="n">
        <v>0</v>
      </c>
      <c r="S231" s="1623">
        <f>O231*R231</f>
        <v/>
      </c>
      <c r="T231" s="1623">
        <f>Q231-S231</f>
        <v/>
      </c>
      <c r="U231" s="556">
        <f>T231/Q231</f>
        <v/>
      </c>
      <c r="V231" s="444" t="n">
        <v>0.06</v>
      </c>
      <c r="W231" s="444" t="n">
        <v>20.918</v>
      </c>
      <c r="X231" s="1685">
        <f>O231/M231</f>
        <v/>
      </c>
      <c r="Y231" s="444">
        <f>V231*X231</f>
        <v/>
      </c>
      <c r="Z231" s="444">
        <f>W231*X231</f>
        <v/>
      </c>
      <c r="AA231" s="444" t="n"/>
      <c r="AB231" s="1677" t="n">
        <v>0.127</v>
      </c>
      <c r="AC231" s="1637">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25" t="n">
        <v>4560401460439</v>
      </c>
      <c r="D232" s="1625"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442" t="n">
        <v>24</v>
      </c>
      <c r="N232" s="1442" t="n">
        <v>24</v>
      </c>
      <c r="O232" s="553" t="n"/>
      <c r="P232" s="1626" t="n">
        <v>1350</v>
      </c>
      <c r="Q232" s="1628">
        <f>O232*P232</f>
        <v/>
      </c>
      <c r="R232" s="554" t="n">
        <v>1045</v>
      </c>
      <c r="S232" s="1623">
        <f>O232*R232</f>
        <v/>
      </c>
      <c r="T232" s="1623">
        <f>Q232-S232</f>
        <v/>
      </c>
      <c r="U232" s="556">
        <f>T232/Q232</f>
        <v/>
      </c>
      <c r="V232" s="444" t="n">
        <v>0.046</v>
      </c>
      <c r="W232" s="444" t="n">
        <v>16</v>
      </c>
      <c r="X232" s="1685">
        <f>O232/M232</f>
        <v/>
      </c>
      <c r="Y232" s="444">
        <f>V232*X232</f>
        <v/>
      </c>
      <c r="Z232" s="444">
        <f>W232*X232</f>
        <v/>
      </c>
      <c r="AA232" s="444" t="n"/>
      <c r="AB232" s="1678" t="n">
        <v>0.605</v>
      </c>
      <c r="AC232" s="1624">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25" t="n">
        <v>4560401460491</v>
      </c>
      <c r="D233" s="1625"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48" t="n">
        <v>100</v>
      </c>
      <c r="Q233" s="1643">
        <f>O233*P233</f>
        <v/>
      </c>
      <c r="R233" s="554" t="n">
        <v>0</v>
      </c>
      <c r="S233" s="1623">
        <f>O233*R233</f>
        <v/>
      </c>
      <c r="T233" s="1623">
        <f>Q233-S233</f>
        <v/>
      </c>
      <c r="U233" s="556">
        <f>T233/Q233</f>
        <v/>
      </c>
      <c r="V233" s="444" t="n">
        <v>0.046</v>
      </c>
      <c r="W233" s="444" t="n">
        <v>15.024</v>
      </c>
      <c r="X233" s="444">
        <f>O233/M233</f>
        <v/>
      </c>
      <c r="Y233" s="444">
        <f>V233*X233</f>
        <v/>
      </c>
      <c r="Z233" s="444">
        <f>W233*X233</f>
        <v/>
      </c>
      <c r="AA233" s="444" t="n"/>
      <c r="AB233" s="1678" t="n">
        <v>0.08799999999999999</v>
      </c>
      <c r="AC233" s="1624">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25" t="n">
        <v>4560401461221</v>
      </c>
      <c r="D234" s="1625"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48" t="n">
        <v>300</v>
      </c>
      <c r="Q234" s="1643">
        <f>O234*P234</f>
        <v/>
      </c>
      <c r="R234" s="554" t="n">
        <v>0</v>
      </c>
      <c r="S234" s="1623">
        <f>O234*R234</f>
        <v/>
      </c>
      <c r="T234" s="1623">
        <f>Q234-S234</f>
        <v/>
      </c>
      <c r="U234" s="556">
        <f>T234/Q234</f>
        <v/>
      </c>
      <c r="V234" s="444" t="n">
        <v>0.046</v>
      </c>
      <c r="W234" s="444" t="n">
        <v>16</v>
      </c>
      <c r="X234" s="444">
        <f>O234/M234</f>
        <v/>
      </c>
      <c r="Y234" s="444">
        <f>V234*X234</f>
        <v/>
      </c>
      <c r="Z234" s="444">
        <f>W234*X234</f>
        <v/>
      </c>
      <c r="AA234" s="444" t="n"/>
      <c r="AB234" s="1664" t="n">
        <v>0.605</v>
      </c>
      <c r="AC234" s="1624">
        <f>ROUND(O234*AB234,3)</f>
        <v/>
      </c>
      <c r="AD234"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25" t="n">
        <v>4560401461252</v>
      </c>
      <c r="D235" s="1625"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48" t="n">
        <v>100</v>
      </c>
      <c r="Q235" s="1643">
        <f>O235*P235</f>
        <v/>
      </c>
      <c r="R235" s="554" t="n">
        <v>0</v>
      </c>
      <c r="S235" s="1623">
        <f>O235*R235</f>
        <v/>
      </c>
      <c r="T235" s="1623">
        <f>Q235-S235</f>
        <v/>
      </c>
      <c r="U235" s="556">
        <f>T235/Q235</f>
        <v/>
      </c>
      <c r="V235" s="444" t="n">
        <v>0.061</v>
      </c>
      <c r="W235" s="444" t="n">
        <v>19.5</v>
      </c>
      <c r="X235" s="444">
        <f>O235/M235</f>
        <v/>
      </c>
      <c r="Y235" s="444">
        <f>V235*X235</f>
        <v/>
      </c>
      <c r="Z235" s="444">
        <f>W235*X235</f>
        <v/>
      </c>
      <c r="AA235" s="444" t="n"/>
      <c r="AB235" s="1686" t="n">
        <v>0.153</v>
      </c>
      <c r="AC235" s="1637">
        <f>ROUND(O235*AB235,3)</f>
        <v/>
      </c>
      <c r="AD235"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25" t="n">
        <v>4560401460552</v>
      </c>
      <c r="D236" s="1625"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442" t="n">
        <v>24</v>
      </c>
      <c r="N236" s="1442" t="n">
        <v>24</v>
      </c>
      <c r="O236" s="553" t="n"/>
      <c r="P236" s="1626" t="n">
        <v>1080</v>
      </c>
      <c r="Q236" s="1628">
        <f>O236*P236</f>
        <v/>
      </c>
      <c r="R236" s="554" t="n">
        <v>825</v>
      </c>
      <c r="S236" s="1623">
        <f>O236*R236</f>
        <v/>
      </c>
      <c r="T236" s="1623">
        <f>Q236-S236</f>
        <v/>
      </c>
      <c r="U236" s="556">
        <f>T236/Q236</f>
        <v/>
      </c>
      <c r="V236" s="444" t="n">
        <v>0.046</v>
      </c>
      <c r="W236" s="444" t="n">
        <v>19.5</v>
      </c>
      <c r="X236" s="444">
        <f>O236/M236</f>
        <v/>
      </c>
      <c r="Y236" s="444">
        <f>V236*X236</f>
        <v/>
      </c>
      <c r="Z236" s="444">
        <f>W236*X236</f>
        <v/>
      </c>
      <c r="AA236" s="444" t="n"/>
      <c r="AB236" s="1647" t="n">
        <v>0.745</v>
      </c>
      <c r="AC236" s="1660">
        <f>ROUND(O236*AB236,3)</f>
        <v/>
      </c>
      <c r="AD236" s="168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25" t="n">
        <v>4560401460583</v>
      </c>
      <c r="D237" s="1625"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48" t="n">
        <v>100</v>
      </c>
      <c r="Q237" s="1643">
        <f>O237*P237</f>
        <v/>
      </c>
      <c r="R237" s="554" t="n">
        <v>0</v>
      </c>
      <c r="S237" s="1623">
        <f>O237*R237</f>
        <v/>
      </c>
      <c r="T237" s="1623">
        <f>Q237-S237</f>
        <v/>
      </c>
      <c r="U237" s="556">
        <f>T237/Q237</f>
        <v/>
      </c>
      <c r="V237" s="444" t="n">
        <v>0.061</v>
      </c>
      <c r="W237" s="444" t="n">
        <v>19.5</v>
      </c>
      <c r="X237" s="444">
        <f>O237/M237</f>
        <v/>
      </c>
      <c r="Y237" s="444">
        <f>V237*X237</f>
        <v/>
      </c>
      <c r="Z237" s="444">
        <f>W237*X237</f>
        <v/>
      </c>
      <c r="AA237" s="444" t="n"/>
      <c r="AB237" s="1647" t="n">
        <v>0.153</v>
      </c>
      <c r="AC237" s="1624">
        <f>ROUND(O237*AB237,3)</f>
        <v/>
      </c>
      <c r="AD237" s="1688"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25" t="n">
        <v>4560401460569</v>
      </c>
      <c r="D238" s="1625"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48" t="n">
        <v>300</v>
      </c>
      <c r="Q238" s="1643">
        <f>O238*P238</f>
        <v/>
      </c>
      <c r="R238" s="554" t="n">
        <v>0</v>
      </c>
      <c r="S238" s="1623">
        <f>O238*R238</f>
        <v/>
      </c>
      <c r="T238" s="1623">
        <f>Q238-S238</f>
        <v/>
      </c>
      <c r="U238" s="556">
        <f>T238/Q238</f>
        <v/>
      </c>
      <c r="V238" s="444" t="n">
        <v>0.046</v>
      </c>
      <c r="W238" s="444" t="n">
        <v>19.5</v>
      </c>
      <c r="X238" s="444">
        <f>O238/M238</f>
        <v/>
      </c>
      <c r="Y238" s="444">
        <f>V238*X238</f>
        <v/>
      </c>
      <c r="Z238" s="444">
        <f>W238*X238</f>
        <v/>
      </c>
      <c r="AA238" s="444" t="n"/>
      <c r="AB238" s="1664" t="n">
        <v>0.745</v>
      </c>
      <c r="AC238" s="1624">
        <f>ROUND(O238*AB238,3)</f>
        <v/>
      </c>
      <c r="AD238" s="168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25" t="n">
        <v>4560401460590</v>
      </c>
      <c r="D239" s="1625"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48" t="n">
        <v>100</v>
      </c>
      <c r="Q239" s="1643">
        <f>O239*P239</f>
        <v/>
      </c>
      <c r="R239" s="554" t="n">
        <v>0</v>
      </c>
      <c r="S239" s="1623">
        <f>O239*R239</f>
        <v/>
      </c>
      <c r="T239" s="1623">
        <f>Q239-S239</f>
        <v/>
      </c>
      <c r="U239" s="556">
        <f>T239/Q239</f>
        <v/>
      </c>
      <c r="V239" s="444" t="n">
        <v>0.061</v>
      </c>
      <c r="W239" s="444" t="n">
        <v>19.5</v>
      </c>
      <c r="X239" s="444">
        <f>O239/M239</f>
        <v/>
      </c>
      <c r="Y239" s="444">
        <f>V239*X239</f>
        <v/>
      </c>
      <c r="Z239" s="444">
        <f>W239*X239</f>
        <v/>
      </c>
      <c r="AA239" s="444" t="n"/>
      <c r="AB239" s="1656" t="n">
        <v>0.153</v>
      </c>
      <c r="AC239" s="1624">
        <f>ROUND(O239*AB239,3)</f>
        <v/>
      </c>
      <c r="AD239" s="1688"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442" t="n"/>
      <c r="B240" s="822" t="n"/>
      <c r="C240" s="1625" t="n">
        <v>4560401460231</v>
      </c>
      <c r="D240" s="1625"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442" t="n">
        <v>24</v>
      </c>
      <c r="N240" s="1442" t="n">
        <v>24</v>
      </c>
      <c r="O240" s="553" t="n"/>
      <c r="P240" s="1626" t="n">
        <v>1200</v>
      </c>
      <c r="Q240" s="1622">
        <f>O240*P240</f>
        <v/>
      </c>
      <c r="R240" s="554" t="n">
        <v>950</v>
      </c>
      <c r="S240" s="1634">
        <f>O240*R240</f>
        <v/>
      </c>
      <c r="T240" s="1634">
        <f>Q240-S240</f>
        <v/>
      </c>
      <c r="U240" s="808">
        <f>T240/Q240</f>
        <v/>
      </c>
      <c r="V240" s="444" t="n">
        <v>0.032</v>
      </c>
      <c r="W240" s="444" t="n">
        <v>6.4</v>
      </c>
      <c r="X240" s="1685">
        <f>O240/M240</f>
        <v/>
      </c>
      <c r="Y240" s="444">
        <f>V240*X240</f>
        <v/>
      </c>
      <c r="Z240" s="444">
        <f>W240*X240</f>
        <v/>
      </c>
      <c r="AA240" s="444" t="n"/>
      <c r="AB240" s="1656" t="n">
        <v>0.2</v>
      </c>
      <c r="AC240" s="1624">
        <f>ROUND(O240*AB240,3)</f>
        <v/>
      </c>
      <c r="AD240" s="1440"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25" t="n">
        <v>4560401460347</v>
      </c>
      <c r="D241" s="1625"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442" t="n">
        <v>48</v>
      </c>
      <c r="N241" s="1442" t="n">
        <v>48</v>
      </c>
      <c r="O241" s="553" t="n"/>
      <c r="P241" s="1626" t="n">
        <v>400</v>
      </c>
      <c r="Q241" s="1622">
        <f>O241*P241</f>
        <v/>
      </c>
      <c r="R241" s="554" t="n">
        <v>310</v>
      </c>
      <c r="S241" s="1634">
        <f>O241*R241</f>
        <v/>
      </c>
      <c r="T241" s="1634">
        <f>Q241-S241</f>
        <v/>
      </c>
      <c r="U241" s="808">
        <f>T241/Q241</f>
        <v/>
      </c>
      <c r="V241" s="444" t="n">
        <v>0.041</v>
      </c>
      <c r="W241" s="444" t="n">
        <v>10.8</v>
      </c>
      <c r="X241" s="444">
        <f>O241/M241</f>
        <v/>
      </c>
      <c r="Y241" s="444">
        <f>V241*X241</f>
        <v/>
      </c>
      <c r="Z241" s="444">
        <f>W241*X241</f>
        <v/>
      </c>
      <c r="AA241" s="444" t="n"/>
      <c r="AB241" s="1677" t="n">
        <v>0.203</v>
      </c>
      <c r="AC241" s="1624">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442" t="n"/>
      <c r="B242" s="822" t="n"/>
      <c r="C242" s="1625" t="n">
        <v>4560401460354</v>
      </c>
      <c r="D242" s="1625"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442" t="n">
        <v>48</v>
      </c>
      <c r="N242" s="1442" t="n">
        <v>48</v>
      </c>
      <c r="O242" s="553" t="n"/>
      <c r="P242" s="1626" t="n">
        <v>400</v>
      </c>
      <c r="Q242" s="1622">
        <f>O242*P242</f>
        <v/>
      </c>
      <c r="R242" s="554" t="n">
        <v>310</v>
      </c>
      <c r="S242" s="1634">
        <f>O242*R242</f>
        <v/>
      </c>
      <c r="T242" s="1634">
        <f>Q242-S242</f>
        <v/>
      </c>
      <c r="U242" s="808">
        <f>T242/Q242</f>
        <v/>
      </c>
      <c r="V242" s="444" t="n">
        <v>0.041</v>
      </c>
      <c r="W242" s="444" t="n">
        <v>10.8</v>
      </c>
      <c r="X242" s="444">
        <f>O242/M242</f>
        <v/>
      </c>
      <c r="Y242" s="444">
        <f>V242*X242</f>
        <v/>
      </c>
      <c r="Z242" s="444">
        <f>W242*X242</f>
        <v/>
      </c>
      <c r="AA242" s="444" t="n"/>
      <c r="AB242" s="1678" t="n">
        <v>0.203</v>
      </c>
      <c r="AC242" s="1624">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25" t="n">
        <v>4560401460361</v>
      </c>
      <c r="D243" s="1625"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442" t="n">
        <v>48</v>
      </c>
      <c r="N243" s="1442" t="n">
        <v>48</v>
      </c>
      <c r="O243" s="553" t="n"/>
      <c r="P243" s="1626" t="n">
        <v>400</v>
      </c>
      <c r="Q243" s="1622">
        <f>O243*P243</f>
        <v/>
      </c>
      <c r="R243" s="554" t="n">
        <v>310</v>
      </c>
      <c r="S243" s="1634">
        <f>O243*R243</f>
        <v/>
      </c>
      <c r="T243" s="1634">
        <f>Q243-S243</f>
        <v/>
      </c>
      <c r="U243" s="808">
        <f>T243/Q243</f>
        <v/>
      </c>
      <c r="V243" s="444" t="n">
        <v>0.041</v>
      </c>
      <c r="W243" s="444" t="n">
        <v>10.8</v>
      </c>
      <c r="X243" s="444">
        <f>O243/M243</f>
        <v/>
      </c>
      <c r="Y243" s="444">
        <f>V243*X243</f>
        <v/>
      </c>
      <c r="Z243" s="444">
        <f>W243*X243</f>
        <v/>
      </c>
      <c r="AA243" s="444" t="n"/>
      <c r="AB243" s="1678" t="n">
        <v>0.203</v>
      </c>
      <c r="AC243" s="1624">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442" t="n"/>
      <c r="B244" s="822" t="n"/>
      <c r="C244" s="1625" t="n">
        <v>4560401460514</v>
      </c>
      <c r="D244" s="1625"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442" t="n">
        <v>48</v>
      </c>
      <c r="N244" s="1442" t="n">
        <v>48</v>
      </c>
      <c r="O244" s="553" t="n"/>
      <c r="P244" s="1626" t="n">
        <v>403</v>
      </c>
      <c r="Q244" s="1622">
        <f>O244*P244</f>
        <v/>
      </c>
      <c r="R244" s="554" t="n">
        <v>310</v>
      </c>
      <c r="S244" s="1634">
        <f>O244*R244</f>
        <v/>
      </c>
      <c r="T244" s="1634">
        <f>Q244-S244</f>
        <v/>
      </c>
      <c r="U244" s="808">
        <f>T244/Q244</f>
        <v/>
      </c>
      <c r="V244" s="444" t="n">
        <v>0.041</v>
      </c>
      <c r="W244" s="444" t="n">
        <v>10.8</v>
      </c>
      <c r="X244" s="444">
        <f>O244/M244</f>
        <v/>
      </c>
      <c r="Y244" s="444">
        <f>V244*X244</f>
        <v/>
      </c>
      <c r="Z244" s="444">
        <f>W244*X244</f>
        <v/>
      </c>
      <c r="AA244" s="444" t="n"/>
      <c r="AB244" s="1686" t="n">
        <v>0.187</v>
      </c>
      <c r="AC244" s="1624">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442" t="n"/>
      <c r="B245" s="822" t="n"/>
      <c r="C245" s="1625" t="n">
        <v>4560401460507</v>
      </c>
      <c r="D245" s="1625"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442" t="n">
        <v>48</v>
      </c>
      <c r="N245" s="1442" t="n">
        <v>48</v>
      </c>
      <c r="O245" s="553" t="n"/>
      <c r="P245" s="1626" t="n">
        <v>403</v>
      </c>
      <c r="Q245" s="1622">
        <f>O245*P245</f>
        <v/>
      </c>
      <c r="R245" s="554" t="n">
        <v>310</v>
      </c>
      <c r="S245" s="1634">
        <f>O245*R245</f>
        <v/>
      </c>
      <c r="T245" s="1634">
        <f>Q245-S245</f>
        <v/>
      </c>
      <c r="U245" s="808">
        <f>T245/Q245</f>
        <v/>
      </c>
      <c r="V245" s="444" t="n">
        <v>0.041</v>
      </c>
      <c r="W245" s="444" t="n">
        <v>10.8</v>
      </c>
      <c r="X245" s="444">
        <f>O245/M245</f>
        <v/>
      </c>
      <c r="Y245" s="444">
        <f>V245*X245</f>
        <v/>
      </c>
      <c r="Z245" s="444">
        <f>W245*X245</f>
        <v/>
      </c>
      <c r="AA245" s="444" t="n"/>
      <c r="AB245" s="1664" t="n">
        <v>0.187</v>
      </c>
      <c r="AC245" s="1624">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25" t="n">
        <v>4560401460545</v>
      </c>
      <c r="D246" s="1625"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442" t="n">
        <v>72</v>
      </c>
      <c r="N246" s="1442" t="n">
        <v>72</v>
      </c>
      <c r="O246" s="553" t="n"/>
      <c r="P246" s="1626" t="n">
        <v>1013</v>
      </c>
      <c r="Q246" s="1622">
        <f>O246*P246</f>
        <v/>
      </c>
      <c r="R246" s="554" t="n">
        <v>780</v>
      </c>
      <c r="S246" s="1634">
        <f>O246*R246</f>
        <v/>
      </c>
      <c r="T246" s="1634">
        <f>Q246-S246</f>
        <v/>
      </c>
      <c r="U246" s="808">
        <f>T246/Q246</f>
        <v/>
      </c>
      <c r="V246" s="444" t="n">
        <v>0.03</v>
      </c>
      <c r="W246" s="444" t="n">
        <v>14.04</v>
      </c>
      <c r="X246" s="444">
        <f>O246/M246</f>
        <v/>
      </c>
      <c r="Y246" s="444">
        <f>V246*X246</f>
        <v/>
      </c>
      <c r="Z246" s="444">
        <f>W246*X246</f>
        <v/>
      </c>
      <c r="AA246" s="444" t="n"/>
      <c r="AB246" s="1678" t="n">
        <v>0.16</v>
      </c>
      <c r="AC246" s="1624">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25" t="n">
        <v>4560401460729</v>
      </c>
      <c r="D247" s="1625"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442" t="n">
        <v>72</v>
      </c>
      <c r="N247" s="1442" t="n">
        <v>72</v>
      </c>
      <c r="O247" s="553" t="n"/>
      <c r="P247" s="1626" t="n">
        <v>1210</v>
      </c>
      <c r="Q247" s="1622">
        <f>O247*P247</f>
        <v/>
      </c>
      <c r="R247" s="554" t="n">
        <v>936</v>
      </c>
      <c r="S247" s="1634">
        <f>O247*R247</f>
        <v/>
      </c>
      <c r="T247" s="1634">
        <f>Q247-S247</f>
        <v/>
      </c>
      <c r="U247" s="808">
        <f>T247/Q247</f>
        <v/>
      </c>
      <c r="V247" s="444">
        <f>ROUND(0.465*0.205*0.315,3)</f>
        <v/>
      </c>
      <c r="W247" s="444" t="n">
        <v>14.04</v>
      </c>
      <c r="X247" s="444">
        <f>O247/M247</f>
        <v/>
      </c>
      <c r="Y247" s="444">
        <f>V247*X247</f>
        <v/>
      </c>
      <c r="Z247" s="444">
        <f>W247*X247</f>
        <v/>
      </c>
      <c r="AA247" s="444" t="n"/>
      <c r="AB247" s="1678" t="n">
        <v>0.16</v>
      </c>
      <c r="AC247" s="1624">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25" t="n"/>
      <c r="D248" s="1625"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442" t="n"/>
      <c r="N248" s="1442" t="n"/>
      <c r="O248" s="553" t="n"/>
      <c r="P248" s="1626" t="n">
        <v>3700</v>
      </c>
      <c r="Q248" s="1622">
        <f>O248*P248</f>
        <v/>
      </c>
      <c r="R248" s="554" t="n">
        <v>3025</v>
      </c>
      <c r="S248" s="1634">
        <f>O248*R248</f>
        <v/>
      </c>
      <c r="T248" s="1634">
        <f>Q248-S248</f>
        <v/>
      </c>
      <c r="U248" s="808">
        <f>T248/Q248</f>
        <v/>
      </c>
      <c r="V248" s="444" t="n"/>
      <c r="W248" s="444" t="n"/>
      <c r="X248" s="444" t="n"/>
      <c r="Y248" s="444" t="n"/>
      <c r="Z248" s="444" t="n"/>
      <c r="AA248" s="444" t="n"/>
      <c r="AB248" s="1678" t="n">
        <v>0.013</v>
      </c>
      <c r="AC248" s="1624">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25" t="n">
        <v>4560401460743</v>
      </c>
      <c r="D249" s="1625"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442" t="n">
        <v>72</v>
      </c>
      <c r="N249" s="1442" t="n">
        <v>72</v>
      </c>
      <c r="O249" s="553" t="n"/>
      <c r="P249" s="1626" t="n">
        <v>1013</v>
      </c>
      <c r="Q249" s="1622">
        <f>O249*P249</f>
        <v/>
      </c>
      <c r="R249" s="554" t="n">
        <v>780</v>
      </c>
      <c r="S249" s="1634">
        <f>O249*R249</f>
        <v/>
      </c>
      <c r="T249" s="1634">
        <f>Q249-S249</f>
        <v/>
      </c>
      <c r="U249" s="808">
        <f>T249/Q249</f>
        <v/>
      </c>
      <c r="V249" s="444">
        <f>ROUND(0.465*0.205*0.315,3)</f>
        <v/>
      </c>
      <c r="W249" s="444" t="n">
        <v>14.04</v>
      </c>
      <c r="X249" s="444">
        <f>O249/M249</f>
        <v/>
      </c>
      <c r="Y249" s="444">
        <f>V249*X249</f>
        <v/>
      </c>
      <c r="Z249" s="444">
        <f>W249*X249</f>
        <v/>
      </c>
      <c r="AA249" s="444" t="n"/>
      <c r="AB249" s="1678" t="n">
        <v>0.16</v>
      </c>
      <c r="AC249" s="1624">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25" t="n">
        <v>4560401461573</v>
      </c>
      <c r="D250" s="1625" t="n"/>
      <c r="E250" s="435" t="inlineStr">
        <is>
          <t>Quality 1st</t>
        </is>
      </c>
      <c r="F250" s="1668"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442" t="n">
        <v>24</v>
      </c>
      <c r="N250" s="1442" t="n"/>
      <c r="O250" s="553" t="n"/>
      <c r="P250" s="1626" t="n">
        <v>1066</v>
      </c>
      <c r="Q250" s="1622">
        <f>O250*P250</f>
        <v/>
      </c>
      <c r="R250" s="554" t="n">
        <v>853</v>
      </c>
      <c r="S250" s="1634">
        <f>O250*R250</f>
        <v/>
      </c>
      <c r="T250" s="1634">
        <f>Q250-S250</f>
        <v/>
      </c>
      <c r="U250" s="808">
        <f>T250/Q250</f>
        <v/>
      </c>
      <c r="V250" s="444">
        <f>ROUND(0.535*0.395*0.196,3)</f>
        <v/>
      </c>
      <c r="W250" s="1442" t="n">
        <v>19.3</v>
      </c>
      <c r="X250" s="1685">
        <f>O250/M250</f>
        <v/>
      </c>
      <c r="Y250" s="444">
        <f>V251*X250</f>
        <v/>
      </c>
      <c r="Z250" s="444">
        <f>W250*X250</f>
        <v/>
      </c>
      <c r="AA250" s="450" t="inlineStr">
        <is>
          <t>W126×D126×H85mm</t>
        </is>
      </c>
      <c r="AB250" s="1678" t="n">
        <v>0.744</v>
      </c>
      <c r="AC250" s="1624">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25" t="n">
        <v>4560401461627</v>
      </c>
      <c r="D251" s="1625" t="n"/>
      <c r="E251" s="435" t="inlineStr">
        <is>
          <t>Quality 1st</t>
        </is>
      </c>
      <c r="F251" s="1663"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442" t="n">
        <v>90</v>
      </c>
      <c r="N251" s="1442" t="n"/>
      <c r="O251" s="553" t="n"/>
      <c r="P251" s="1626" t="n">
        <v>314</v>
      </c>
      <c r="Q251" s="1622">
        <f>O251*P251</f>
        <v/>
      </c>
      <c r="R251" s="554" t="n">
        <v>251</v>
      </c>
      <c r="S251" s="1634">
        <f>O251*R251</f>
        <v/>
      </c>
      <c r="T251" s="1634">
        <f>Q251-S251</f>
        <v/>
      </c>
      <c r="U251" s="808">
        <f>T251/Q251</f>
        <v/>
      </c>
      <c r="V251" s="444">
        <f>ROUND(0.485*0.51*0.231,3)</f>
        <v/>
      </c>
      <c r="W251" s="444" t="n">
        <v>16.5</v>
      </c>
      <c r="X251" s="1685">
        <f>O251/M251</f>
        <v/>
      </c>
      <c r="Y251" s="444">
        <f>V252*X251</f>
        <v/>
      </c>
      <c r="Z251" s="444">
        <f>W251*X251</f>
        <v/>
      </c>
      <c r="AA251" s="444" t="inlineStr">
        <is>
          <t>W155×D14×H205mm</t>
        </is>
      </c>
      <c r="AB251" s="1650" t="n">
        <v>0.164</v>
      </c>
      <c r="AC251" s="1627">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25" t="n">
        <v>4560401461610</v>
      </c>
      <c r="D252" s="1625" t="n"/>
      <c r="E252" s="435" t="inlineStr">
        <is>
          <t>Quality 1st</t>
        </is>
      </c>
      <c r="F252" s="1668"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442" t="n">
        <v>24</v>
      </c>
      <c r="N252" s="1442" t="n"/>
      <c r="O252" s="553" t="n"/>
      <c r="P252" s="1626" t="n">
        <v>1513</v>
      </c>
      <c r="Q252" s="1622">
        <f>O252*P252</f>
        <v/>
      </c>
      <c r="R252" s="554" t="n">
        <v>1210</v>
      </c>
      <c r="S252" s="1634">
        <f>O252*R252</f>
        <v/>
      </c>
      <c r="T252" s="1634">
        <f>Q252-S252</f>
        <v/>
      </c>
      <c r="U252" s="808">
        <f>T252/Q252</f>
        <v/>
      </c>
      <c r="V252" s="444">
        <f>ROUND(0.535*0.395*0.196,3)</f>
        <v/>
      </c>
      <c r="W252" s="444" t="n">
        <v>16.5</v>
      </c>
      <c r="X252" s="444">
        <f>O252/M252</f>
        <v/>
      </c>
      <c r="Y252" s="444">
        <f>V252*X252</f>
        <v/>
      </c>
      <c r="Z252" s="444">
        <f>W252*X252</f>
        <v/>
      </c>
      <c r="AA252" s="444" t="inlineStr">
        <is>
          <t>W126×D126×H85mm</t>
        </is>
      </c>
      <c r="AB252" s="1678" t="n">
        <v>0.627</v>
      </c>
      <c r="AC252" s="1624">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25" t="n">
        <v>4560401461665</v>
      </c>
      <c r="D253" s="1625" t="n"/>
      <c r="E253" s="435" t="inlineStr">
        <is>
          <t>Quality 1st</t>
        </is>
      </c>
      <c r="F253" s="1663"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442" t="n">
        <v>90</v>
      </c>
      <c r="N253" s="1442" t="n"/>
      <c r="O253" s="553" t="n"/>
      <c r="P253" s="1626" t="n">
        <v>428</v>
      </c>
      <c r="Q253" s="1622">
        <f>O253*P253</f>
        <v/>
      </c>
      <c r="R253" s="554" t="n">
        <v>342</v>
      </c>
      <c r="S253" s="1634">
        <f>O253*R253</f>
        <v/>
      </c>
      <c r="T253" s="1634">
        <f>Q253-S253</f>
        <v/>
      </c>
      <c r="U253" s="808">
        <f>T253/Q253</f>
        <v/>
      </c>
      <c r="V253" s="444">
        <f>ROUND(0.485*0.435*0.231,3)</f>
        <v/>
      </c>
      <c r="W253" s="444" t="n">
        <v>15</v>
      </c>
      <c r="X253" s="444">
        <f>O253/M253</f>
        <v/>
      </c>
      <c r="Y253" s="444">
        <f>V253*X253</f>
        <v/>
      </c>
      <c r="Z253" s="444">
        <f>W253*X253</f>
        <v/>
      </c>
      <c r="AA253" s="444" t="inlineStr">
        <is>
          <t>W155×D12×H205m</t>
        </is>
      </c>
      <c r="AB253" s="1650" t="n">
        <v>0.146</v>
      </c>
      <c r="AC253" s="1627">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25" t="n">
        <v>4560401461580</v>
      </c>
      <c r="D254" s="1625" t="n"/>
      <c r="E254" s="435" t="inlineStr">
        <is>
          <t>Quality 1st</t>
        </is>
      </c>
      <c r="F254" s="1689"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442" t="n">
        <v>24</v>
      </c>
      <c r="N254" s="1442" t="n"/>
      <c r="O254" s="553" t="n"/>
      <c r="P254" s="1626" t="n">
        <v>1134</v>
      </c>
      <c r="Q254" s="1622">
        <f>O254*P254</f>
        <v/>
      </c>
      <c r="R254" s="554" t="n">
        <v>908</v>
      </c>
      <c r="S254" s="1634">
        <f>O254*R254</f>
        <v/>
      </c>
      <c r="T254" s="1634">
        <f>Q254-S254</f>
        <v/>
      </c>
      <c r="U254" s="808">
        <f>T254/Q254</f>
        <v/>
      </c>
      <c r="V254" s="444">
        <f>ROUND(0.535*0.395*0.196,3)</f>
        <v/>
      </c>
      <c r="W254" s="444" t="n">
        <v>19.3</v>
      </c>
      <c r="X254" s="1685">
        <f>O254/M254</f>
        <v/>
      </c>
      <c r="Y254" s="444">
        <f>V254*X254</f>
        <v/>
      </c>
      <c r="Z254" s="444">
        <f>W254*X254</f>
        <v/>
      </c>
      <c r="AA254" s="444" t="inlineStr">
        <is>
          <t>W126×D126×H85mm</t>
        </is>
      </c>
      <c r="AB254" s="1678" t="n">
        <v>0.744</v>
      </c>
      <c r="AC254" s="1624">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25" t="n">
        <v>4560401461634</v>
      </c>
      <c r="D255" s="1625" t="n"/>
      <c r="E255" s="435" t="inlineStr">
        <is>
          <t>Quality 1st</t>
        </is>
      </c>
      <c r="F255" s="1663"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442" t="n">
        <v>90</v>
      </c>
      <c r="N255" s="1442" t="n"/>
      <c r="O255" s="553" t="n"/>
      <c r="P255" s="1626" t="n">
        <v>335</v>
      </c>
      <c r="Q255" s="1622">
        <f>O255*P255</f>
        <v/>
      </c>
      <c r="R255" s="554" t="n">
        <v>268</v>
      </c>
      <c r="S255" s="1634">
        <f>O255*R255</f>
        <v/>
      </c>
      <c r="T255" s="1634">
        <f>Q255-S255</f>
        <v/>
      </c>
      <c r="U255" s="808">
        <f>T255/Q255</f>
        <v/>
      </c>
      <c r="V255" s="444">
        <f>ROUND(0.485*0.51*0.231,3)</f>
        <v/>
      </c>
      <c r="W255" s="444" t="n">
        <v>16.5</v>
      </c>
      <c r="X255" s="444">
        <f>O255/M255</f>
        <v/>
      </c>
      <c r="Y255" s="444">
        <f>V255*X255</f>
        <v/>
      </c>
      <c r="Z255" s="444">
        <f>W255*X255</f>
        <v/>
      </c>
      <c r="AA255" s="444" t="inlineStr">
        <is>
          <t>W155×D14×H205mm</t>
        </is>
      </c>
      <c r="AB255" s="1650" t="n">
        <v>0.164</v>
      </c>
      <c r="AC255" s="1627">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25" t="n">
        <v>4560401461603</v>
      </c>
      <c r="D256" s="1625" t="n"/>
      <c r="E256" s="435" t="inlineStr">
        <is>
          <t>Quality 1st</t>
        </is>
      </c>
      <c r="F256" s="1668"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442" t="n">
        <v>24</v>
      </c>
      <c r="N256" s="1442" t="n"/>
      <c r="O256" s="553" t="n"/>
      <c r="P256" s="1626" t="n">
        <v>1134</v>
      </c>
      <c r="Q256" s="1622">
        <f>O256*P256</f>
        <v/>
      </c>
      <c r="R256" s="554" t="n">
        <v>908</v>
      </c>
      <c r="S256" s="1634">
        <f>O256*R256</f>
        <v/>
      </c>
      <c r="T256" s="1634">
        <f>Q256-S256</f>
        <v/>
      </c>
      <c r="U256" s="808">
        <f>T256/Q256</f>
        <v/>
      </c>
      <c r="V256" s="444">
        <f>ROUND(0.535*0.395*0.196,3)</f>
        <v/>
      </c>
      <c r="W256" s="444" t="n">
        <v>19.3</v>
      </c>
      <c r="X256" s="1685">
        <f>O256/M256</f>
        <v/>
      </c>
      <c r="Y256" s="444">
        <f>V256*X256</f>
        <v/>
      </c>
      <c r="Z256" s="444">
        <f>W256*X256</f>
        <v/>
      </c>
      <c r="AA256" s="444" t="inlineStr">
        <is>
          <t>W126×D126×H85mm</t>
        </is>
      </c>
      <c r="AB256" s="1678" t="n">
        <v>0.744</v>
      </c>
      <c r="AC256" s="1624">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25" t="n">
        <v>4560401461658</v>
      </c>
      <c r="D257" s="1625" t="n"/>
      <c r="E257" s="435" t="inlineStr">
        <is>
          <t>Quality 1st</t>
        </is>
      </c>
      <c r="F257" s="1663"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442" t="n">
        <v>90</v>
      </c>
      <c r="N257" s="1442" t="n"/>
      <c r="O257" s="553" t="n"/>
      <c r="P257" s="1626" t="n">
        <v>335</v>
      </c>
      <c r="Q257" s="1622">
        <f>O257*P257</f>
        <v/>
      </c>
      <c r="R257" s="554" t="n">
        <v>268</v>
      </c>
      <c r="S257" s="1634">
        <f>O257*R257</f>
        <v/>
      </c>
      <c r="T257" s="1634">
        <f>Q257-S257</f>
        <v/>
      </c>
      <c r="U257" s="808">
        <f>T257/Q257</f>
        <v/>
      </c>
      <c r="V257" s="444">
        <f>ROUND(0.485*0.51*0.231,3)</f>
        <v/>
      </c>
      <c r="W257" s="444" t="n">
        <v>16.5</v>
      </c>
      <c r="X257" s="444">
        <f>O257/M257</f>
        <v/>
      </c>
      <c r="Y257" s="444">
        <f>V257*X257</f>
        <v/>
      </c>
      <c r="Z257" s="444">
        <f>W257*X257</f>
        <v/>
      </c>
      <c r="AA257" s="444" t="inlineStr">
        <is>
          <t>W155×D14×H205mm</t>
        </is>
      </c>
      <c r="AB257" s="1650" t="n">
        <v>0.164</v>
      </c>
      <c r="AC257" s="1627">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25" t="n">
        <v>4560401461597</v>
      </c>
      <c r="D258" s="1625"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442" t="n">
        <v>24</v>
      </c>
      <c r="N258" s="1442" t="n"/>
      <c r="O258" s="553" t="n"/>
      <c r="P258" s="1626" t="n">
        <v>1134</v>
      </c>
      <c r="Q258" s="1622">
        <f>O258*P258</f>
        <v/>
      </c>
      <c r="R258" s="554" t="n">
        <v>908</v>
      </c>
      <c r="S258" s="1634">
        <f>O258*R258</f>
        <v/>
      </c>
      <c r="T258" s="1634">
        <f>Q258-S258</f>
        <v/>
      </c>
      <c r="U258" s="808">
        <f>T258/Q258</f>
        <v/>
      </c>
      <c r="V258" s="444">
        <f>ROUND(0.535*0.395*0.196,3)</f>
        <v/>
      </c>
      <c r="W258" s="444" t="n">
        <v>19.3</v>
      </c>
      <c r="X258" s="444">
        <f>O258/M258</f>
        <v/>
      </c>
      <c r="Y258" s="444">
        <f>V258*X258</f>
        <v/>
      </c>
      <c r="Z258" s="444">
        <f>W258*X258</f>
        <v/>
      </c>
      <c r="AA258" s="444" t="inlineStr">
        <is>
          <t>W126×D126×H85mm</t>
        </is>
      </c>
      <c r="AB258" s="1678" t="n">
        <v>0.744</v>
      </c>
      <c r="AC258" s="1624">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25" t="n">
        <v>4560401461641</v>
      </c>
      <c r="D259" s="1625" t="n"/>
      <c r="E259" s="435" t="inlineStr">
        <is>
          <t>Quality 1st</t>
        </is>
      </c>
      <c r="F259" s="1663"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442" t="n">
        <v>90</v>
      </c>
      <c r="N259" s="1442" t="n"/>
      <c r="O259" s="553" t="n"/>
      <c r="P259" s="1626" t="n">
        <v>335</v>
      </c>
      <c r="Q259" s="1622">
        <f>O259*P259</f>
        <v/>
      </c>
      <c r="R259" s="554" t="n">
        <v>268</v>
      </c>
      <c r="S259" s="1634">
        <f>O259*R259</f>
        <v/>
      </c>
      <c r="T259" s="1634">
        <f>Q259-S259</f>
        <v/>
      </c>
      <c r="U259" s="808">
        <f>T259/Q259</f>
        <v/>
      </c>
      <c r="V259" s="444">
        <f>ROUND(0.485*0.51*0.231,3)</f>
        <v/>
      </c>
      <c r="W259" s="444" t="n">
        <v>16.5</v>
      </c>
      <c r="X259" s="444">
        <f>O259/M259</f>
        <v/>
      </c>
      <c r="Y259" s="444">
        <f>V259*X259</f>
        <v/>
      </c>
      <c r="Z259" s="444">
        <f>W259*X259</f>
        <v/>
      </c>
      <c r="AA259" s="444" t="inlineStr">
        <is>
          <t>W155×D14×H205mm</t>
        </is>
      </c>
      <c r="AB259" s="1650" t="n">
        <v>0.164</v>
      </c>
      <c r="AC259" s="1627">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25" t="n">
        <v>4560401461436</v>
      </c>
      <c r="D260" s="1625" t="n"/>
      <c r="E260" s="435" t="inlineStr">
        <is>
          <t>Quality 1st</t>
        </is>
      </c>
      <c r="F260" s="1663"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442" t="n">
        <v>80</v>
      </c>
      <c r="N260" s="1442" t="n"/>
      <c r="O260" s="553" t="n"/>
      <c r="P260" s="1626" t="n">
        <v>499</v>
      </c>
      <c r="Q260" s="1622">
        <f>O260*P260</f>
        <v/>
      </c>
      <c r="R260" s="554" t="n">
        <v>399</v>
      </c>
      <c r="S260" s="1634">
        <f>O260*R260</f>
        <v/>
      </c>
      <c r="T260" s="1634">
        <f>Q260-S260</f>
        <v/>
      </c>
      <c r="U260" s="808">
        <f>T260/Q260</f>
        <v/>
      </c>
      <c r="V260" s="444" t="n">
        <v>0.062</v>
      </c>
      <c r="W260" s="444" t="n">
        <v>19.8</v>
      </c>
      <c r="X260" s="444">
        <f>O260/M260</f>
        <v/>
      </c>
      <c r="Y260" s="444">
        <f>V260*X260</f>
        <v/>
      </c>
      <c r="Z260" s="444">
        <f>W260*X260</f>
        <v/>
      </c>
      <c r="AA260" s="444" t="inlineStr">
        <is>
          <t>H210×W155×D14mm</t>
        </is>
      </c>
      <c r="AB260" s="1650" t="n">
        <v>0.225</v>
      </c>
      <c r="AC260" s="1627">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25" t="n">
        <v>4560401461443</v>
      </c>
      <c r="D261" s="1625" t="n"/>
      <c r="E261" s="435" t="inlineStr">
        <is>
          <t>Quality 1st</t>
        </is>
      </c>
      <c r="F261" s="1668"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442" t="n">
        <v>80</v>
      </c>
      <c r="N261" s="1442" t="n"/>
      <c r="O261" s="553" t="n"/>
      <c r="P261" s="1626" t="n">
        <v>499</v>
      </c>
      <c r="Q261" s="1622">
        <f>O261*P261</f>
        <v/>
      </c>
      <c r="R261" s="554" t="n">
        <v>399</v>
      </c>
      <c r="S261" s="1634">
        <f>O261*R261</f>
        <v/>
      </c>
      <c r="T261" s="1634">
        <f>Q261-S261</f>
        <v/>
      </c>
      <c r="U261" s="808">
        <f>T261/Q261</f>
        <v/>
      </c>
      <c r="V261" s="444" t="n">
        <v>0.062</v>
      </c>
      <c r="W261" s="444" t="n">
        <v>19.8</v>
      </c>
      <c r="X261" s="444">
        <f>O261/M261</f>
        <v/>
      </c>
      <c r="Y261" s="444">
        <f>V261*X261</f>
        <v/>
      </c>
      <c r="Z261" s="444">
        <f>W261*X261</f>
        <v/>
      </c>
      <c r="AA261" s="444" t="inlineStr">
        <is>
          <t>H210×W155×D14mm</t>
        </is>
      </c>
      <c r="AB261" s="1650" t="n">
        <v>0.222</v>
      </c>
      <c r="AC261" s="1627">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25" t="n">
        <v>4560401461498</v>
      </c>
      <c r="D262" s="1625" t="n"/>
      <c r="E262" s="435" t="inlineStr">
        <is>
          <t>Quality 1st</t>
        </is>
      </c>
      <c r="F262" s="1663"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442" t="n">
        <v>80</v>
      </c>
      <c r="N262" s="1442" t="n"/>
      <c r="O262" s="553" t="n"/>
      <c r="P262" s="1626" t="n">
        <v>499</v>
      </c>
      <c r="Q262" s="1622">
        <f>O262*P262</f>
        <v/>
      </c>
      <c r="R262" s="554" t="n">
        <v>399</v>
      </c>
      <c r="S262" s="1634">
        <f>O262*R262</f>
        <v/>
      </c>
      <c r="T262" s="1634">
        <f>Q262-S262</f>
        <v/>
      </c>
      <c r="U262" s="808">
        <f>T262/Q262</f>
        <v/>
      </c>
      <c r="V262" s="444" t="n">
        <v>0.062</v>
      </c>
      <c r="W262" s="444" t="n">
        <v>19.8</v>
      </c>
      <c r="X262" s="1685">
        <f>O262/M262</f>
        <v/>
      </c>
      <c r="Y262" s="444">
        <f>V262*X262</f>
        <v/>
      </c>
      <c r="Z262" s="444">
        <f>W262*X262</f>
        <v/>
      </c>
      <c r="AA262" s="444" t="inlineStr">
        <is>
          <t>H210×W155×D14mm</t>
        </is>
      </c>
      <c r="AB262" s="1650" t="n">
        <v>0.222</v>
      </c>
      <c r="AC262" s="1627">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25" t="n">
        <v>4560401461504</v>
      </c>
      <c r="D263" s="1625" t="n"/>
      <c r="E263" s="435" t="inlineStr">
        <is>
          <t>Quality 1st</t>
        </is>
      </c>
      <c r="F263" s="1668"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442" t="n">
        <v>80</v>
      </c>
      <c r="N263" s="1442" t="n"/>
      <c r="O263" s="553" t="n"/>
      <c r="P263" s="1626" t="n">
        <v>499</v>
      </c>
      <c r="Q263" s="1622">
        <f>O263*P263</f>
        <v/>
      </c>
      <c r="R263" s="554" t="n">
        <v>399</v>
      </c>
      <c r="S263" s="1634">
        <f>O263*R263</f>
        <v/>
      </c>
      <c r="T263" s="1634">
        <f>Q263-S263</f>
        <v/>
      </c>
      <c r="U263" s="808">
        <f>T263/Q263</f>
        <v/>
      </c>
      <c r="V263" s="444" t="n">
        <v>0.062</v>
      </c>
      <c r="W263" s="444" t="n">
        <v>19.8</v>
      </c>
      <c r="X263" s="1685">
        <f>O263/M263</f>
        <v/>
      </c>
      <c r="Y263" s="444">
        <f>V263*X263</f>
        <v/>
      </c>
      <c r="Z263" s="444">
        <f>W263*X263</f>
        <v/>
      </c>
      <c r="AA263" s="444" t="inlineStr">
        <is>
          <t>H210×W155×D14mm</t>
        </is>
      </c>
      <c r="AB263" s="1650" t="n">
        <v>0.222</v>
      </c>
      <c r="AC263" s="1627">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25" t="n">
        <v>4560401461481</v>
      </c>
      <c r="D264" s="1625" t="n"/>
      <c r="E264" s="435" t="inlineStr">
        <is>
          <t>Quality 1st</t>
        </is>
      </c>
      <c r="F264" s="1663"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442" t="n">
        <v>80</v>
      </c>
      <c r="N264" s="1442" t="n"/>
      <c r="O264" s="553" t="n"/>
      <c r="P264" s="1626" t="n">
        <v>499</v>
      </c>
      <c r="Q264" s="1622">
        <f>O264*P264</f>
        <v/>
      </c>
      <c r="R264" s="554" t="n">
        <v>399</v>
      </c>
      <c r="S264" s="1634">
        <f>O264*R264</f>
        <v/>
      </c>
      <c r="T264" s="1634">
        <f>Q264-S264</f>
        <v/>
      </c>
      <c r="U264" s="808">
        <f>T264/Q264</f>
        <v/>
      </c>
      <c r="V264" s="444" t="n">
        <v>0.062</v>
      </c>
      <c r="W264" s="444" t="n">
        <v>19.8</v>
      </c>
      <c r="X264" s="444">
        <f>O264/M264</f>
        <v/>
      </c>
      <c r="Y264" s="444">
        <f>V264*X264</f>
        <v/>
      </c>
      <c r="Z264" s="444">
        <f>W264*X264</f>
        <v/>
      </c>
      <c r="AA264" s="444" t="inlineStr">
        <is>
          <t>H210×W155×D14mm</t>
        </is>
      </c>
      <c r="AB264" s="1650" t="n">
        <v>0.222</v>
      </c>
      <c r="AC264" s="1627">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21" t="n">
        <v>4560401461672</v>
      </c>
      <c r="D265" s="1625" t="n"/>
      <c r="E265" s="435" t="inlineStr">
        <is>
          <t>Quality 1st</t>
        </is>
      </c>
      <c r="F265" s="1668"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442" t="n">
        <v>80</v>
      </c>
      <c r="N265" s="1442" t="n"/>
      <c r="O265" s="553" t="n"/>
      <c r="P265" s="1626" t="n">
        <v>499</v>
      </c>
      <c r="Q265" s="1622">
        <f>O265*P265</f>
        <v/>
      </c>
      <c r="R265" s="554" t="n">
        <v>399</v>
      </c>
      <c r="S265" s="1634">
        <f>O265*R265</f>
        <v/>
      </c>
      <c r="T265" s="1634">
        <f>Q265-S265</f>
        <v/>
      </c>
      <c r="U265" s="808">
        <f>T265/Q265</f>
        <v/>
      </c>
      <c r="V265" s="444" t="n">
        <v>0.062</v>
      </c>
      <c r="W265" s="444" t="n">
        <v>19.8</v>
      </c>
      <c r="X265" s="444">
        <f>O265/M265</f>
        <v/>
      </c>
      <c r="Y265" s="444">
        <f>V265*X265</f>
        <v/>
      </c>
      <c r="Z265" s="444">
        <f>W265*X265</f>
        <v/>
      </c>
      <c r="AA265" s="710" t="inlineStr">
        <is>
          <t>H210×W155×D14mm</t>
        </is>
      </c>
      <c r="AB265" s="1650" t="n">
        <v>0.222</v>
      </c>
      <c r="AC265" s="1627">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21" t="n">
        <v>4560401461771</v>
      </c>
      <c r="D266" s="1625" t="n"/>
      <c r="E266" s="435" t="inlineStr">
        <is>
          <t>Quality 1st</t>
        </is>
      </c>
      <c r="F266" s="1668"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442" t="n">
        <v>80</v>
      </c>
      <c r="N266" s="1442" t="n"/>
      <c r="O266" s="553" t="n"/>
      <c r="P266" s="1626" t="n">
        <v>499</v>
      </c>
      <c r="Q266" s="1622">
        <f>O266*P266</f>
        <v/>
      </c>
      <c r="R266" s="554" t="n">
        <v>399</v>
      </c>
      <c r="S266" s="1634">
        <f>O266*R266</f>
        <v/>
      </c>
      <c r="T266" s="1634">
        <f>Q266-S266</f>
        <v/>
      </c>
      <c r="U266" s="808">
        <f>T266/Q266</f>
        <v/>
      </c>
      <c r="V266" s="444">
        <f>ROUND(0.644*0.419*0.231,3)</f>
        <v/>
      </c>
      <c r="W266" s="444" t="n">
        <v>19.8</v>
      </c>
      <c r="X266" s="444">
        <f>O266/M266</f>
        <v/>
      </c>
      <c r="Y266" s="444">
        <f>V266*X266</f>
        <v/>
      </c>
      <c r="Z266" s="444">
        <f>W266*X266</f>
        <v/>
      </c>
      <c r="AA266" s="444" t="inlineStr">
        <is>
          <t>W155×D14×H210(mm)</t>
        </is>
      </c>
      <c r="AB266" s="1650" t="n">
        <v>0.222</v>
      </c>
      <c r="AC266" s="1627">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21" t="n">
        <v>4560401461788</v>
      </c>
      <c r="D267" s="1625" t="n"/>
      <c r="E267" s="435" t="inlineStr">
        <is>
          <t>Quality 1st</t>
        </is>
      </c>
      <c r="F267" s="1668"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442" t="n">
        <v>60</v>
      </c>
      <c r="N267" s="1442" t="n"/>
      <c r="O267" s="553" t="n"/>
      <c r="P267" s="1626" t="n">
        <v>499</v>
      </c>
      <c r="Q267" s="1622">
        <f>O267*P267</f>
        <v/>
      </c>
      <c r="R267" s="554" t="n">
        <v>399</v>
      </c>
      <c r="S267" s="1634">
        <f>O267*R267</f>
        <v/>
      </c>
      <c r="T267" s="1634">
        <f>Q267-S267</f>
        <v/>
      </c>
      <c r="U267" s="808">
        <f>T267/Q267</f>
        <v/>
      </c>
      <c r="V267" s="444">
        <f>ROUND(0.625*0.33*0.22,3)</f>
        <v/>
      </c>
      <c r="W267" s="444" t="n">
        <v>10.2</v>
      </c>
      <c r="X267" s="444">
        <f>O267/M267</f>
        <v/>
      </c>
      <c r="Y267" s="444">
        <f>V267*X267</f>
        <v/>
      </c>
      <c r="Z267" s="444">
        <f>W267*X267</f>
        <v/>
      </c>
      <c r="AA267" s="444" t="inlineStr">
        <is>
          <t>W105×D30mm×H185mm</t>
        </is>
      </c>
      <c r="AB267" s="1650" t="n">
        <v>0.15</v>
      </c>
      <c r="AC267" s="1627">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21" t="n">
        <v>4560401461801</v>
      </c>
      <c r="D268" s="1625" t="n"/>
      <c r="E268" s="435" t="inlineStr">
        <is>
          <t>Quality 1st</t>
        </is>
      </c>
      <c r="F268" s="1668"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442" t="n">
        <v>80</v>
      </c>
      <c r="N268" s="1442" t="n"/>
      <c r="O268" s="553" t="n"/>
      <c r="P268" s="1626" t="n">
        <v>499</v>
      </c>
      <c r="Q268" s="1622">
        <f>O268*P268</f>
        <v/>
      </c>
      <c r="R268" s="554" t="n">
        <v>399</v>
      </c>
      <c r="S268" s="1634">
        <f>O268*R268</f>
        <v/>
      </c>
      <c r="T268" s="1634">
        <f>Q268-S268</f>
        <v/>
      </c>
      <c r="U268" s="808">
        <f>T268/Q268</f>
        <v/>
      </c>
      <c r="V268" s="910" t="n">
        <v>0.055</v>
      </c>
      <c r="W268" s="444" t="n">
        <v>19.8</v>
      </c>
      <c r="X268" s="444">
        <f>O268/M268</f>
        <v/>
      </c>
      <c r="Y268" s="444">
        <f>V268*X268</f>
        <v/>
      </c>
      <c r="Z268" s="444">
        <f>W268*X268</f>
        <v/>
      </c>
      <c r="AA268" s="444" t="inlineStr">
        <is>
          <t>155×210×14</t>
        </is>
      </c>
      <c r="AB268" s="1650" t="n">
        <v>0.222</v>
      </c>
      <c r="AC268" s="1627">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21" t="n">
        <v>4560401461818</v>
      </c>
      <c r="D269" s="1625" t="n"/>
      <c r="E269" s="435" t="inlineStr">
        <is>
          <t>Quality 1st</t>
        </is>
      </c>
      <c r="F269" s="1668"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442" t="n">
        <v>80</v>
      </c>
      <c r="N269" s="1442" t="n"/>
      <c r="O269" s="553" t="n"/>
      <c r="P269" s="1626" t="n">
        <v>499</v>
      </c>
      <c r="Q269" s="1622">
        <f>O269*P269</f>
        <v/>
      </c>
      <c r="R269" s="554" t="n">
        <v>399</v>
      </c>
      <c r="S269" s="1634">
        <f>O269*R269</f>
        <v/>
      </c>
      <c r="T269" s="1634">
        <f>Q269-S269</f>
        <v/>
      </c>
      <c r="U269" s="808">
        <f>T269/Q269</f>
        <v/>
      </c>
      <c r="V269" s="444" t="n">
        <v>0.055</v>
      </c>
      <c r="W269" s="444" t="n">
        <v>19.8</v>
      </c>
      <c r="X269" s="444">
        <f>O269/M269</f>
        <v/>
      </c>
      <c r="Y269" s="444">
        <f>V269*X269</f>
        <v/>
      </c>
      <c r="Z269" s="444">
        <f>W269*X269</f>
        <v/>
      </c>
      <c r="AA269" s="444" t="inlineStr">
        <is>
          <t>155×210×14</t>
        </is>
      </c>
      <c r="AB269" s="1650" t="n">
        <v>0.222</v>
      </c>
      <c r="AC269" s="1627">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21" t="n">
        <v>4560401461832</v>
      </c>
      <c r="D270" s="1625" t="n"/>
      <c r="E270" s="435" t="inlineStr">
        <is>
          <t>Quality 1st</t>
        </is>
      </c>
      <c r="F270" s="1668"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442" t="n">
        <v>64</v>
      </c>
      <c r="N270" s="1442" t="n"/>
      <c r="O270" s="553" t="n"/>
      <c r="P270" s="1626" t="n">
        <v>713</v>
      </c>
      <c r="Q270" s="1622">
        <f>O270*P270</f>
        <v/>
      </c>
      <c r="R270" s="554" t="n">
        <v>570</v>
      </c>
      <c r="S270" s="1634">
        <f>O270*R270</f>
        <v/>
      </c>
      <c r="T270" s="1634">
        <f>Q270-S270</f>
        <v/>
      </c>
      <c r="U270" s="808">
        <f>T270/Q270</f>
        <v/>
      </c>
      <c r="V270" s="444" t="n">
        <v>0.055</v>
      </c>
      <c r="W270" s="444" t="n">
        <v>19.3</v>
      </c>
      <c r="X270" s="444">
        <f>O270/M270</f>
        <v/>
      </c>
      <c r="Y270" s="444">
        <f>V270*X270</f>
        <v/>
      </c>
      <c r="Z270" s="444">
        <f>W270*X270</f>
        <v/>
      </c>
      <c r="AA270" s="444" t="inlineStr">
        <is>
          <t>155×210×25</t>
        </is>
      </c>
      <c r="AB270" s="1650" t="n">
        <v>0.262</v>
      </c>
      <c r="AC270" s="1627">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21" t="n">
        <v>4560401461825</v>
      </c>
      <c r="D271" s="1625" t="n"/>
      <c r="E271" s="435" t="inlineStr">
        <is>
          <t>Quality 1st</t>
        </is>
      </c>
      <c r="F271" s="1668"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442" t="n">
        <v>120</v>
      </c>
      <c r="N271" s="1442" t="n"/>
      <c r="O271" s="553" t="n"/>
      <c r="P271" s="1626" t="n">
        <v>570</v>
      </c>
      <c r="Q271" s="1622">
        <f>O271*P271</f>
        <v/>
      </c>
      <c r="R271" s="554" t="n">
        <v>456</v>
      </c>
      <c r="S271" s="1634">
        <f>O271*R271</f>
        <v/>
      </c>
      <c r="T271" s="1634">
        <f>Q271-S271</f>
        <v/>
      </c>
      <c r="U271" s="808">
        <f>T271/Q271</f>
        <v/>
      </c>
      <c r="V271" s="444" t="n">
        <v>0.033</v>
      </c>
      <c r="W271" s="444" t="n">
        <v>6.2</v>
      </c>
      <c r="X271" s="444">
        <f>O271/M271</f>
        <v/>
      </c>
      <c r="Y271" s="444">
        <f>V271*X271</f>
        <v/>
      </c>
      <c r="Z271" s="444">
        <f>W271*X271</f>
        <v/>
      </c>
      <c r="AA271" s="444" t="inlineStr">
        <is>
          <t>130×135×15</t>
        </is>
      </c>
      <c r="AB271" s="1650" t="n">
        <v>0.385</v>
      </c>
      <c r="AC271" s="1627">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21" t="n">
        <v>4560401461863</v>
      </c>
      <c r="D272" s="1625" t="n"/>
      <c r="E272" s="435" t="inlineStr">
        <is>
          <t>Quality 1st</t>
        </is>
      </c>
      <c r="F272" s="1690" t="n"/>
      <c r="G272" s="450" t="n"/>
      <c r="H272" s="404" t="inlineStr">
        <is>
          <t>QUALITY 1st DERMA LASER SHOT X SUPER VC100 (15 sheets)</t>
        </is>
      </c>
      <c r="I272" s="404" t="n"/>
      <c r="J272" s="488" t="n"/>
      <c r="K272" s="404" t="inlineStr">
        <is>
          <t>face mask</t>
        </is>
      </c>
      <c r="L272" s="440" t="n"/>
      <c r="M272" s="1442" t="n">
        <v>200</v>
      </c>
      <c r="N272" s="1442" t="n"/>
      <c r="O272" s="553" t="n"/>
      <c r="P272" s="1626" t="n">
        <v>390</v>
      </c>
      <c r="Q272" s="1622">
        <f>O272*P272</f>
        <v/>
      </c>
      <c r="R272" s="554" t="n">
        <v>312</v>
      </c>
      <c r="S272" s="1634">
        <f>O272*R272</f>
        <v/>
      </c>
      <c r="T272" s="1634">
        <f>Q272-S272</f>
        <v/>
      </c>
      <c r="U272" s="808">
        <f>T272/Q272</f>
        <v/>
      </c>
      <c r="V272" s="1140">
        <f>ROUND(0.507*0.208*0.44,3)</f>
        <v/>
      </c>
      <c r="W272" s="444" t="n">
        <v>14</v>
      </c>
      <c r="X272" s="444">
        <f>O272/M272</f>
        <v/>
      </c>
      <c r="Y272" s="444">
        <f>V272*X272</f>
        <v/>
      </c>
      <c r="Z272" s="444">
        <f>W272*X272</f>
        <v/>
      </c>
      <c r="AA272" s="444" t="inlineStr">
        <is>
          <t>120×185×8</t>
        </is>
      </c>
      <c r="AB272" s="1650" t="n">
        <v>0.057</v>
      </c>
      <c r="AC272" s="1627">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21" t="n">
        <v>4560401461870</v>
      </c>
      <c r="D273" s="1625" t="n"/>
      <c r="E273" s="435" t="inlineStr">
        <is>
          <t>Quality 1st</t>
        </is>
      </c>
      <c r="F273" s="1690" t="n"/>
      <c r="G273" s="450" t="n"/>
      <c r="H273" s="404" t="inlineStr">
        <is>
          <t>QUALITY 1st DERMA LASER SHOT X SUPER TEATREE100+CICA (15 sheets)</t>
        </is>
      </c>
      <c r="I273" s="404" t="n"/>
      <c r="J273" s="488" t="n"/>
      <c r="K273" s="404" t="inlineStr">
        <is>
          <t>face mask</t>
        </is>
      </c>
      <c r="L273" s="440" t="n"/>
      <c r="M273" s="1442" t="n">
        <v>200</v>
      </c>
      <c r="N273" s="1442" t="n"/>
      <c r="O273" s="553" t="n"/>
      <c r="P273" s="1626" t="n">
        <v>390</v>
      </c>
      <c r="Q273" s="1622">
        <f>O273*P273</f>
        <v/>
      </c>
      <c r="R273" s="554" t="n">
        <v>312</v>
      </c>
      <c r="S273" s="1634">
        <f>O273*R273</f>
        <v/>
      </c>
      <c r="T273" s="1634">
        <f>Q273-S273</f>
        <v/>
      </c>
      <c r="U273" s="808">
        <f>T273/Q273</f>
        <v/>
      </c>
      <c r="V273" s="1140">
        <f>ROUND(0.507*0.208*0.44,3)</f>
        <v/>
      </c>
      <c r="W273" s="444" t="n">
        <v>14</v>
      </c>
      <c r="X273" s="444">
        <f>O273/M273</f>
        <v/>
      </c>
      <c r="Y273" s="444">
        <f>V273*X273</f>
        <v/>
      </c>
      <c r="Z273" s="444">
        <f>W273*X273</f>
        <v/>
      </c>
      <c r="AA273" s="444" t="inlineStr">
        <is>
          <t>120×185×8</t>
        </is>
      </c>
      <c r="AB273" s="1650" t="n">
        <v>0.057</v>
      </c>
      <c r="AC273" s="1627">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691" t="n">
        <v>4560401461900</v>
      </c>
      <c r="D274" s="1682" t="n"/>
      <c r="E274" s="435" t="inlineStr">
        <is>
          <t>Quality 1st</t>
        </is>
      </c>
      <c r="F274" s="1692" t="n"/>
      <c r="G274" s="1136" t="n"/>
      <c r="H274" s="404" t="inlineStr">
        <is>
          <t>QUALITY 1st DERMA LASER VISION PAD PRO (10 sheets)</t>
        </is>
      </c>
      <c r="I274" s="1133" t="n"/>
      <c r="J274" s="1134" t="n"/>
      <c r="K274" s="1133" t="inlineStr">
        <is>
          <t>face mask</t>
        </is>
      </c>
      <c r="L274" s="1169" t="n"/>
      <c r="M274" s="1147" t="n">
        <v>60</v>
      </c>
      <c r="N274" s="1147" t="n"/>
      <c r="O274" s="1137" t="n"/>
      <c r="P274" s="1626" t="n">
        <v>650</v>
      </c>
      <c r="Q274" s="1622">
        <f>O274*P274</f>
        <v/>
      </c>
      <c r="R274" s="1139" t="n">
        <v>520</v>
      </c>
      <c r="S274" s="1634">
        <f>O274*R274</f>
        <v/>
      </c>
      <c r="T274" s="1634">
        <f>Q274-S274</f>
        <v/>
      </c>
      <c r="U274" s="808">
        <f>T274/Q274</f>
        <v/>
      </c>
      <c r="V274" s="1140">
        <f>ROUND(0.63*0.145*0.031,3)</f>
        <v/>
      </c>
      <c r="W274" s="1140" t="n">
        <v>8.199999999999999</v>
      </c>
      <c r="X274" s="444">
        <f>O274/M274</f>
        <v/>
      </c>
      <c r="Y274" s="444">
        <f>V274*X274</f>
        <v/>
      </c>
      <c r="Z274" s="444">
        <f>W274*X274</f>
        <v/>
      </c>
      <c r="AA274" s="444" t="inlineStr">
        <is>
          <t>102×123×30</t>
        </is>
      </c>
      <c r="AB274" s="1693" t="n">
        <v>0.119</v>
      </c>
      <c r="AC274" s="1694">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691" t="n">
        <v>4560401461887</v>
      </c>
      <c r="D275" s="1682" t="n"/>
      <c r="E275" s="435" t="inlineStr">
        <is>
          <t>Quality 1st</t>
        </is>
      </c>
      <c r="F275" s="1692" t="n"/>
      <c r="G275" s="1136" t="n"/>
      <c r="H275" s="404" t="inlineStr">
        <is>
          <t>QUALITY 1st DERMA LASER ERASE VC 50ml</t>
        </is>
      </c>
      <c r="I275" s="1133" t="n"/>
      <c r="J275" s="1134" t="n"/>
      <c r="K275" s="1133" t="inlineStr">
        <is>
          <t>face serum</t>
        </is>
      </c>
      <c r="L275" s="1169" t="n"/>
      <c r="M275" s="1147" t="n">
        <v>60</v>
      </c>
      <c r="N275" s="1147" t="n"/>
      <c r="O275" s="1137" t="n"/>
      <c r="P275" s="1626" t="n">
        <v>1250</v>
      </c>
      <c r="Q275" s="1622">
        <f>O275*P275</f>
        <v/>
      </c>
      <c r="R275" s="1139" t="n">
        <v>1000</v>
      </c>
      <c r="S275" s="1634">
        <f>O275*R275</f>
        <v/>
      </c>
      <c r="T275" s="1634">
        <f>Q275-S275</f>
        <v/>
      </c>
      <c r="U275" s="808">
        <f>T275/Q275</f>
        <v/>
      </c>
      <c r="V275" s="1140">
        <f>ROUND(0.316*0.215*0.199,3)</f>
        <v/>
      </c>
      <c r="W275" s="1140" t="n">
        <v>5.2</v>
      </c>
      <c r="X275" s="444">
        <f>O275/M275</f>
        <v/>
      </c>
      <c r="Y275" s="444">
        <f>V275*X275</f>
        <v/>
      </c>
      <c r="Z275" s="444">
        <f>W275*X275</f>
        <v/>
      </c>
      <c r="AA275" s="444" t="inlineStr">
        <is>
          <t>29×139×29</t>
        </is>
      </c>
      <c r="AB275" s="1693" t="n">
        <v>0.07000000000000001</v>
      </c>
      <c r="AC275" s="1694">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21" t="n">
        <v>4560401461467</v>
      </c>
      <c r="D276" s="1625" t="n"/>
      <c r="E276" s="435" t="inlineStr">
        <is>
          <t>Quality 1st</t>
        </is>
      </c>
      <c r="F276" s="1668"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442" t="n">
        <v>30</v>
      </c>
      <c r="N276" s="1442" t="n"/>
      <c r="O276" s="553" t="n"/>
      <c r="P276" s="1626" t="n">
        <v>1031</v>
      </c>
      <c r="Q276" s="1622">
        <f>O276*P276</f>
        <v/>
      </c>
      <c r="R276" s="554" t="n">
        <v>825</v>
      </c>
      <c r="S276" s="1634">
        <f>O276*R276</f>
        <v/>
      </c>
      <c r="T276" s="1634">
        <f>Q276-S276</f>
        <v/>
      </c>
      <c r="U276" s="808">
        <f>T276/Q276</f>
        <v/>
      </c>
      <c r="V276" s="444" t="n">
        <v>0.019</v>
      </c>
      <c r="W276" s="444" t="n">
        <v>8.800000000000001</v>
      </c>
      <c r="X276" s="444">
        <f>O276/M276</f>
        <v/>
      </c>
      <c r="Y276" s="444">
        <f>V276*X276</f>
        <v/>
      </c>
      <c r="Z276" s="444">
        <f>W276*X276</f>
        <v/>
      </c>
      <c r="AA276" s="444" t="inlineStr">
        <is>
          <t>48×193×48</t>
        </is>
      </c>
      <c r="AB276" s="1650" t="n">
        <v>0.28</v>
      </c>
      <c r="AC276" s="1627">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21" t="n">
        <v>4560401461474</v>
      </c>
      <c r="D277" s="1625" t="n"/>
      <c r="E277" s="435" t="inlineStr">
        <is>
          <t>Quality 1st</t>
        </is>
      </c>
      <c r="F277" s="1668"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442" t="n">
        <v>30</v>
      </c>
      <c r="N277" s="1442" t="n"/>
      <c r="O277" s="553" t="n"/>
      <c r="P277" s="1626" t="n">
        <v>1031</v>
      </c>
      <c r="Q277" s="1622">
        <f>O277*P277</f>
        <v/>
      </c>
      <c r="R277" s="554" t="n">
        <v>825</v>
      </c>
      <c r="S277" s="1634">
        <f>O277*R277</f>
        <v/>
      </c>
      <c r="T277" s="1634">
        <f>Q277-S277</f>
        <v/>
      </c>
      <c r="U277" s="808">
        <f>T277/Q277</f>
        <v/>
      </c>
      <c r="V277" s="444" t="n">
        <v>0.019</v>
      </c>
      <c r="W277" s="444" t="n">
        <v>8.9</v>
      </c>
      <c r="X277" s="444">
        <f>O277/M277</f>
        <v/>
      </c>
      <c r="Y277" s="444">
        <f>V277*X277</f>
        <v/>
      </c>
      <c r="Z277" s="444">
        <f>W277*X277</f>
        <v/>
      </c>
      <c r="AA277" s="444" t="inlineStr">
        <is>
          <t>48×193×48</t>
        </is>
      </c>
      <c r="AB277" s="1650" t="n">
        <v>0.28</v>
      </c>
      <c r="AC277" s="1627">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21" t="n">
        <v>4560401461511</v>
      </c>
      <c r="D278" s="1625" t="n"/>
      <c r="E278" s="435" t="inlineStr">
        <is>
          <t>Quality 1st</t>
        </is>
      </c>
      <c r="F278" s="1668"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442" t="n">
        <v>36</v>
      </c>
      <c r="N278" s="1442" t="n"/>
      <c r="O278" s="553" t="n"/>
      <c r="P278" s="1626" t="n">
        <v>1375</v>
      </c>
      <c r="Q278" s="1622">
        <f>O278*P278</f>
        <v/>
      </c>
      <c r="R278" s="554" t="n">
        <v>1100</v>
      </c>
      <c r="S278" s="1634">
        <f>O278*R278</f>
        <v/>
      </c>
      <c r="T278" s="1634">
        <f>Q278-S278</f>
        <v/>
      </c>
      <c r="U278" s="808">
        <f>T278/Q278</f>
        <v/>
      </c>
      <c r="V278" s="444" t="n">
        <v>0.012</v>
      </c>
      <c r="W278" s="444" t="n">
        <v>3.9</v>
      </c>
      <c r="X278" s="444">
        <f>O278/M278</f>
        <v/>
      </c>
      <c r="Y278" s="444">
        <f>V278*X278</f>
        <v/>
      </c>
      <c r="Z278" s="444">
        <f>W278*X278</f>
        <v/>
      </c>
      <c r="AA278" s="444" t="inlineStr">
        <is>
          <t>38×105×38</t>
        </is>
      </c>
      <c r="AB278" s="1650" t="n">
        <v>0.1</v>
      </c>
      <c r="AC278" s="1627">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21" t="n">
        <v>4560401461528</v>
      </c>
      <c r="D279" s="1625" t="n"/>
      <c r="E279" s="435" t="inlineStr">
        <is>
          <t>Quality 1st</t>
        </is>
      </c>
      <c r="F279" s="1668"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442" t="n">
        <v>36</v>
      </c>
      <c r="N279" s="1442" t="n"/>
      <c r="O279" s="553" t="n"/>
      <c r="P279" s="1626" t="n">
        <v>1375</v>
      </c>
      <c r="Q279" s="1622">
        <f>O279*P279</f>
        <v/>
      </c>
      <c r="R279" s="554" t="n">
        <v>1100</v>
      </c>
      <c r="S279" s="1634">
        <f>O279*R279</f>
        <v/>
      </c>
      <c r="T279" s="1634">
        <f>Q279-S279</f>
        <v/>
      </c>
      <c r="U279" s="808">
        <f>T279/Q279</f>
        <v/>
      </c>
      <c r="V279" s="444" t="n">
        <v>0.032</v>
      </c>
      <c r="W279" s="444" t="n">
        <v>5.6</v>
      </c>
      <c r="X279" s="444">
        <f>O279/M279</f>
        <v/>
      </c>
      <c r="Y279" s="444">
        <f>V279*X279</f>
        <v/>
      </c>
      <c r="Z279" s="444">
        <f>W279*X279</f>
        <v/>
      </c>
      <c r="AA279" s="444" t="inlineStr">
        <is>
          <t>73×57×73</t>
        </is>
      </c>
      <c r="AB279" s="1650" t="n">
        <v>0.14</v>
      </c>
      <c r="AC279" s="1627">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21" t="n">
        <v>4560401461535</v>
      </c>
      <c r="D280" s="1625" t="n"/>
      <c r="E280" s="435" t="inlineStr">
        <is>
          <t>Quality 1st</t>
        </is>
      </c>
      <c r="F280" s="1668"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442" t="n">
        <v>36</v>
      </c>
      <c r="N280" s="1442" t="n"/>
      <c r="O280" s="553" t="n"/>
      <c r="P280" s="1626" t="n">
        <v>1375</v>
      </c>
      <c r="Q280" s="1622">
        <f>O280*P280</f>
        <v/>
      </c>
      <c r="R280" s="554" t="n">
        <v>1100</v>
      </c>
      <c r="S280" s="1634">
        <f>O280*R280</f>
        <v/>
      </c>
      <c r="T280" s="1634">
        <f>Q280-S280</f>
        <v/>
      </c>
      <c r="U280" s="808">
        <f>T280/Q280</f>
        <v/>
      </c>
      <c r="V280" s="444" t="n">
        <v>0.012</v>
      </c>
      <c r="W280" s="444" t="n">
        <v>3.9</v>
      </c>
      <c r="X280" s="444">
        <f>O280/M280</f>
        <v/>
      </c>
      <c r="Y280" s="444">
        <f>V280*X280</f>
        <v/>
      </c>
      <c r="Z280" s="444">
        <f>W280*X280</f>
        <v/>
      </c>
      <c r="AA280" s="444" t="inlineStr">
        <is>
          <t>38×105×38</t>
        </is>
      </c>
      <c r="AB280" s="1650" t="n">
        <v>0.1</v>
      </c>
      <c r="AC280" s="1627">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21" t="n">
        <v>4560401461542</v>
      </c>
      <c r="D281" s="1625" t="n"/>
      <c r="E281" s="435" t="inlineStr">
        <is>
          <t>Quality 1st</t>
        </is>
      </c>
      <c r="F281" s="1668"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442" t="n">
        <v>36</v>
      </c>
      <c r="N281" s="1442" t="n"/>
      <c r="O281" s="553" t="n"/>
      <c r="P281" s="1626" t="n">
        <v>1375</v>
      </c>
      <c r="Q281" s="1622">
        <f>O281*P281</f>
        <v/>
      </c>
      <c r="R281" s="554" t="n">
        <v>1100</v>
      </c>
      <c r="S281" s="1634">
        <f>O281*R281</f>
        <v/>
      </c>
      <c r="T281" s="1634">
        <f>Q281-S281</f>
        <v/>
      </c>
      <c r="U281" s="808">
        <f>T281/Q281</f>
        <v/>
      </c>
      <c r="V281" s="444" t="n">
        <v>0.032</v>
      </c>
      <c r="W281" s="444" t="n">
        <v>4.5</v>
      </c>
      <c r="X281" s="444">
        <f>O281/M281</f>
        <v/>
      </c>
      <c r="Y281" s="444">
        <f>V281*X281</f>
        <v/>
      </c>
      <c r="Z281" s="444">
        <f>W281*X281</f>
        <v/>
      </c>
      <c r="AA281" s="444" t="inlineStr">
        <is>
          <t>73×57×73</t>
        </is>
      </c>
      <c r="AB281" s="1650" t="n">
        <v>0.11</v>
      </c>
      <c r="AC281" s="1627">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21" t="n">
        <v>4560401461559</v>
      </c>
      <c r="D282" s="1625" t="n"/>
      <c r="E282" s="435" t="inlineStr">
        <is>
          <t>Quality 1st</t>
        </is>
      </c>
      <c r="F282" s="1668"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442" t="n">
        <v>30</v>
      </c>
      <c r="N282" s="1442" t="n"/>
      <c r="O282" s="553" t="n"/>
      <c r="P282" s="1626" t="n">
        <v>1031</v>
      </c>
      <c r="Q282" s="1622">
        <f>O282*P282</f>
        <v/>
      </c>
      <c r="R282" s="554" t="n">
        <v>825</v>
      </c>
      <c r="S282" s="1634">
        <f>O282*R282</f>
        <v/>
      </c>
      <c r="T282" s="1634">
        <f>Q282-S282</f>
        <v/>
      </c>
      <c r="U282" s="808">
        <f>T282/Q282</f>
        <v/>
      </c>
      <c r="V282" s="444" t="n">
        <v>0.019</v>
      </c>
      <c r="W282" s="444" t="n">
        <v>8.9</v>
      </c>
      <c r="X282" s="444">
        <f>O282/M282</f>
        <v/>
      </c>
      <c r="Y282" s="444">
        <f>V282*X282</f>
        <v/>
      </c>
      <c r="Z282" s="444">
        <f>W282*X282</f>
        <v/>
      </c>
      <c r="AA282" s="444" t="inlineStr">
        <is>
          <t>48×193×48</t>
        </is>
      </c>
      <c r="AB282" s="1650" t="n">
        <v>0.28</v>
      </c>
      <c r="AC282" s="1627">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21" t="n">
        <v>4560401461566</v>
      </c>
      <c r="D283" s="1625" t="n"/>
      <c r="E283" s="435" t="inlineStr">
        <is>
          <t>Quality 1st</t>
        </is>
      </c>
      <c r="F283" s="1668"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442" t="n">
        <v>36</v>
      </c>
      <c r="N283" s="1442" t="n"/>
      <c r="O283" s="553" t="n"/>
      <c r="P283" s="1626" t="n">
        <v>1375</v>
      </c>
      <c r="Q283" s="1622">
        <f>O283*P283</f>
        <v/>
      </c>
      <c r="R283" s="554" t="n">
        <v>1100</v>
      </c>
      <c r="S283" s="1634">
        <f>O283*R283</f>
        <v/>
      </c>
      <c r="T283" s="1634">
        <f>Q283-S283</f>
        <v/>
      </c>
      <c r="U283" s="808">
        <f>T283/Q283</f>
        <v/>
      </c>
      <c r="V283" s="444" t="n">
        <v>0.012</v>
      </c>
      <c r="W283" s="444" t="n">
        <v>3.9</v>
      </c>
      <c r="X283" s="444">
        <f>O283/M283</f>
        <v/>
      </c>
      <c r="Y283" s="444">
        <f>V283*X283</f>
        <v/>
      </c>
      <c r="Z283" s="444">
        <f>W283*X283</f>
        <v/>
      </c>
      <c r="AA283" s="444" t="inlineStr">
        <is>
          <t>38×105×38</t>
        </is>
      </c>
      <c r="AB283" s="1650" t="n">
        <v>0.1</v>
      </c>
      <c r="AC283" s="1627">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21" t="n">
        <v>4560401461764</v>
      </c>
      <c r="D284" s="1625" t="n"/>
      <c r="E284" s="435" t="inlineStr">
        <is>
          <t>Quality 1st</t>
        </is>
      </c>
      <c r="F284" s="1668"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442" t="n">
        <v>30</v>
      </c>
      <c r="N284" s="1442" t="n"/>
      <c r="O284" s="553" t="n"/>
      <c r="P284" s="1626" t="n">
        <v>1031</v>
      </c>
      <c r="Q284" s="1622">
        <f>O284*P284</f>
        <v/>
      </c>
      <c r="R284" s="554" t="n">
        <v>825</v>
      </c>
      <c r="S284" s="1634">
        <f>O284*R284</f>
        <v/>
      </c>
      <c r="T284" s="1634">
        <f>Q284-S284</f>
        <v/>
      </c>
      <c r="U284" s="808">
        <f>T284/Q284</f>
        <v/>
      </c>
      <c r="V284" s="444" t="n">
        <v>0.019</v>
      </c>
      <c r="W284" s="444" t="n">
        <v>8.9</v>
      </c>
      <c r="X284" s="444">
        <f>O284/M284</f>
        <v/>
      </c>
      <c r="Y284" s="444">
        <f>V284*X284</f>
        <v/>
      </c>
      <c r="Z284" s="444">
        <f>W284*X284</f>
        <v/>
      </c>
      <c r="AA284" s="444" t="inlineStr">
        <is>
          <t>48×193×48</t>
        </is>
      </c>
      <c r="AB284" s="1650" t="n">
        <v>0.28</v>
      </c>
      <c r="AC284" s="1627">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21" t="n">
        <v>4560401461757</v>
      </c>
      <c r="D285" s="1625" t="n"/>
      <c r="E285" s="435" t="inlineStr">
        <is>
          <t>Quality 1st</t>
        </is>
      </c>
      <c r="F285" s="1668"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442" t="n">
        <v>36</v>
      </c>
      <c r="N285" s="1442" t="n"/>
      <c r="O285" s="553" t="n"/>
      <c r="P285" s="1626" t="n">
        <v>1375</v>
      </c>
      <c r="Q285" s="1622">
        <f>O285*P285</f>
        <v/>
      </c>
      <c r="R285" s="554" t="n">
        <v>1100</v>
      </c>
      <c r="S285" s="1634">
        <f>O285*R285</f>
        <v/>
      </c>
      <c r="T285" s="1634">
        <f>Q285-S285</f>
        <v/>
      </c>
      <c r="U285" s="808">
        <f>T285/Q285</f>
        <v/>
      </c>
      <c r="V285" s="444" t="n">
        <v>0.012</v>
      </c>
      <c r="W285" s="444" t="n">
        <v>3.9</v>
      </c>
      <c r="X285" s="444">
        <f>O285/M285</f>
        <v/>
      </c>
      <c r="Y285" s="444">
        <f>V285*X285</f>
        <v/>
      </c>
      <c r="Z285" s="444">
        <f>W285*X285</f>
        <v/>
      </c>
      <c r="AA285" s="444" t="inlineStr">
        <is>
          <t>38×105×38</t>
        </is>
      </c>
      <c r="AB285" s="1650" t="n">
        <v>0.1</v>
      </c>
      <c r="AC285" s="1627">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691" t="inlineStr">
        <is>
          <t>4560401461689</t>
        </is>
      </c>
      <c r="D286" s="1682" t="n"/>
      <c r="E286" s="435" t="inlineStr">
        <is>
          <t>Quality 1st</t>
        </is>
      </c>
      <c r="F286" s="1695"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683" t="n">
        <v>1250</v>
      </c>
      <c r="Q286" s="1622">
        <f>O286*P286</f>
        <v/>
      </c>
      <c r="R286" s="1139" t="n">
        <v>1000</v>
      </c>
      <c r="S286" s="1634">
        <f>O286*R286</f>
        <v/>
      </c>
      <c r="T286" s="1634">
        <f>Q286-S286</f>
        <v/>
      </c>
      <c r="U286" s="808">
        <f>T286/Q286</f>
        <v/>
      </c>
      <c r="V286" s="1140">
        <f>ROUND(0.49*0.205*0.16,3)</f>
        <v/>
      </c>
      <c r="W286" s="1140" t="n">
        <v>8.800000000000001</v>
      </c>
      <c r="X286" s="444">
        <f>O286/M286</f>
        <v/>
      </c>
      <c r="Y286" s="444">
        <f>V286*X286</f>
        <v/>
      </c>
      <c r="Z286" s="444">
        <f>W286*X286</f>
        <v/>
      </c>
      <c r="AA286" s="444" t="inlineStr">
        <is>
          <t>48×193×48</t>
        </is>
      </c>
      <c r="AB286" s="1693" t="n">
        <v>0.28</v>
      </c>
      <c r="AC286" s="1694">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691" t="inlineStr">
        <is>
          <t>4560401461696</t>
        </is>
      </c>
      <c r="D287" s="1682" t="n"/>
      <c r="E287" s="435" t="inlineStr">
        <is>
          <t>Quality 1st</t>
        </is>
      </c>
      <c r="F287" s="1695"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683" t="n">
        <v>1250</v>
      </c>
      <c r="Q287" s="1622">
        <f>O287*P287</f>
        <v/>
      </c>
      <c r="R287" s="1139" t="n">
        <v>1000</v>
      </c>
      <c r="S287" s="1634">
        <f>O287*R287</f>
        <v/>
      </c>
      <c r="T287" s="1634">
        <f>Q287-S287</f>
        <v/>
      </c>
      <c r="U287" s="808">
        <f>T287/Q287</f>
        <v/>
      </c>
      <c r="V287" s="1140">
        <f>ROUND(0.49*0.205*0.16,3)</f>
        <v/>
      </c>
      <c r="W287" s="1140" t="n">
        <v>8.800000000000001</v>
      </c>
      <c r="X287" s="444">
        <f>O287/M287</f>
        <v/>
      </c>
      <c r="Y287" s="444">
        <f>V287*X287</f>
        <v/>
      </c>
      <c r="Z287" s="444">
        <f>W287*X287</f>
        <v/>
      </c>
      <c r="AA287" s="444" t="inlineStr">
        <is>
          <t>48×193×48</t>
        </is>
      </c>
      <c r="AB287" s="1693" t="n">
        <v>0.28</v>
      </c>
      <c r="AC287" s="1694">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691" t="inlineStr">
        <is>
          <t>4560401461702</t>
        </is>
      </c>
      <c r="D288" s="1682" t="n"/>
      <c r="E288" s="435" t="inlineStr">
        <is>
          <t>Quality 1st</t>
        </is>
      </c>
      <c r="F288" s="1695"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683" t="n">
        <v>2250</v>
      </c>
      <c r="Q288" s="1622">
        <f>O288*P288</f>
        <v/>
      </c>
      <c r="R288" s="1139" t="n">
        <v>1800</v>
      </c>
      <c r="S288" s="1634">
        <f>O288*R288</f>
        <v/>
      </c>
      <c r="T288" s="1634">
        <f>Q288-S288</f>
        <v/>
      </c>
      <c r="U288" s="808">
        <f>T288/Q288</f>
        <v/>
      </c>
      <c r="V288" s="1140">
        <f>ROUND(0.36*0.185*0.175,3)</f>
        <v/>
      </c>
      <c r="W288" s="1140" t="n">
        <v>3.9</v>
      </c>
      <c r="X288" s="444">
        <f>O288/M288</f>
        <v/>
      </c>
      <c r="Y288" s="444">
        <f>V288*X288</f>
        <v/>
      </c>
      <c r="Z288" s="444">
        <f>W288*X288</f>
        <v/>
      </c>
      <c r="AA288" s="444" t="inlineStr">
        <is>
          <t>38×105×38</t>
        </is>
      </c>
      <c r="AB288" s="1693" t="n">
        <v>0.1</v>
      </c>
      <c r="AC288" s="1694">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691" t="inlineStr">
        <is>
          <t>4560401461719</t>
        </is>
      </c>
      <c r="D289" s="1682" t="n"/>
      <c r="E289" s="435" t="inlineStr">
        <is>
          <t>Quality 1st</t>
        </is>
      </c>
      <c r="F289" s="1695"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683" t="n">
        <v>2250</v>
      </c>
      <c r="Q289" s="1622">
        <f>O289*P289</f>
        <v/>
      </c>
      <c r="R289" s="1139" t="n">
        <v>1800</v>
      </c>
      <c r="S289" s="1634">
        <f>O289*R289</f>
        <v/>
      </c>
      <c r="T289" s="1634">
        <f>Q289-S289</f>
        <v/>
      </c>
      <c r="U289" s="808">
        <f>T289/Q289</f>
        <v/>
      </c>
      <c r="V289" s="1140">
        <f>ROUND(0.36*0.185*0.175,3)</f>
        <v/>
      </c>
      <c r="W289" s="1140" t="n">
        <v>3.9</v>
      </c>
      <c r="X289" s="444">
        <f>O289/M289</f>
        <v/>
      </c>
      <c r="Y289" s="444">
        <f>V289*X289</f>
        <v/>
      </c>
      <c r="Z289" s="444">
        <f>W289*X289</f>
        <v/>
      </c>
      <c r="AA289" s="444" t="inlineStr">
        <is>
          <t>38×105×38</t>
        </is>
      </c>
      <c r="AB289" s="1693" t="n">
        <v>0.1</v>
      </c>
      <c r="AC289" s="1694">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691" t="inlineStr">
        <is>
          <t>4560401461726</t>
        </is>
      </c>
      <c r="D290" s="1682" t="n"/>
      <c r="E290" s="435" t="inlineStr">
        <is>
          <t>Quality 1st</t>
        </is>
      </c>
      <c r="F290" s="1695"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683" t="n">
        <v>1688</v>
      </c>
      <c r="Q290" s="1622">
        <f>O290*P290</f>
        <v/>
      </c>
      <c r="R290" s="1139" t="n">
        <v>1350</v>
      </c>
      <c r="S290" s="1634">
        <f>O290*R290</f>
        <v/>
      </c>
      <c r="T290" s="1634">
        <f>Q290-S290</f>
        <v/>
      </c>
      <c r="U290" s="808">
        <f>T290/Q290</f>
        <v/>
      </c>
      <c r="V290" s="1140">
        <f>ROUND(0.68*0.145*0.31,3)</f>
        <v/>
      </c>
      <c r="W290" s="1140" t="n">
        <v>5.22</v>
      </c>
      <c r="X290" s="444">
        <f>O290/M290</f>
        <v/>
      </c>
      <c r="Y290" s="444">
        <f>V290*X290</f>
        <v/>
      </c>
      <c r="Z290" s="444">
        <f>W290*X290</f>
        <v/>
      </c>
      <c r="AA290" s="444" t="inlineStr">
        <is>
          <t>73×57×73</t>
        </is>
      </c>
      <c r="AB290" s="1693" t="n">
        <v>0.13</v>
      </c>
      <c r="AC290" s="1694">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691" t="inlineStr">
        <is>
          <t>4560401461849</t>
        </is>
      </c>
      <c r="D291" s="1682" t="n"/>
      <c r="E291" s="435" t="inlineStr">
        <is>
          <t>Quality 1st</t>
        </is>
      </c>
      <c r="F291" s="1695"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683" t="n">
        <v>1125</v>
      </c>
      <c r="Q291" s="1622">
        <f>O291*P291</f>
        <v/>
      </c>
      <c r="R291" s="1139" t="n">
        <v>900</v>
      </c>
      <c r="S291" s="1634">
        <f>O291*R291</f>
        <v/>
      </c>
      <c r="T291" s="1634">
        <f>Q291-S291</f>
        <v/>
      </c>
      <c r="U291" s="808">
        <f>T291/Q291</f>
        <v/>
      </c>
      <c r="V291" s="1140">
        <f>ROUND(0.639*0.26*0.436,3)</f>
        <v/>
      </c>
      <c r="W291" s="1140" t="n">
        <v>19.5</v>
      </c>
      <c r="X291" s="444">
        <f>O291/M291</f>
        <v/>
      </c>
      <c r="Y291" s="444">
        <f>V291*X291</f>
        <v/>
      </c>
      <c r="Z291" s="444">
        <f>W291*X291</f>
        <v/>
      </c>
      <c r="AA291" s="444" t="inlineStr">
        <is>
          <t>73×72×22</t>
        </is>
      </c>
      <c r="AB291" s="1693" t="n">
        <v>0.095</v>
      </c>
      <c r="AC291" s="1694">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691" t="inlineStr">
        <is>
          <t>4560401461856</t>
        </is>
      </c>
      <c r="D292" s="1682" t="n"/>
      <c r="E292" s="435" t="inlineStr">
        <is>
          <t>Quality 1st</t>
        </is>
      </c>
      <c r="F292" s="1695"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683" t="n">
        <v>750</v>
      </c>
      <c r="Q292" s="1622">
        <f>O292*P292</f>
        <v/>
      </c>
      <c r="R292" s="1139" t="n">
        <v>600</v>
      </c>
      <c r="S292" s="1634">
        <f>O292*R292</f>
        <v/>
      </c>
      <c r="T292" s="1634">
        <f>Q292-S292</f>
        <v/>
      </c>
      <c r="U292" s="808">
        <f>T292/Q292</f>
        <v/>
      </c>
      <c r="V292" s="1140">
        <f>ROUND(0.301*0.125*0.227,3)</f>
        <v/>
      </c>
      <c r="W292" s="1140" t="n">
        <v>3.6</v>
      </c>
      <c r="X292" s="444">
        <f>O292/M292</f>
        <v/>
      </c>
      <c r="Y292" s="444">
        <f>V292*X292</f>
        <v/>
      </c>
      <c r="Z292" s="444">
        <f>W292*X292</f>
        <v/>
      </c>
      <c r="AA292" s="444" t="inlineStr">
        <is>
          <t>155×210×25</t>
        </is>
      </c>
      <c r="AB292" s="1693" t="n">
        <v>0.262</v>
      </c>
      <c r="AC292" s="1694">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442" t="n"/>
      <c r="B293" s="822" t="n"/>
      <c r="C293" s="1625" t="n"/>
      <c r="D293" s="1625"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442" t="n">
        <v>6</v>
      </c>
      <c r="N293" s="1442" t="n">
        <v>6</v>
      </c>
      <c r="O293" s="898" t="n"/>
      <c r="P293" s="1626" t="n">
        <v>897</v>
      </c>
      <c r="Q293" s="1622">
        <f>O293*P293</f>
        <v/>
      </c>
      <c r="R293" s="554" t="n">
        <v>700</v>
      </c>
      <c r="S293" s="1634">
        <f>O293*R293</f>
        <v/>
      </c>
      <c r="T293" s="1634">
        <f>Q293-S293</f>
        <v/>
      </c>
      <c r="U293" s="808">
        <f>T293/Q293</f>
        <v/>
      </c>
      <c r="V293" s="444" t="n"/>
      <c r="W293" s="444" t="n"/>
      <c r="X293" s="444">
        <f>O293/M293</f>
        <v/>
      </c>
      <c r="Y293" s="444">
        <f>V293*X293</f>
        <v/>
      </c>
      <c r="Z293" s="444">
        <f>W293*X293</f>
        <v/>
      </c>
      <c r="AA293" s="444" t="n"/>
      <c r="AB293" s="1696" t="n">
        <v>0.652</v>
      </c>
      <c r="AC293" s="1627">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63" t="n"/>
      <c r="D294" s="1663"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442" t="n">
        <v>6</v>
      </c>
      <c r="N294" s="1442" t="n">
        <v>6</v>
      </c>
      <c r="O294" s="898" t="n"/>
      <c r="P294" s="1626" t="n">
        <v>897</v>
      </c>
      <c r="Q294" s="1622">
        <f>O294*P294</f>
        <v/>
      </c>
      <c r="R294" s="554" t="n">
        <v>700</v>
      </c>
      <c r="S294" s="1634">
        <f>O294*R294</f>
        <v/>
      </c>
      <c r="T294" s="1634">
        <f>Q294-S294</f>
        <v/>
      </c>
      <c r="U294" s="808">
        <f>T294/Q294</f>
        <v/>
      </c>
      <c r="V294" s="444" t="n"/>
      <c r="W294" s="444" t="n"/>
      <c r="X294" s="444" t="n"/>
      <c r="Y294" s="444" t="n"/>
      <c r="Z294" s="444" t="n"/>
      <c r="AA294" s="444" t="n"/>
      <c r="AB294" s="713" t="n">
        <v>0.631</v>
      </c>
      <c r="AC294" s="1442">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63" t="n"/>
      <c r="D295" s="1663"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442" t="n">
        <v>6</v>
      </c>
      <c r="N295" s="1442" t="n">
        <v>6</v>
      </c>
      <c r="O295" s="898" t="n"/>
      <c r="P295" s="1626" t="n">
        <v>808</v>
      </c>
      <c r="Q295" s="1622">
        <f>O295*P295</f>
        <v/>
      </c>
      <c r="R295" s="554" t="n">
        <v>630</v>
      </c>
      <c r="S295" s="1634">
        <f>O295*R295</f>
        <v/>
      </c>
      <c r="T295" s="1634">
        <f>Q295-S295</f>
        <v/>
      </c>
      <c r="U295" s="808">
        <f>T295/Q295</f>
        <v/>
      </c>
      <c r="V295" s="444" t="n"/>
      <c r="W295" s="444" t="n"/>
      <c r="X295" s="444" t="n"/>
      <c r="Y295" s="444" t="n"/>
      <c r="Z295" s="444" t="n"/>
      <c r="AA295" s="444" t="n"/>
      <c r="AB295" s="713" t="n"/>
      <c r="AC295" s="1624">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63" t="n"/>
      <c r="D296" s="1663"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442" t="n">
        <v>6</v>
      </c>
      <c r="N296" s="1442" t="n">
        <v>6</v>
      </c>
      <c r="O296" s="898" t="n"/>
      <c r="P296" s="1626" t="n">
        <v>1032</v>
      </c>
      <c r="Q296" s="1622">
        <f>O296*P296</f>
        <v/>
      </c>
      <c r="R296" s="554" t="n">
        <v>805</v>
      </c>
      <c r="S296" s="1634">
        <f>O296*R296</f>
        <v/>
      </c>
      <c r="T296" s="1634">
        <f>Q296-S296</f>
        <v/>
      </c>
      <c r="U296" s="808">
        <f>T296/Q296</f>
        <v/>
      </c>
      <c r="V296" s="444" t="n"/>
      <c r="W296" s="444" t="n"/>
      <c r="X296" s="444" t="n"/>
      <c r="Y296" s="444" t="n"/>
      <c r="Z296" s="444" t="n"/>
      <c r="AA296" s="444" t="n"/>
      <c r="AB296" s="1697" t="n">
        <v>0.08799999999999999</v>
      </c>
      <c r="AC296" s="1624">
        <f>ROUND(O296*AB296,3)</f>
        <v/>
      </c>
      <c r="AD296" s="1440"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442" t="n"/>
      <c r="B297" s="822" t="n"/>
      <c r="C297" s="1663" t="n"/>
      <c r="D297" s="1663"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442" t="n">
        <v>6</v>
      </c>
      <c r="N297" s="1442" t="n">
        <v>6</v>
      </c>
      <c r="O297" s="898" t="n"/>
      <c r="P297" s="1626" t="n">
        <v>897</v>
      </c>
      <c r="Q297" s="1622">
        <f>O297*P297</f>
        <v/>
      </c>
      <c r="R297" s="554" t="n">
        <v>700</v>
      </c>
      <c r="S297" s="1634">
        <f>O297*R297</f>
        <v/>
      </c>
      <c r="T297" s="1634">
        <f>Q297-S297</f>
        <v/>
      </c>
      <c r="U297" s="808">
        <f>T297/Q297</f>
        <v/>
      </c>
      <c r="V297" s="444" t="n"/>
      <c r="W297" s="444" t="n"/>
      <c r="X297" s="444" t="n"/>
      <c r="Y297" s="444">
        <f>V297*X297</f>
        <v/>
      </c>
      <c r="Z297" s="444">
        <f>W297*X297</f>
        <v/>
      </c>
      <c r="AA297" s="444" t="n"/>
      <c r="AB297" s="1696" t="n">
        <v>0.639</v>
      </c>
      <c r="AC297" s="1627">
        <f>ROUND(O297*AB297,3)</f>
        <v/>
      </c>
      <c r="AD297" s="1440"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63" t="n"/>
      <c r="D298" s="1663"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442" t="n">
        <v>6</v>
      </c>
      <c r="N298" s="1442" t="n">
        <v>6</v>
      </c>
      <c r="O298" s="898" t="n"/>
      <c r="P298" s="1626" t="n">
        <v>1269</v>
      </c>
      <c r="Q298" s="1622">
        <f>O298*P298</f>
        <v/>
      </c>
      <c r="R298" s="554" t="n">
        <v>990</v>
      </c>
      <c r="S298" s="1634">
        <f>O298*R298</f>
        <v/>
      </c>
      <c r="T298" s="1634">
        <f>Q298-S298</f>
        <v/>
      </c>
      <c r="U298" s="808">
        <f>T298/Q298</f>
        <v/>
      </c>
      <c r="V298" s="444" t="n"/>
      <c r="W298" s="444" t="n"/>
      <c r="X298" s="444" t="n"/>
      <c r="Y298" s="444" t="n"/>
      <c r="Z298" s="444" t="n"/>
      <c r="AA298" s="444" t="n"/>
      <c r="AB298" s="713" t="n">
        <v>0.606</v>
      </c>
      <c r="AC298" s="1624">
        <f>ROUND(O298*AB298,3)</f>
        <v/>
      </c>
      <c r="AD298" s="1440"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63" t="n"/>
      <c r="D299" s="1663"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442" t="n">
        <v>6</v>
      </c>
      <c r="N299" s="1442" t="n">
        <v>6</v>
      </c>
      <c r="O299" s="898" t="n"/>
      <c r="P299" s="1626" t="n">
        <v>1269</v>
      </c>
      <c r="Q299" s="1622">
        <f>O299*P299</f>
        <v/>
      </c>
      <c r="R299" s="554" t="n">
        <v>990</v>
      </c>
      <c r="S299" s="1634">
        <f>O299*R299</f>
        <v/>
      </c>
      <c r="T299" s="1634">
        <f>Q299-S299</f>
        <v/>
      </c>
      <c r="U299" s="808">
        <f>T299/Q299</f>
        <v/>
      </c>
      <c r="V299" s="444" t="n"/>
      <c r="W299" s="444" t="n"/>
      <c r="X299" s="444" t="n"/>
      <c r="Y299" s="444" t="n"/>
      <c r="Z299" s="444" t="n"/>
      <c r="AA299" s="444" t="n"/>
      <c r="AB299" s="713" t="n">
        <v>0.591</v>
      </c>
      <c r="AC299" s="1624">
        <f>ROUND(O299*AB299,3)</f>
        <v/>
      </c>
      <c r="AD299" s="1440"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442" t="n"/>
      <c r="B300" s="822" t="n"/>
      <c r="C300" s="1663" t="n">
        <v>20990000</v>
      </c>
      <c r="D300" s="1663"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442" t="n">
        <v>6</v>
      </c>
      <c r="N300" s="1442" t="n">
        <v>6</v>
      </c>
      <c r="O300" s="898" t="n"/>
      <c r="P300" s="1626" t="n">
        <v>897</v>
      </c>
      <c r="Q300" s="1622">
        <f>O300*P300</f>
        <v/>
      </c>
      <c r="R300" s="554" t="n">
        <v>700</v>
      </c>
      <c r="S300" s="1634">
        <f>O300*R300</f>
        <v/>
      </c>
      <c r="T300" s="1634">
        <f>Q300-S300</f>
        <v/>
      </c>
      <c r="U300" s="808">
        <f>T300/Q300</f>
        <v/>
      </c>
      <c r="V300" s="444" t="n"/>
      <c r="W300" s="444" t="n"/>
      <c r="X300" s="444" t="n"/>
      <c r="Y300" s="444" t="n"/>
      <c r="Z300" s="444" t="n"/>
      <c r="AA300" s="444" t="n"/>
      <c r="AB300" s="1697" t="n">
        <v>0.297</v>
      </c>
      <c r="AC300" s="1624">
        <f>ROUND(O300*AB300,3)</f>
        <v/>
      </c>
      <c r="AD300" s="1440"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63" t="n"/>
      <c r="D301" s="1663"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442" t="n">
        <v>6</v>
      </c>
      <c r="N301" s="1442" t="n">
        <v>6</v>
      </c>
      <c r="O301" s="898" t="n"/>
      <c r="P301" s="1626" t="n">
        <v>2051</v>
      </c>
      <c r="Q301" s="1622">
        <f>O301*P301</f>
        <v/>
      </c>
      <c r="R301" s="554" t="n">
        <v>1600</v>
      </c>
      <c r="S301" s="1634">
        <f>O301*R301</f>
        <v/>
      </c>
      <c r="T301" s="1634">
        <f>Q301-S301</f>
        <v/>
      </c>
      <c r="U301" s="808">
        <f>T301/Q301</f>
        <v/>
      </c>
      <c r="V301" s="444" t="n"/>
      <c r="W301" s="444" t="n"/>
      <c r="X301" s="444" t="n"/>
      <c r="Y301" s="444" t="n"/>
      <c r="Z301" s="444" t="n"/>
      <c r="AA301" s="444" t="n"/>
      <c r="AB301" s="1696" t="n">
        <v>0.166</v>
      </c>
      <c r="AC301" s="1627">
        <f>ROUND(O301*AB301,3)</f>
        <v/>
      </c>
      <c r="AD301" s="1440"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63" t="n"/>
      <c r="D302" s="1663"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442" t="n">
        <v>6</v>
      </c>
      <c r="N302" s="1442" t="n">
        <v>6</v>
      </c>
      <c r="O302" s="898" t="n"/>
      <c r="P302" s="1626" t="n">
        <v>4103</v>
      </c>
      <c r="Q302" s="1622">
        <f>O302*P302</f>
        <v/>
      </c>
      <c r="R302" s="554" t="n">
        <v>3200</v>
      </c>
      <c r="S302" s="1634">
        <f>O302*R302</f>
        <v/>
      </c>
      <c r="T302" s="1634">
        <f>Q302-S302</f>
        <v/>
      </c>
      <c r="U302" s="808">
        <f>T302/Q302</f>
        <v/>
      </c>
      <c r="V302" s="444" t="n"/>
      <c r="W302" s="444" t="n"/>
      <c r="X302" s="444" t="n"/>
      <c r="Y302" s="444" t="n"/>
      <c r="Z302" s="444" t="n"/>
      <c r="AA302" s="444" t="n"/>
      <c r="AB302" s="713" t="n">
        <v>0</v>
      </c>
      <c r="AC302" s="1624">
        <f>ROUND(O302*AB302,3)</f>
        <v/>
      </c>
      <c r="AD302" s="1440"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63" t="n"/>
      <c r="D303" s="1663"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442" t="n">
        <v>6</v>
      </c>
      <c r="N303" s="1442" t="n">
        <v>6</v>
      </c>
      <c r="O303" s="898" t="n"/>
      <c r="P303" s="1626" t="n">
        <v>2051</v>
      </c>
      <c r="Q303" s="1622">
        <f>O303*P303</f>
        <v/>
      </c>
      <c r="R303" s="554" t="n">
        <v>1600</v>
      </c>
      <c r="S303" s="1634">
        <f>O303*R303</f>
        <v/>
      </c>
      <c r="T303" s="1634">
        <f>Q303-S303</f>
        <v/>
      </c>
      <c r="U303" s="808">
        <f>T303/Q303</f>
        <v/>
      </c>
      <c r="V303" s="444" t="n"/>
      <c r="W303" s="444" t="n"/>
      <c r="X303" s="444" t="n"/>
      <c r="Y303" s="444" t="n"/>
      <c r="Z303" s="444" t="n"/>
      <c r="AA303" s="444" t="n"/>
      <c r="AB303" s="713" t="n">
        <v>0.188</v>
      </c>
      <c r="AC303" s="1624">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442" t="n"/>
      <c r="B304" s="822" t="n"/>
      <c r="C304" s="1663" t="n">
        <v>4937610121671</v>
      </c>
      <c r="D304" s="1663"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442" t="n">
        <v>6</v>
      </c>
      <c r="N304" s="1442" t="n">
        <v>6</v>
      </c>
      <c r="O304" s="898" t="n"/>
      <c r="P304" s="1626" t="n">
        <v>2051</v>
      </c>
      <c r="Q304" s="1622">
        <f>O304*P304</f>
        <v/>
      </c>
      <c r="R304" s="554" t="n">
        <v>1600</v>
      </c>
      <c r="S304" s="1634">
        <f>O304*R304</f>
        <v/>
      </c>
      <c r="T304" s="1634">
        <f>Q304-S304</f>
        <v/>
      </c>
      <c r="U304" s="808">
        <f>T304/Q304</f>
        <v/>
      </c>
      <c r="V304" s="444" t="n"/>
      <c r="W304" s="444" t="n"/>
      <c r="X304" s="444" t="n"/>
      <c r="Y304" s="444" t="n"/>
      <c r="Z304" s="444" t="n"/>
      <c r="AA304" s="444" t="n"/>
      <c r="AB304" s="1697" t="n">
        <v>0.227</v>
      </c>
      <c r="AC304" s="1624">
        <f>ROUND(O304*AB304,3)</f>
        <v/>
      </c>
      <c r="AD304" s="1440"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63" t="n">
        <v>21680000</v>
      </c>
      <c r="D305" s="1663"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442" t="n">
        <v>6</v>
      </c>
      <c r="N305" s="1442" t="n">
        <v>6</v>
      </c>
      <c r="O305" s="898" t="n">
        <v>18</v>
      </c>
      <c r="P305" s="1626" t="n">
        <v>2051</v>
      </c>
      <c r="Q305" s="1622">
        <f>O305*P305</f>
        <v/>
      </c>
      <c r="R305" s="554" t="n">
        <v>1600</v>
      </c>
      <c r="S305" s="1634">
        <f>O305*R305</f>
        <v/>
      </c>
      <c r="T305" s="1634">
        <f>Q305-S305</f>
        <v/>
      </c>
      <c r="U305" s="808">
        <f>T305/Q305</f>
        <v/>
      </c>
      <c r="V305" s="444" t="n"/>
      <c r="W305" s="444" t="n"/>
      <c r="X305" s="444" t="n"/>
      <c r="Y305" s="444" t="n"/>
      <c r="Z305" s="444" t="n"/>
      <c r="AA305" s="444" t="n"/>
      <c r="AB305" s="1696" t="n">
        <v>0.322</v>
      </c>
      <c r="AC305" s="1627">
        <f>ROUND(O305*AB305,3)</f>
        <v/>
      </c>
      <c r="AD305" s="1440"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63" t="n"/>
      <c r="D306" s="1663" t="n"/>
      <c r="E306" s="435" t="inlineStr">
        <is>
          <t>CHANSON</t>
        </is>
      </c>
      <c r="F306" s="435" t="n"/>
      <c r="G306" s="450" t="n"/>
      <c r="H306" s="440" t="inlineStr">
        <is>
          <t>《CHANSON》SERKIS DEEP CLEANSING</t>
        </is>
      </c>
      <c r="I306" s="440" t="n"/>
      <c r="J306" s="693" t="n"/>
      <c r="K306" s="440" t="inlineStr">
        <is>
          <t>face cleansing</t>
        </is>
      </c>
      <c r="L306" s="440" t="n"/>
      <c r="M306" s="1442" t="n">
        <v>6</v>
      </c>
      <c r="N306" s="1442" t="n">
        <v>6</v>
      </c>
      <c r="O306" s="898" t="n"/>
      <c r="P306" s="1626" t="n">
        <v>2051</v>
      </c>
      <c r="Q306" s="1622">
        <f>O306*P306</f>
        <v/>
      </c>
      <c r="R306" s="554" t="n">
        <v>1600</v>
      </c>
      <c r="S306" s="1634">
        <f>O306*R306</f>
        <v/>
      </c>
      <c r="T306" s="1634">
        <f>Q306-S306</f>
        <v/>
      </c>
      <c r="U306" s="808">
        <f>T306/Q306</f>
        <v/>
      </c>
      <c r="V306" s="444" t="n"/>
      <c r="W306" s="444" t="n"/>
      <c r="X306" s="444" t="n"/>
      <c r="Y306" s="444" t="n"/>
      <c r="Z306" s="444" t="n"/>
      <c r="AA306" s="444" t="n"/>
      <c r="AB306" s="713" t="n">
        <v>0</v>
      </c>
      <c r="AC306" s="1624">
        <f>ROUND(O306*AB306,3)</f>
        <v/>
      </c>
      <c r="AD306" s="1440"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442" t="n"/>
      <c r="B307" s="822" t="n"/>
      <c r="C307" s="1663" t="n">
        <v>4937610121992</v>
      </c>
      <c r="D307" s="1663"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442" t="n">
        <v>6</v>
      </c>
      <c r="N307" s="1442" t="n">
        <v>6</v>
      </c>
      <c r="O307" s="898" t="n"/>
      <c r="P307" s="1626" t="n">
        <v>2051</v>
      </c>
      <c r="Q307" s="1622">
        <f>O307*P307</f>
        <v/>
      </c>
      <c r="R307" s="554" t="n">
        <v>1600</v>
      </c>
      <c r="S307" s="1634">
        <f>O307*R307</f>
        <v/>
      </c>
      <c r="T307" s="1634">
        <f>Q307-S307</f>
        <v/>
      </c>
      <c r="U307" s="808">
        <f>T307/Q307</f>
        <v/>
      </c>
      <c r="V307" s="444" t="n"/>
      <c r="W307" s="444" t="n"/>
      <c r="X307" s="444" t="n"/>
      <c r="Y307" s="444" t="n"/>
      <c r="Z307" s="444" t="n"/>
      <c r="AA307" s="444" t="n"/>
      <c r="AB307" s="1697" t="n">
        <v>0.139</v>
      </c>
      <c r="AC307" s="1624">
        <f>ROUND(O307*AB307,3)</f>
        <v/>
      </c>
      <c r="AD307" s="1440"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442" t="n"/>
      <c r="B308" s="822" t="n"/>
      <c r="C308" s="1663" t="n">
        <v>21290000</v>
      </c>
      <c r="D308" s="1663"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442" t="n">
        <v>6</v>
      </c>
      <c r="N308" s="1442" t="n">
        <v>6</v>
      </c>
      <c r="O308" s="898" t="n">
        <v>36</v>
      </c>
      <c r="P308" s="1626" t="n">
        <v>1904</v>
      </c>
      <c r="Q308" s="1622">
        <f>O308*P308</f>
        <v/>
      </c>
      <c r="R308" s="554" t="n">
        <v>1485</v>
      </c>
      <c r="S308" s="1634">
        <f>O308*R308</f>
        <v/>
      </c>
      <c r="T308" s="1634">
        <f>Q308-S308</f>
        <v/>
      </c>
      <c r="U308" s="808">
        <f>T308/Q308</f>
        <v/>
      </c>
      <c r="V308" s="444" t="n"/>
      <c r="W308" s="444" t="n"/>
      <c r="X308" s="444" t="n"/>
      <c r="Y308" s="444" t="n"/>
      <c r="Z308" s="444" t="n"/>
      <c r="AA308" s="444" t="n"/>
      <c r="AB308" s="1696" t="n">
        <v>0.296</v>
      </c>
      <c r="AC308" s="1627">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442" t="n"/>
      <c r="B309" s="822" t="n"/>
      <c r="C309" s="1663" t="n">
        <v>21300000</v>
      </c>
      <c r="D309" s="1663"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442" t="n">
        <v>6</v>
      </c>
      <c r="N309" s="1442" t="n">
        <v>6</v>
      </c>
      <c r="O309" s="898" t="n">
        <v>36</v>
      </c>
      <c r="P309" s="1626" t="n">
        <v>1988</v>
      </c>
      <c r="Q309" s="1622">
        <f>O309*P309</f>
        <v/>
      </c>
      <c r="R309" s="554" t="n">
        <v>1551</v>
      </c>
      <c r="S309" s="1634">
        <f>O309*R309</f>
        <v/>
      </c>
      <c r="T309" s="1634">
        <f>Q309-S309</f>
        <v/>
      </c>
      <c r="U309" s="808">
        <f>T309/Q309</f>
        <v/>
      </c>
      <c r="V309" s="444" t="n"/>
      <c r="W309" s="444" t="n"/>
      <c r="X309" s="444" t="n"/>
      <c r="Y309" s="444" t="n"/>
      <c r="Z309" s="444" t="n"/>
      <c r="AA309" s="444" t="n"/>
      <c r="AB309" s="1696" t="n">
        <v>0.216</v>
      </c>
      <c r="AC309" s="1627">
        <f>ROUND(O309*AB309,3)</f>
        <v/>
      </c>
      <c r="AD309" s="1440"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442" t="n"/>
      <c r="B310" s="822" t="n"/>
      <c r="C310" s="1663" t="n">
        <v>21310000</v>
      </c>
      <c r="D310" s="1663"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442" t="n">
        <v>6</v>
      </c>
      <c r="N310" s="1442" t="n">
        <v>6</v>
      </c>
      <c r="O310" s="898" t="n">
        <v>36</v>
      </c>
      <c r="P310" s="1626" t="n">
        <v>2051</v>
      </c>
      <c r="Q310" s="1622">
        <f>O310*P310</f>
        <v/>
      </c>
      <c r="R310" s="554" t="n">
        <v>1600</v>
      </c>
      <c r="S310" s="1634">
        <f>O310*R310</f>
        <v/>
      </c>
      <c r="T310" s="1634">
        <f>Q310-S310</f>
        <v/>
      </c>
      <c r="U310" s="808">
        <f>T310/Q310</f>
        <v/>
      </c>
      <c r="V310" s="444" t="n"/>
      <c r="W310" s="444" t="n"/>
      <c r="X310" s="444" t="n"/>
      <c r="Y310" s="444">
        <f>V310*X310</f>
        <v/>
      </c>
      <c r="Z310" s="444">
        <f>W310*X310</f>
        <v/>
      </c>
      <c r="AA310" s="444" t="n"/>
      <c r="AB310" s="1696" t="n">
        <v>0.064</v>
      </c>
      <c r="AC310" s="1627">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63" t="n"/>
      <c r="D311" s="1663"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442" t="n">
        <v>6</v>
      </c>
      <c r="N311" s="1442" t="n">
        <v>6</v>
      </c>
      <c r="O311" s="898" t="n"/>
      <c r="P311" s="1626" t="n">
        <v>2462</v>
      </c>
      <c r="Q311" s="1622">
        <f>O311*P311</f>
        <v/>
      </c>
      <c r="R311" s="554" t="n">
        <v>1920</v>
      </c>
      <c r="S311" s="1634">
        <f>O311*R311</f>
        <v/>
      </c>
      <c r="T311" s="1634">
        <f>Q311-S311</f>
        <v/>
      </c>
      <c r="U311" s="808">
        <f>T311/Q311</f>
        <v/>
      </c>
      <c r="V311" s="444" t="n"/>
      <c r="W311" s="444" t="n"/>
      <c r="X311" s="444" t="n"/>
      <c r="Y311" s="444" t="n"/>
      <c r="Z311" s="444" t="n"/>
      <c r="AA311" s="444" t="n"/>
      <c r="AB311" s="713" t="n">
        <v>0.137</v>
      </c>
      <c r="AC311" s="1624">
        <f>ROUND(O311*AB311,3)</f>
        <v/>
      </c>
      <c r="AD311" s="1440"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63" t="n"/>
      <c r="D312" s="1663"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442" t="n">
        <v>6</v>
      </c>
      <c r="N312" s="1442" t="n">
        <v>6</v>
      </c>
      <c r="O312" s="898" t="n"/>
      <c r="P312" s="1626" t="n">
        <v>2462</v>
      </c>
      <c r="Q312" s="1622">
        <f>O312*P312</f>
        <v/>
      </c>
      <c r="R312" s="554" t="n">
        <v>1920</v>
      </c>
      <c r="S312" s="1634">
        <f>O312*R312</f>
        <v/>
      </c>
      <c r="T312" s="1634">
        <f>Q312-S312</f>
        <v/>
      </c>
      <c r="U312" s="808">
        <f>T312/Q312</f>
        <v/>
      </c>
      <c r="V312" s="444" t="n"/>
      <c r="W312" s="444" t="n"/>
      <c r="X312" s="444" t="n"/>
      <c r="Y312" s="444" t="n"/>
      <c r="Z312" s="444" t="n"/>
      <c r="AA312" s="444" t="n"/>
      <c r="AB312" s="713" t="n">
        <v>0.114</v>
      </c>
      <c r="AC312" s="1624">
        <f>ROUND(O312*AB312,3)</f>
        <v/>
      </c>
      <c r="AD312" s="1440"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63" t="n"/>
      <c r="D313" s="1663" t="n"/>
      <c r="E313" s="435" t="inlineStr">
        <is>
          <t>CHANSON</t>
        </is>
      </c>
      <c r="F313" s="447" t="n">
        <v>2238</v>
      </c>
      <c r="G313" s="671" t="n"/>
      <c r="H313" s="404" t="inlineStr">
        <is>
          <t>《CHANSON》PROTECTION BASE</t>
        </is>
      </c>
      <c r="I313" s="404" t="n"/>
      <c r="J313" s="488" t="n"/>
      <c r="K313" s="404" t="inlineStr">
        <is>
          <t>make base</t>
        </is>
      </c>
      <c r="L313" s="440" t="n"/>
      <c r="M313" s="1442" t="n">
        <v>6</v>
      </c>
      <c r="N313" s="1442" t="n">
        <v>6</v>
      </c>
      <c r="O313" s="898" t="n"/>
      <c r="P313" s="1626" t="n">
        <v>2051</v>
      </c>
      <c r="Q313" s="1622">
        <f>O313*P313</f>
        <v/>
      </c>
      <c r="R313" s="554" t="n">
        <v>1600</v>
      </c>
      <c r="S313" s="1634">
        <f>O313*R313</f>
        <v/>
      </c>
      <c r="T313" s="1634">
        <f>Q313-S313</f>
        <v/>
      </c>
      <c r="U313" s="808">
        <f>T313/Q313</f>
        <v/>
      </c>
      <c r="V313" s="444" t="n"/>
      <c r="W313" s="444" t="n"/>
      <c r="X313" s="444" t="n"/>
      <c r="Y313" s="444" t="n"/>
      <c r="Z313" s="444" t="n"/>
      <c r="AA313" s="444" t="n"/>
      <c r="AB313" s="713" t="n">
        <v>0</v>
      </c>
      <c r="AC313" s="1624">
        <f>ROUND(O313*AB313,3)</f>
        <v/>
      </c>
      <c r="AD313" s="1440"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442" t="n"/>
      <c r="B314" s="822" t="n"/>
      <c r="C314" s="1663" t="inlineStr">
        <is>
          <t>4937610 121978</t>
        </is>
      </c>
      <c r="D314" s="1663"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442" t="n">
        <v>6</v>
      </c>
      <c r="N314" s="1442" t="n">
        <v>6</v>
      </c>
      <c r="O314" s="898" t="n"/>
      <c r="P314" s="1626" t="n">
        <v>1350</v>
      </c>
      <c r="Q314" s="1622">
        <f>O314*P314</f>
        <v/>
      </c>
      <c r="R314" s="554" t="n">
        <v>1056</v>
      </c>
      <c r="S314" s="1634">
        <f>O314*R314</f>
        <v/>
      </c>
      <c r="T314" s="1634">
        <f>Q314-S314</f>
        <v/>
      </c>
      <c r="U314" s="808">
        <f>T314/Q314</f>
        <v/>
      </c>
      <c r="V314" s="444" t="n"/>
      <c r="W314" s="444" t="n"/>
      <c r="X314" s="444" t="n"/>
      <c r="Y314" s="444" t="n"/>
      <c r="Z314" s="444" t="n"/>
      <c r="AA314" s="444" t="n"/>
      <c r="AB314" s="1697" t="n">
        <v>0.07199999999999999</v>
      </c>
      <c r="AC314" s="1624">
        <f>ROUND(O314*AB314,3)</f>
        <v/>
      </c>
      <c r="AD314" s="1440"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442" t="n"/>
      <c r="B315" s="822" t="n"/>
      <c r="C315" s="1663" t="n"/>
      <c r="D315" s="1663"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442" t="n">
        <v>6</v>
      </c>
      <c r="N315" s="1442" t="n">
        <v>6</v>
      </c>
      <c r="O315" s="898" t="n"/>
      <c r="P315" s="1626" t="n">
        <v>1692</v>
      </c>
      <c r="Q315" s="1622">
        <f>O315*P315</f>
        <v/>
      </c>
      <c r="R315" s="554" t="n">
        <v>1320</v>
      </c>
      <c r="S315" s="1634">
        <f>O315*R315</f>
        <v/>
      </c>
      <c r="T315" s="1634">
        <f>Q315-S315</f>
        <v/>
      </c>
      <c r="U315" s="808">
        <f>T315/Q315</f>
        <v/>
      </c>
      <c r="V315" s="444" t="n"/>
      <c r="W315" s="444" t="n"/>
      <c r="X315" s="444" t="n"/>
      <c r="Y315" s="444" t="n"/>
      <c r="Z315" s="444" t="n"/>
      <c r="AA315" s="444" t="n"/>
      <c r="AB315" s="1697" t="n">
        <v>0.05</v>
      </c>
      <c r="AC315" s="1624">
        <f>ROUND(O315*AB315,3)</f>
        <v/>
      </c>
      <c r="AD315" s="1440"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25" t="n">
        <v>19150000</v>
      </c>
      <c r="D316" s="1625"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442" t="n">
        <v>6</v>
      </c>
      <c r="N316" s="1442" t="n">
        <v>6</v>
      </c>
      <c r="O316" s="898" t="n"/>
      <c r="P316" s="1626" t="n">
        <v>314</v>
      </c>
      <c r="Q316" s="1622">
        <f>O316*P316</f>
        <v/>
      </c>
      <c r="R316" s="554" t="n">
        <v>245</v>
      </c>
      <c r="S316" s="1634">
        <f>O316*R316</f>
        <v/>
      </c>
      <c r="T316" s="1634">
        <f>Q316-S316</f>
        <v/>
      </c>
      <c r="U316" s="808">
        <f>T316/Q316</f>
        <v/>
      </c>
      <c r="V316" s="444" t="n"/>
      <c r="W316" s="444" t="n"/>
      <c r="X316" s="444" t="n"/>
      <c r="Y316" s="444" t="n"/>
      <c r="Z316" s="444" t="n"/>
      <c r="AA316" s="444" t="n"/>
      <c r="AB316" s="1696">
        <f>70.4/1000</f>
        <v/>
      </c>
      <c r="AC316" s="1627">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442" t="n"/>
      <c r="B317" s="822" t="n"/>
      <c r="C317" s="1625" t="n">
        <v>22000000</v>
      </c>
      <c r="D317" s="1625"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442" t="n">
        <v>6</v>
      </c>
      <c r="N317" s="1442" t="n">
        <v>6</v>
      </c>
      <c r="O317" s="898" t="n"/>
      <c r="P317" s="1626" t="n">
        <v>2872</v>
      </c>
      <c r="Q317" s="1622">
        <f>O317*P317</f>
        <v/>
      </c>
      <c r="R317" s="554" t="n">
        <v>2240</v>
      </c>
      <c r="S317" s="1634">
        <f>O317*R317</f>
        <v/>
      </c>
      <c r="T317" s="1634">
        <f>Q317-S317</f>
        <v/>
      </c>
      <c r="U317" s="808">
        <f>T317/Q317</f>
        <v/>
      </c>
      <c r="V317" s="444" t="n"/>
      <c r="W317" s="444" t="n"/>
      <c r="X317" s="1685" t="n"/>
      <c r="Y317" s="444" t="n"/>
      <c r="Z317" s="444" t="n"/>
      <c r="AA317" s="444" t="n"/>
      <c r="AB317" s="1698" t="n">
        <v>0.032</v>
      </c>
      <c r="AC317" s="1627">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25" t="n"/>
      <c r="D318" s="1625"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442" t="n">
        <v>6</v>
      </c>
      <c r="N318" s="1442" t="n">
        <v>6</v>
      </c>
      <c r="O318" s="898" t="n"/>
      <c r="P318" s="1626" t="n">
        <v>15590</v>
      </c>
      <c r="Q318" s="1622">
        <f>O318*P318</f>
        <v/>
      </c>
      <c r="R318" s="554" t="n">
        <v>12160</v>
      </c>
      <c r="S318" s="1634">
        <f>O318*R318</f>
        <v/>
      </c>
      <c r="T318" s="1634">
        <f>Q318-S318</f>
        <v/>
      </c>
      <c r="U318" s="808">
        <f>T318/Q318</f>
        <v/>
      </c>
      <c r="V318" s="444" t="n"/>
      <c r="W318" s="444" t="n"/>
      <c r="X318" s="444" t="n"/>
      <c r="Y318" s="444" t="n"/>
      <c r="Z318" s="444" t="n"/>
      <c r="AA318" s="444" t="n"/>
      <c r="AB318" s="1696" t="n">
        <v>0.45</v>
      </c>
      <c r="AC318" s="1627">
        <f>ROUND(O318*AB318,3)</f>
        <v/>
      </c>
      <c r="AD318" s="1440"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25" t="n">
        <v>4937610123545</v>
      </c>
      <c r="D319" s="1625"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442" t="n"/>
      <c r="N319" s="1442" t="n"/>
      <c r="O319" s="898" t="n"/>
      <c r="P319" s="1626" t="n">
        <v>4103</v>
      </c>
      <c r="Q319" s="1622">
        <f>O319*P319</f>
        <v/>
      </c>
      <c r="R319" s="554" t="n">
        <v>3200</v>
      </c>
      <c r="S319" s="1634">
        <f>O319*R319</f>
        <v/>
      </c>
      <c r="T319" s="1634">
        <f>Q319-S319</f>
        <v/>
      </c>
      <c r="U319" s="808">
        <f>T319/Q319</f>
        <v/>
      </c>
      <c r="V319" s="444" t="n"/>
      <c r="W319" s="444" t="n"/>
      <c r="X319" s="444" t="n"/>
      <c r="Y319" s="444" t="n"/>
      <c r="Z319" s="444" t="n"/>
      <c r="AA319" s="444" t="n"/>
      <c r="AB319" s="1696" t="n"/>
      <c r="AC319" s="1627">
        <f>ROUND(O319*AB319,3)</f>
        <v/>
      </c>
      <c r="AD319" s="1440"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25" t="n">
        <v>4937610123576</v>
      </c>
      <c r="D320" s="1625"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442" t="n"/>
      <c r="N320" s="1442" t="n"/>
      <c r="O320" s="898" t="n">
        <v>12</v>
      </c>
      <c r="P320" s="1626" t="n">
        <v>5333</v>
      </c>
      <c r="Q320" s="1622">
        <f>O320*P320</f>
        <v/>
      </c>
      <c r="R320" s="554" t="n">
        <v>4160</v>
      </c>
      <c r="S320" s="1634">
        <f>O320*R320</f>
        <v/>
      </c>
      <c r="T320" s="1634">
        <f>Q320-S320</f>
        <v/>
      </c>
      <c r="U320" s="808">
        <f>T320/Q320</f>
        <v/>
      </c>
      <c r="V320" s="444" t="n"/>
      <c r="W320" s="444" t="n"/>
      <c r="X320" s="444" t="n"/>
      <c r="Y320" s="444" t="n"/>
      <c r="Z320" s="444" t="n"/>
      <c r="AA320" s="444" t="n"/>
      <c r="AB320" s="1696" t="n"/>
      <c r="AC320" s="1627">
        <f>ROUND(O320*AB320,3)</f>
        <v/>
      </c>
      <c r="AD320" s="1440"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25" t="n">
        <v>4937610123552</v>
      </c>
      <c r="D321" s="1625"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442" t="n"/>
      <c r="N321" s="1442" t="n"/>
      <c r="O321" s="898" t="n">
        <v>12</v>
      </c>
      <c r="P321" s="1626" t="n">
        <v>4103</v>
      </c>
      <c r="Q321" s="1622">
        <f>O321*P321</f>
        <v/>
      </c>
      <c r="R321" s="554" t="n">
        <v>3200</v>
      </c>
      <c r="S321" s="1634">
        <f>O321*R321</f>
        <v/>
      </c>
      <c r="T321" s="1634">
        <f>Q321-S321</f>
        <v/>
      </c>
      <c r="U321" s="808">
        <f>T321/Q321</f>
        <v/>
      </c>
      <c r="V321" s="444" t="n"/>
      <c r="W321" s="444" t="n"/>
      <c r="X321" s="444" t="n"/>
      <c r="Y321" s="444" t="n"/>
      <c r="Z321" s="444" t="n"/>
      <c r="AA321" s="444" t="n"/>
      <c r="AB321" s="1696" t="n"/>
      <c r="AC321" s="1627">
        <f>ROUND(O321*AB321,3)</f>
        <v/>
      </c>
      <c r="AD321" s="1440"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25" t="n">
        <v>4937610123569</v>
      </c>
      <c r="D322" s="1625" t="n"/>
      <c r="E322" s="435" t="inlineStr">
        <is>
          <t>CHANSON</t>
        </is>
      </c>
      <c r="F322" s="1668"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442" t="n"/>
      <c r="N322" s="1442" t="n"/>
      <c r="O322" s="898" t="n">
        <v>36</v>
      </c>
      <c r="P322" s="1626" t="n">
        <v>4103</v>
      </c>
      <c r="Q322" s="1628">
        <f>O322*P322</f>
        <v/>
      </c>
      <c r="R322" s="554" t="n">
        <v>3200</v>
      </c>
      <c r="S322" s="1623">
        <f>O322*R322</f>
        <v/>
      </c>
      <c r="T322" s="1623">
        <f>Q322-S322</f>
        <v/>
      </c>
      <c r="U322" s="556">
        <f>T322/Q322</f>
        <v/>
      </c>
      <c r="V322" s="444" t="n"/>
      <c r="W322" s="444" t="n"/>
      <c r="X322" s="444" t="n"/>
      <c r="Y322" s="444" t="n"/>
      <c r="Z322" s="444" t="n"/>
      <c r="AA322" s="444" t="n"/>
      <c r="AB322" s="1696" t="n">
        <v>0.081</v>
      </c>
      <c r="AC322" s="1627">
        <f>ROUND(O322*AB322,3)</f>
        <v/>
      </c>
      <c r="AD322" s="1440"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40" t="n">
        <v>4937610122593</v>
      </c>
      <c r="D323" s="1640"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48" t="n">
        <v>4103</v>
      </c>
      <c r="Q323" s="1643">
        <f>O323*P323</f>
        <v/>
      </c>
      <c r="R323" s="913" t="n">
        <v>3200</v>
      </c>
      <c r="S323" s="1643">
        <f>O323*R323</f>
        <v/>
      </c>
      <c r="T323" s="1643">
        <f>Q323-S323</f>
        <v/>
      </c>
      <c r="U323" s="799">
        <f>T323/Q323</f>
        <v/>
      </c>
      <c r="V323" s="819" t="n"/>
      <c r="W323" s="819" t="n"/>
      <c r="X323" s="819" t="n"/>
      <c r="Y323" s="819" t="n"/>
      <c r="Z323" s="819" t="n"/>
      <c r="AA323" s="819" t="n"/>
      <c r="AB323" s="1699" t="n">
        <v>0.34</v>
      </c>
      <c r="AC323" s="1681">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40" t="n">
        <v>4937610122623</v>
      </c>
      <c r="D324" s="1640"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48" t="n">
        <v>4923</v>
      </c>
      <c r="Q324" s="1643">
        <f>O324*P324</f>
        <v/>
      </c>
      <c r="R324" s="913" t="n">
        <v>3840</v>
      </c>
      <c r="S324" s="1643">
        <f>O324*R324</f>
        <v/>
      </c>
      <c r="T324" s="1643">
        <f>Q324-S324</f>
        <v/>
      </c>
      <c r="U324" s="799">
        <f>T324/Q324</f>
        <v/>
      </c>
      <c r="V324" s="819" t="n"/>
      <c r="W324" s="819" t="n"/>
      <c r="X324" s="819" t="n"/>
      <c r="Y324" s="819" t="n"/>
      <c r="Z324" s="819" t="n"/>
      <c r="AA324" s="819" t="n"/>
      <c r="AB324" s="1699" t="n">
        <v>0.1275</v>
      </c>
      <c r="AC324" s="1681">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40" t="n"/>
      <c r="D325" s="1640"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48" t="n">
        <v>4103</v>
      </c>
      <c r="Q325" s="1643">
        <f>O325*P325</f>
        <v/>
      </c>
      <c r="R325" s="913" t="n">
        <v>3200</v>
      </c>
      <c r="S325" s="1643">
        <f>O325*R325</f>
        <v/>
      </c>
      <c r="T325" s="1643">
        <f>Q325-S325</f>
        <v/>
      </c>
      <c r="U325" s="799">
        <f>T325/Q325</f>
        <v/>
      </c>
      <c r="V325" s="819" t="n"/>
      <c r="W325" s="819" t="n"/>
      <c r="X325" s="819" t="n"/>
      <c r="Y325" s="819">
        <f>V325*X325</f>
        <v/>
      </c>
      <c r="Z325" s="819">
        <f>W325*X325</f>
        <v/>
      </c>
      <c r="AA325" s="819" t="n"/>
      <c r="AB325" s="916" t="n">
        <v>0.272</v>
      </c>
      <c r="AC325" s="1681">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40" t="n">
        <v>4937610122616</v>
      </c>
      <c r="D326" s="1640"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48" t="n">
        <v>4103</v>
      </c>
      <c r="Q326" s="1643">
        <f>O326*P326</f>
        <v/>
      </c>
      <c r="R326" s="913" t="n">
        <v>3200</v>
      </c>
      <c r="S326" s="1643">
        <f>O326*R326</f>
        <v/>
      </c>
      <c r="T326" s="1643">
        <f>Q326-S326</f>
        <v/>
      </c>
      <c r="U326" s="799">
        <f>T326/Q326</f>
        <v/>
      </c>
      <c r="V326" s="819" t="n"/>
      <c r="W326" s="819" t="n"/>
      <c r="X326" s="819" t="n"/>
      <c r="Y326" s="819" t="n"/>
      <c r="Z326" s="819" t="n"/>
      <c r="AA326" s="819" t="n"/>
      <c r="AB326" s="1699" t="n">
        <v>0.131</v>
      </c>
      <c r="AC326" s="1681">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442" t="n"/>
      <c r="B327" s="822" t="n"/>
      <c r="C327" s="1663" t="n">
        <v>22230000</v>
      </c>
      <c r="D327" s="1663"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442" t="n">
        <v>6</v>
      </c>
      <c r="N327" s="1442" t="n">
        <v>6</v>
      </c>
      <c r="O327" s="898" t="n"/>
      <c r="P327" s="1626" t="n">
        <v>2051</v>
      </c>
      <c r="Q327" s="1622">
        <f>O327*P327</f>
        <v/>
      </c>
      <c r="R327" s="554" t="n">
        <v>1600</v>
      </c>
      <c r="S327" s="1634">
        <f>O327*R327</f>
        <v/>
      </c>
      <c r="T327" s="1634">
        <f>Q327-S327</f>
        <v/>
      </c>
      <c r="U327" s="808">
        <f>T327/Q327</f>
        <v/>
      </c>
      <c r="V327" s="444" t="n"/>
      <c r="W327" s="444" t="n"/>
      <c r="X327" s="444" t="n"/>
      <c r="Y327" s="444">
        <f>V327*X327</f>
        <v/>
      </c>
      <c r="Z327" s="444">
        <f>W327*X327</f>
        <v/>
      </c>
      <c r="AA327" s="444" t="n"/>
      <c r="AB327" s="1697" t="n">
        <v>0.321</v>
      </c>
      <c r="AC327" s="1624">
        <f>ROUND(O327*AB327,3)</f>
        <v/>
      </c>
      <c r="AD327" s="1440"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442" t="n"/>
      <c r="B328" s="822" t="n"/>
      <c r="C328" s="1663" t="n">
        <v>22240000</v>
      </c>
      <c r="D328" s="1663"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442" t="n">
        <v>6</v>
      </c>
      <c r="N328" s="1442" t="n">
        <v>6</v>
      </c>
      <c r="O328" s="898" t="n"/>
      <c r="P328" s="1626" t="n">
        <v>2462</v>
      </c>
      <c r="Q328" s="1622">
        <f>O328*P328</f>
        <v/>
      </c>
      <c r="R328" s="554" t="n">
        <v>1920</v>
      </c>
      <c r="S328" s="1634">
        <f>O328*R328</f>
        <v/>
      </c>
      <c r="T328" s="1634">
        <f>Q328-S328</f>
        <v/>
      </c>
      <c r="U328" s="808">
        <f>T328/Q328</f>
        <v/>
      </c>
      <c r="V328" s="444" t="n"/>
      <c r="W328" s="444" t="n"/>
      <c r="X328" s="444" t="n"/>
      <c r="Y328" s="444">
        <f>V328*X328</f>
        <v/>
      </c>
      <c r="Z328" s="444">
        <f>W328*X328</f>
        <v/>
      </c>
      <c r="AA328" s="444" t="n"/>
      <c r="AB328" s="1697" t="n">
        <v>0.24</v>
      </c>
      <c r="AC328" s="1624">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442" t="n"/>
      <c r="B329" s="822" t="n"/>
      <c r="C329" s="1625" t="n">
        <v>22250000</v>
      </c>
      <c r="D329" s="1625"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442" t="n">
        <v>6</v>
      </c>
      <c r="N329" s="1442" t="n">
        <v>6</v>
      </c>
      <c r="O329" s="898" t="n"/>
      <c r="P329" s="1626" t="n">
        <v>2462</v>
      </c>
      <c r="Q329" s="1622">
        <f>O329*P329</f>
        <v/>
      </c>
      <c r="R329" s="554" t="n">
        <v>1920</v>
      </c>
      <c r="S329" s="1634">
        <f>O329*R329</f>
        <v/>
      </c>
      <c r="T329" s="1634">
        <f>Q329-S329</f>
        <v/>
      </c>
      <c r="U329" s="808">
        <f>T329/Q329</f>
        <v/>
      </c>
      <c r="V329" s="444" t="n"/>
      <c r="W329" s="444" t="n"/>
      <c r="X329" s="444" t="n"/>
      <c r="Y329" s="444">
        <f>V329*X329</f>
        <v/>
      </c>
      <c r="Z329" s="444">
        <f>W329*X329</f>
        <v/>
      </c>
      <c r="AA329" s="444" t="n"/>
      <c r="AB329" s="1696" t="n">
        <v>0.135</v>
      </c>
      <c r="AC329" s="1627">
        <f>ROUND(O329*AB329,3)</f>
        <v/>
      </c>
      <c r="AD329" s="1440"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442" t="n"/>
      <c r="B330" s="822" t="n"/>
      <c r="C330" s="1625" t="n"/>
      <c r="D330" s="1625"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442" t="n">
        <v>6</v>
      </c>
      <c r="N330" s="1442" t="n">
        <v>6</v>
      </c>
      <c r="O330" s="898" t="n">
        <v>30</v>
      </c>
      <c r="P330" s="1626" t="n">
        <v>1269</v>
      </c>
      <c r="Q330" s="1622">
        <f>O330*P330</f>
        <v/>
      </c>
      <c r="R330" s="554" t="n">
        <v>990</v>
      </c>
      <c r="S330" s="1634">
        <f>O330*R330</f>
        <v/>
      </c>
      <c r="T330" s="1634">
        <f>Q330-S330</f>
        <v/>
      </c>
      <c r="U330" s="808">
        <f>T330/Q330</f>
        <v/>
      </c>
      <c r="V330" s="444" t="n"/>
      <c r="W330" s="444" t="n"/>
      <c r="X330" s="444" t="n"/>
      <c r="Y330" s="444">
        <f>V330*X330</f>
        <v/>
      </c>
      <c r="Z330" s="444">
        <f>W330*X330</f>
        <v/>
      </c>
      <c r="AA330" s="444" t="n"/>
      <c r="AB330" s="713" t="n">
        <v>0.128</v>
      </c>
      <c r="AC330" s="1624">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442" t="n"/>
      <c r="B331" s="822" t="n"/>
      <c r="C331" s="1625" t="n">
        <v>22200000</v>
      </c>
      <c r="D331" s="1625"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442" t="n">
        <v>6</v>
      </c>
      <c r="N331" s="1442" t="n">
        <v>6</v>
      </c>
      <c r="O331" s="898" t="n">
        <v>36</v>
      </c>
      <c r="P331" s="1626" t="n">
        <v>1269</v>
      </c>
      <c r="Q331" s="1622">
        <f>O331*P331</f>
        <v/>
      </c>
      <c r="R331" s="554" t="n">
        <v>990</v>
      </c>
      <c r="S331" s="1634">
        <f>O331*R331</f>
        <v/>
      </c>
      <c r="T331" s="1634">
        <f>Q331-S331</f>
        <v/>
      </c>
      <c r="U331" s="808">
        <f>T331/Q331</f>
        <v/>
      </c>
      <c r="V331" s="444" t="n"/>
      <c r="W331" s="444" t="n"/>
      <c r="X331" s="444" t="n"/>
      <c r="Y331" s="444" t="n"/>
      <c r="Z331" s="444" t="n"/>
      <c r="AA331" s="444" t="n"/>
      <c r="AB331" s="1700" t="n">
        <v>0.291</v>
      </c>
      <c r="AC331" s="1624">
        <f>ROUND(O331*AB331,3)</f>
        <v/>
      </c>
      <c r="AD331" s="1440"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442" t="n"/>
      <c r="B332" s="822" t="n"/>
      <c r="C332" s="1625" t="n">
        <v>20500000</v>
      </c>
      <c r="D332" s="1625"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442" t="n">
        <v>6</v>
      </c>
      <c r="N332" s="1442" t="n">
        <v>6</v>
      </c>
      <c r="O332" s="898" t="n">
        <v>120</v>
      </c>
      <c r="P332" s="1626" t="n">
        <v>1269</v>
      </c>
      <c r="Q332" s="1622">
        <f>O332*P332</f>
        <v/>
      </c>
      <c r="R332" s="554" t="n">
        <v>990</v>
      </c>
      <c r="S332" s="1634">
        <f>O332*R332</f>
        <v/>
      </c>
      <c r="T332" s="1634">
        <f>Q332-S332</f>
        <v/>
      </c>
      <c r="U332" s="808">
        <f>T332/Q332</f>
        <v/>
      </c>
      <c r="V332" s="444" t="n"/>
      <c r="W332" s="444" t="n"/>
      <c r="X332" s="444" t="n"/>
      <c r="Y332" s="444" t="n"/>
      <c r="Z332" s="444" t="n"/>
      <c r="AA332" s="444" t="n"/>
      <c r="AB332" s="1697" t="n">
        <v>0.136</v>
      </c>
      <c r="AC332" s="1624">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25" t="n"/>
      <c r="D333" s="1625" t="n"/>
      <c r="E333" s="435" t="inlineStr">
        <is>
          <t>CHANSON</t>
        </is>
      </c>
      <c r="F333" s="435" t="n"/>
      <c r="G333" s="450" t="n"/>
      <c r="H333" s="440" t="inlineStr">
        <is>
          <t>《CHANSON》MAXIDOR LOTION</t>
        </is>
      </c>
      <c r="I333" s="440" t="n"/>
      <c r="J333" s="693" t="n"/>
      <c r="K333" s="440" t="inlineStr">
        <is>
          <t>face lotion</t>
        </is>
      </c>
      <c r="L333" s="440" t="n"/>
      <c r="M333" s="1442" t="n">
        <v>6</v>
      </c>
      <c r="N333" s="1442" t="n">
        <v>6</v>
      </c>
      <c r="O333" s="898" t="n"/>
      <c r="P333" s="1626" t="n">
        <v>5579</v>
      </c>
      <c r="Q333" s="1622">
        <f>O333*P333</f>
        <v/>
      </c>
      <c r="R333" s="554" t="n">
        <v>4352</v>
      </c>
      <c r="S333" s="1634">
        <f>O333*R333</f>
        <v/>
      </c>
      <c r="T333" s="1634">
        <f>Q333-S333</f>
        <v/>
      </c>
      <c r="U333" s="808">
        <f>T333/Q333</f>
        <v/>
      </c>
      <c r="V333" s="444" t="n"/>
      <c r="W333" s="444" t="n"/>
      <c r="X333" s="444" t="n"/>
      <c r="Y333" s="444" t="n"/>
      <c r="Z333" s="444" t="n"/>
      <c r="AA333" s="444" t="n"/>
      <c r="AB333" s="713" t="n">
        <v>0</v>
      </c>
      <c r="AC333" s="1624">
        <f>ROUND(O333*AB333,3)</f>
        <v/>
      </c>
      <c r="AD333" s="1440"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25" t="n"/>
      <c r="D334" s="1625" t="n"/>
      <c r="E334" s="435" t="inlineStr">
        <is>
          <t>CHANSON</t>
        </is>
      </c>
      <c r="F334" s="435" t="n"/>
      <c r="G334" s="450" t="n"/>
      <c r="H334" s="440" t="inlineStr">
        <is>
          <t>《CHANSON》MAXIDOR MILK</t>
        </is>
      </c>
      <c r="I334" s="440" t="n"/>
      <c r="J334" s="693" t="n"/>
      <c r="K334" s="440" t="inlineStr">
        <is>
          <t>face milk</t>
        </is>
      </c>
      <c r="L334" s="440" t="n"/>
      <c r="M334" s="1442" t="n">
        <v>6</v>
      </c>
      <c r="N334" s="1442" t="n">
        <v>6</v>
      </c>
      <c r="O334" s="898" t="n"/>
      <c r="P334" s="1626" t="n">
        <v>6359</v>
      </c>
      <c r="Q334" s="1622">
        <f>O334*P334</f>
        <v/>
      </c>
      <c r="R334" s="554" t="n">
        <v>4960</v>
      </c>
      <c r="S334" s="1634">
        <f>O334*R334</f>
        <v/>
      </c>
      <c r="T334" s="1634">
        <f>Q334-S334</f>
        <v/>
      </c>
      <c r="U334" s="808">
        <f>T334/Q334</f>
        <v/>
      </c>
      <c r="V334" s="444" t="n"/>
      <c r="W334" s="444" t="n"/>
      <c r="X334" s="444" t="n"/>
      <c r="Y334" s="444" t="n"/>
      <c r="Z334" s="444" t="n"/>
      <c r="AA334" s="444" t="n"/>
      <c r="AB334" s="713" t="n">
        <v>0</v>
      </c>
      <c r="AC334" s="1624">
        <f>ROUND(O334*AB334,3)</f>
        <v/>
      </c>
      <c r="AD334" s="1440"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25" t="n"/>
      <c r="D335" s="1625" t="n"/>
      <c r="E335" s="435" t="inlineStr">
        <is>
          <t>CHANSON</t>
        </is>
      </c>
      <c r="F335" s="435" t="n"/>
      <c r="G335" s="450" t="n"/>
      <c r="H335" s="404" t="inlineStr">
        <is>
          <t>《CHANSON》TOI FRAGRANCE BODY SOAP 2PCS SET</t>
        </is>
      </c>
      <c r="I335" s="440" t="n"/>
      <c r="J335" s="693" t="n"/>
      <c r="K335" s="440" t="inlineStr">
        <is>
          <t>soap</t>
        </is>
      </c>
      <c r="L335" s="440" t="n"/>
      <c r="M335" s="1442" t="n">
        <v>6</v>
      </c>
      <c r="N335" s="1442" t="n">
        <v>6</v>
      </c>
      <c r="O335" s="898" t="n"/>
      <c r="P335" s="1626" t="n">
        <v>449</v>
      </c>
      <c r="Q335" s="1622">
        <f>O335*P335</f>
        <v/>
      </c>
      <c r="R335" s="554" t="n">
        <v>350</v>
      </c>
      <c r="S335" s="1634">
        <f>O335*R335</f>
        <v/>
      </c>
      <c r="T335" s="1634">
        <f>Q335-S335</f>
        <v/>
      </c>
      <c r="U335" s="808">
        <f>T335/Q335</f>
        <v/>
      </c>
      <c r="V335" s="444" t="n"/>
      <c r="W335" s="444" t="n"/>
      <c r="X335" s="444" t="n"/>
      <c r="Y335" s="444" t="n"/>
      <c r="Z335" s="444" t="n"/>
      <c r="AA335" s="444" t="n"/>
      <c r="AB335" s="713" t="n">
        <v>0</v>
      </c>
      <c r="AC335" s="1624">
        <f>ROUND(O335*AB335,3)</f>
        <v/>
      </c>
      <c r="AD335" s="1687"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25" t="n"/>
      <c r="D336" s="1625" t="n"/>
      <c r="E336" s="435" t="inlineStr">
        <is>
          <t>CHANSON</t>
        </is>
      </c>
      <c r="F336" s="447" t="n"/>
      <c r="G336" s="671" t="n"/>
      <c r="H336" s="404" t="inlineStr">
        <is>
          <t>《CHANSON》TOI FRAGRANCE BODY SOAP 3PCS SET</t>
        </is>
      </c>
      <c r="I336" s="404" t="n"/>
      <c r="J336" s="488" t="n"/>
      <c r="K336" s="440" t="inlineStr">
        <is>
          <t>soap</t>
        </is>
      </c>
      <c r="L336" s="440" t="n"/>
      <c r="M336" s="1442" t="n">
        <v>6</v>
      </c>
      <c r="N336" s="1442" t="n">
        <v>6</v>
      </c>
      <c r="O336" s="898" t="n"/>
      <c r="P336" s="1626" t="n">
        <v>686</v>
      </c>
      <c r="Q336" s="1622">
        <f>O336*P336</f>
        <v/>
      </c>
      <c r="R336" s="554" t="n">
        <v>535</v>
      </c>
      <c r="S336" s="1634">
        <f>O336*R336</f>
        <v/>
      </c>
      <c r="T336" s="1634">
        <f>Q336-S336</f>
        <v/>
      </c>
      <c r="U336" s="808">
        <f>T336/Q336</f>
        <v/>
      </c>
      <c r="V336" s="444" t="n"/>
      <c r="W336" s="444" t="n"/>
      <c r="X336" s="444" t="n"/>
      <c r="Y336" s="444" t="n"/>
      <c r="Z336" s="444" t="n"/>
      <c r="AA336" s="444" t="n"/>
      <c r="AB336" s="713" t="n">
        <v>0</v>
      </c>
      <c r="AC336" s="1624">
        <f>ROUND(O336*AB336,3)</f>
        <v/>
      </c>
      <c r="AD336" s="1688" t="n"/>
      <c r="AE336" s="663" t="n"/>
      <c r="AF336" s="663" t="n"/>
      <c r="AG336" s="663" t="n"/>
      <c r="AI336" s="437" t="n">
        <v>169.45</v>
      </c>
    </row>
    <row r="337" hidden="1" ht="20.1" customFormat="1" customHeight="1" s="437" thickBot="1">
      <c r="A337" s="1442" t="n"/>
      <c r="B337" s="822" t="n"/>
      <c r="C337" s="1625" t="n">
        <v>22690000</v>
      </c>
      <c r="D337" s="1625"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442" t="n">
        <v>6</v>
      </c>
      <c r="N337" s="1442" t="n">
        <v>6</v>
      </c>
      <c r="O337" s="898" t="n"/>
      <c r="P337" s="1626" t="n">
        <v>2051</v>
      </c>
      <c r="Q337" s="1622">
        <f>O337*P337</f>
        <v/>
      </c>
      <c r="R337" s="554" t="n">
        <v>1600</v>
      </c>
      <c r="S337" s="1634">
        <f>O337*R337</f>
        <v/>
      </c>
      <c r="T337" s="1634">
        <f>Q337-S337</f>
        <v/>
      </c>
      <c r="U337" s="808">
        <f>T337/Q337</f>
        <v/>
      </c>
      <c r="V337" s="444" t="n"/>
      <c r="W337" s="444" t="n"/>
      <c r="X337" s="444" t="n"/>
      <c r="Y337" s="444">
        <f>V337*X337</f>
        <v/>
      </c>
      <c r="Z337" s="444">
        <f>W337*X337</f>
        <v/>
      </c>
      <c r="AA337" s="444" t="n"/>
      <c r="AB337" s="713" t="n">
        <v>0.296</v>
      </c>
      <c r="AC337" s="1624">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442" t="n"/>
      <c r="B338" s="822" t="n"/>
      <c r="C338" s="1625" t="n">
        <v>22720000</v>
      </c>
      <c r="D338" s="1625"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442" t="n">
        <v>6</v>
      </c>
      <c r="N338" s="1442" t="n">
        <v>6</v>
      </c>
      <c r="O338" s="898" t="n"/>
      <c r="P338" s="1626" t="n">
        <v>2872</v>
      </c>
      <c r="Q338" s="1622">
        <f>O338*P338</f>
        <v/>
      </c>
      <c r="R338" s="554" t="n">
        <v>2240</v>
      </c>
      <c r="S338" s="1634">
        <f>O338*R338</f>
        <v/>
      </c>
      <c r="T338" s="1634">
        <f>Q338-S338</f>
        <v/>
      </c>
      <c r="U338" s="808">
        <f>T338/Q338</f>
        <v/>
      </c>
      <c r="V338" s="444" t="n"/>
      <c r="W338" s="444" t="n"/>
      <c r="X338" s="444" t="n"/>
      <c r="Y338" s="444">
        <f>V338*X338</f>
        <v/>
      </c>
      <c r="Z338" s="444">
        <f>W338*X338</f>
        <v/>
      </c>
      <c r="AA338" s="444" t="n"/>
      <c r="AB338" s="714" t="n">
        <v>0.077</v>
      </c>
      <c r="AC338" s="1624">
        <f>ROUND(O338*AB338,3)</f>
        <v/>
      </c>
      <c r="AD338" s="1440"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442" t="n"/>
      <c r="B339" s="822" t="n"/>
      <c r="C339" s="1625" t="n">
        <v>22700000</v>
      </c>
      <c r="D339" s="1625" t="n"/>
      <c r="E339" s="435" t="inlineStr">
        <is>
          <t>CHANSON</t>
        </is>
      </c>
      <c r="F339" s="1668"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442" t="n">
        <v>6</v>
      </c>
      <c r="N339" s="1442" t="n">
        <v>6</v>
      </c>
      <c r="O339" s="898" t="n">
        <v>12</v>
      </c>
      <c r="P339" s="1626" t="n">
        <v>2133</v>
      </c>
      <c r="Q339" s="1622">
        <f>O339*P339</f>
        <v/>
      </c>
      <c r="R339" s="554" t="n">
        <v>1664</v>
      </c>
      <c r="S339" s="1634">
        <f>O339*R339</f>
        <v/>
      </c>
      <c r="T339" s="1634">
        <f>Q339-S339</f>
        <v/>
      </c>
      <c r="U339" s="808">
        <f>T339/Q339</f>
        <v/>
      </c>
      <c r="V339" s="444" t="n"/>
      <c r="W339" s="444" t="n"/>
      <c r="X339" s="444" t="n"/>
      <c r="Y339" s="444">
        <f>V339*X339</f>
        <v/>
      </c>
      <c r="Z339" s="444">
        <f>W339*X339</f>
        <v/>
      </c>
      <c r="AA339" s="444" t="n"/>
      <c r="AB339" s="713" t="n">
        <v>0.248</v>
      </c>
      <c r="AC339" s="1624">
        <f>ROUND(O339*AB339,3)</f>
        <v/>
      </c>
      <c r="AD339" s="1440"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442" t="n"/>
      <c r="B340" s="822" t="n"/>
      <c r="C340" s="1625" t="n">
        <v>22710000</v>
      </c>
      <c r="D340" s="1625"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442" t="n">
        <v>6</v>
      </c>
      <c r="N340" s="1442" t="n">
        <v>6</v>
      </c>
      <c r="O340" s="898" t="n">
        <v>30</v>
      </c>
      <c r="P340" s="1626" t="n">
        <v>2462</v>
      </c>
      <c r="Q340" s="1622">
        <f>O340*P340</f>
        <v/>
      </c>
      <c r="R340" s="554" t="n">
        <v>1920</v>
      </c>
      <c r="S340" s="1634">
        <f>O340*R340</f>
        <v/>
      </c>
      <c r="T340" s="1634">
        <f>Q340-S340</f>
        <v/>
      </c>
      <c r="U340" s="808">
        <f>T340/Q340</f>
        <v/>
      </c>
      <c r="V340" s="444" t="n"/>
      <c r="W340" s="444" t="n"/>
      <c r="X340" s="444" t="n"/>
      <c r="Y340" s="444">
        <f>V340*X340</f>
        <v/>
      </c>
      <c r="Z340" s="444">
        <f>W340*X340</f>
        <v/>
      </c>
      <c r="AA340" s="444" t="n"/>
      <c r="AB340" s="1697" t="n">
        <v>0.132</v>
      </c>
      <c r="AC340" s="1624">
        <f>ROUND(O340*AB340,3)</f>
        <v/>
      </c>
      <c r="AD340" s="1440"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25" t="n"/>
      <c r="D341" s="1625" t="n"/>
      <c r="E341" s="435" t="inlineStr">
        <is>
          <t>CHANSON</t>
        </is>
      </c>
      <c r="F341" s="1668"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442" t="n"/>
      <c r="N341" s="1442" t="n"/>
      <c r="O341" s="898" t="n">
        <v>24</v>
      </c>
      <c r="P341" s="1626" t="n">
        <v>4103</v>
      </c>
      <c r="Q341" s="1622">
        <f>O341*P341</f>
        <v/>
      </c>
      <c r="R341" s="554" t="n">
        <v>3200</v>
      </c>
      <c r="S341" s="1634">
        <f>O341*R341</f>
        <v/>
      </c>
      <c r="T341" s="1634">
        <f>Q341-S341</f>
        <v/>
      </c>
      <c r="U341" s="808">
        <f>T341/Q341</f>
        <v/>
      </c>
      <c r="V341" s="444" t="n"/>
      <c r="W341" s="444" t="n"/>
      <c r="X341" s="444" t="n"/>
      <c r="Y341" s="444" t="n"/>
      <c r="Z341" s="444" t="n"/>
      <c r="AA341" s="444" t="n"/>
      <c r="AB341" s="1697" t="n">
        <v>0.0335</v>
      </c>
      <c r="AC341" s="1624">
        <f>ROUND(O341*AB341,3)</f>
        <v/>
      </c>
      <c r="AD341" s="1440"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25" t="n"/>
      <c r="D342" s="1625"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442" t="n"/>
      <c r="N342" s="1442" t="n"/>
      <c r="O342" s="898" t="n"/>
      <c r="P342" s="1626" t="n">
        <v>8205</v>
      </c>
      <c r="Q342" s="1622">
        <f>O342*P342</f>
        <v/>
      </c>
      <c r="R342" s="554" t="n">
        <v>6400</v>
      </c>
      <c r="S342" s="1634">
        <f>O342*R342</f>
        <v/>
      </c>
      <c r="T342" s="1634">
        <f>Q342-S342</f>
        <v/>
      </c>
      <c r="U342" s="808">
        <f>T342/Q342</f>
        <v/>
      </c>
      <c r="V342" s="444" t="n"/>
      <c r="W342" s="444" t="n"/>
      <c r="X342" s="444" t="n"/>
      <c r="Y342" s="444" t="n"/>
      <c r="Z342" s="444" t="n"/>
      <c r="AA342" s="444" t="n"/>
      <c r="AB342" s="1697" t="n">
        <v>0.117</v>
      </c>
      <c r="AC342" s="1624">
        <f>O342*AB342</f>
        <v/>
      </c>
      <c r="AD342" s="1440"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442" t="n"/>
      <c r="B343" s="822" t="n"/>
      <c r="C343" s="1625" t="n"/>
      <c r="D343" s="1625"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442" t="n"/>
      <c r="N343" s="1442" t="n"/>
      <c r="O343" s="898" t="n"/>
      <c r="P343" s="1626" t="n">
        <v>12308</v>
      </c>
      <c r="Q343" s="1622">
        <f>O343*P343</f>
        <v/>
      </c>
      <c r="R343" s="554" t="n">
        <v>9600</v>
      </c>
      <c r="S343" s="1634">
        <f>O343*R343</f>
        <v/>
      </c>
      <c r="T343" s="1634">
        <f>Q343-S343</f>
        <v/>
      </c>
      <c r="U343" s="808">
        <f>T343/Q343</f>
        <v/>
      </c>
      <c r="V343" s="444" t="n"/>
      <c r="W343" s="444" t="n"/>
      <c r="X343" s="444" t="n"/>
      <c r="Y343" s="444" t="n"/>
      <c r="Z343" s="444" t="n"/>
      <c r="AA343" s="444" t="n"/>
      <c r="AB343" s="1697" t="n">
        <v>0.1185</v>
      </c>
      <c r="AC343" s="1624">
        <f>ROUND(O343*AB343,3)</f>
        <v/>
      </c>
      <c r="AD343" s="1440"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442" t="n"/>
      <c r="B344" s="822" t="n"/>
      <c r="C344" s="1625">
        <f>C319</f>
        <v/>
      </c>
      <c r="D344" s="1625" t="n"/>
      <c r="E344" s="435" t="inlineStr">
        <is>
          <t>CHANSON</t>
        </is>
      </c>
      <c r="F344" s="1668" t="inlineStr">
        <is>
          <t>2092S</t>
        </is>
      </c>
      <c r="G344" s="447">
        <f>G319</f>
        <v/>
      </c>
      <c r="H344" s="447" t="inlineStr">
        <is>
          <t>《CHANSON》CHANSONNIER LOTION  NANO  (mini pouch sample)</t>
        </is>
      </c>
      <c r="I344" s="447">
        <f>I319</f>
        <v/>
      </c>
      <c r="J344" s="447">
        <f>J319</f>
        <v/>
      </c>
      <c r="K344" s="447">
        <f>K319</f>
        <v/>
      </c>
      <c r="L344" s="699" t="n"/>
      <c r="M344" s="1442" t="n"/>
      <c r="N344" s="1442" t="n"/>
      <c r="O344" s="898" t="n"/>
      <c r="P344" s="1626" t="n">
        <v>17</v>
      </c>
      <c r="Q344" s="1622">
        <f>O344*P344</f>
        <v/>
      </c>
      <c r="R344" s="554" t="n">
        <v>16</v>
      </c>
      <c r="S344" s="1634">
        <f>O344*R344</f>
        <v/>
      </c>
      <c r="T344" s="1634">
        <f>Q344-S344</f>
        <v/>
      </c>
      <c r="U344" s="808">
        <f>T344/Q344</f>
        <v/>
      </c>
      <c r="V344" s="444" t="n"/>
      <c r="W344" s="444" t="n"/>
      <c r="X344" s="444" t="n"/>
      <c r="Y344" s="444" t="n"/>
      <c r="Z344" s="444" t="n"/>
      <c r="AA344" s="444" t="n"/>
      <c r="AB344" s="1697" t="n">
        <v>0.004</v>
      </c>
      <c r="AC344" s="1624">
        <f>ROUND(O344*AB344,3)</f>
        <v/>
      </c>
      <c r="AD344" s="1440">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442" t="n"/>
      <c r="B345" s="822" t="n"/>
      <c r="C345" s="1625">
        <f>C320</f>
        <v/>
      </c>
      <c r="D345" s="1625" t="n"/>
      <c r="E345" s="435" t="inlineStr">
        <is>
          <t>CHANSON</t>
        </is>
      </c>
      <c r="F345" s="1668" t="inlineStr">
        <is>
          <t>2095S</t>
        </is>
      </c>
      <c r="G345" s="447">
        <f>G320</f>
        <v/>
      </c>
      <c r="H345" s="447" t="inlineStr">
        <is>
          <t>《CHANSON》CHANSONNIER CONCENTRATE NANO 30 ml (mini pouch sample)</t>
        </is>
      </c>
      <c r="I345" s="447">
        <f>I320</f>
        <v/>
      </c>
      <c r="J345" s="447">
        <f>J320</f>
        <v/>
      </c>
      <c r="K345" s="447">
        <f>K320</f>
        <v/>
      </c>
      <c r="L345" s="699" t="n"/>
      <c r="M345" s="1442" t="n"/>
      <c r="N345" s="1442" t="n"/>
      <c r="O345" s="898" t="n"/>
      <c r="P345" s="1626" t="n">
        <v>17</v>
      </c>
      <c r="Q345" s="1622">
        <f>O345*P345</f>
        <v/>
      </c>
      <c r="R345" s="554" t="n">
        <v>16</v>
      </c>
      <c r="S345" s="1634">
        <f>O345*R345</f>
        <v/>
      </c>
      <c r="T345" s="1634">
        <f>Q345-S345</f>
        <v/>
      </c>
      <c r="U345" s="808">
        <f>T345/Q345</f>
        <v/>
      </c>
      <c r="V345" s="444" t="n"/>
      <c r="W345" s="444" t="n"/>
      <c r="X345" s="444" t="n"/>
      <c r="Y345" s="444" t="n"/>
      <c r="Z345" s="444" t="n"/>
      <c r="AA345" s="444" t="n"/>
      <c r="AB345" s="1697" t="n">
        <v>0.003</v>
      </c>
      <c r="AC345" s="1624">
        <f>ROUND(O345*AB345,3)</f>
        <v/>
      </c>
      <c r="AD345" s="1440">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442" t="n"/>
      <c r="B346" s="822" t="n"/>
      <c r="C346" s="1625">
        <f>C321</f>
        <v/>
      </c>
      <c r="D346" s="1625" t="n"/>
      <c r="E346" s="435" t="inlineStr">
        <is>
          <t>CHANSON</t>
        </is>
      </c>
      <c r="F346" s="1668" t="inlineStr">
        <is>
          <t>2093S</t>
        </is>
      </c>
      <c r="G346" s="447">
        <f>G321</f>
        <v/>
      </c>
      <c r="H346" s="447" t="inlineStr">
        <is>
          <t>《CHANSON》CHANSONNIER MILK NANO (mini pouch sample)</t>
        </is>
      </c>
      <c r="I346" s="447">
        <f>I321</f>
        <v/>
      </c>
      <c r="J346" s="447">
        <f>J321</f>
        <v/>
      </c>
      <c r="K346" s="447">
        <f>K321</f>
        <v/>
      </c>
      <c r="L346" s="699" t="n"/>
      <c r="M346" s="1442" t="n"/>
      <c r="N346" s="1442" t="n"/>
      <c r="O346" s="898" t="n"/>
      <c r="P346" s="1626" t="n">
        <v>17</v>
      </c>
      <c r="Q346" s="1622">
        <f>O346*P346</f>
        <v/>
      </c>
      <c r="R346" s="554" t="n">
        <v>16</v>
      </c>
      <c r="S346" s="1634">
        <f>O346*R346</f>
        <v/>
      </c>
      <c r="T346" s="1634">
        <f>Q346-S346</f>
        <v/>
      </c>
      <c r="U346" s="808">
        <f>T346/Q346</f>
        <v/>
      </c>
      <c r="V346" s="444" t="n"/>
      <c r="W346" s="444" t="n"/>
      <c r="X346" s="444" t="n"/>
      <c r="Y346" s="444" t="n"/>
      <c r="Z346" s="444" t="n"/>
      <c r="AA346" s="444" t="n"/>
      <c r="AB346" s="1697" t="n">
        <v>0.004</v>
      </c>
      <c r="AC346" s="1624">
        <f>ROUND(O346*AB346,3)</f>
        <v/>
      </c>
      <c r="AD346" s="1440">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442" t="n"/>
      <c r="B347" s="822" t="n"/>
      <c r="C347" s="1625">
        <f>C322</f>
        <v/>
      </c>
      <c r="D347" s="1625" t="n"/>
      <c r="E347" s="435" t="inlineStr">
        <is>
          <t>CHANSON</t>
        </is>
      </c>
      <c r="F347" s="1668" t="inlineStr">
        <is>
          <t>2094S</t>
        </is>
      </c>
      <c r="G347" s="447">
        <f>G322</f>
        <v/>
      </c>
      <c r="H347" s="447" t="inlineStr">
        <is>
          <t>《CHANSON》CHANSONNIER NOURISHING NANO (mini pouch sample)</t>
        </is>
      </c>
      <c r="I347" s="447">
        <f>I322</f>
        <v/>
      </c>
      <c r="J347" s="447">
        <f>J322</f>
        <v/>
      </c>
      <c r="K347" s="447">
        <f>K322</f>
        <v/>
      </c>
      <c r="L347" s="699" t="n"/>
      <c r="M347" s="1442" t="n"/>
      <c r="N347" s="1442" t="n"/>
      <c r="O347" s="898" t="n"/>
      <c r="P347" s="1626" t="n">
        <v>17</v>
      </c>
      <c r="Q347" s="1622">
        <f>O347*P347</f>
        <v/>
      </c>
      <c r="R347" s="554" t="n">
        <v>16</v>
      </c>
      <c r="S347" s="1634">
        <f>O347*R347</f>
        <v/>
      </c>
      <c r="T347" s="1634">
        <f>Q347-S347</f>
        <v/>
      </c>
      <c r="U347" s="808">
        <f>T347/Q347</f>
        <v/>
      </c>
      <c r="V347" s="444" t="n"/>
      <c r="W347" s="444" t="n"/>
      <c r="X347" s="444" t="n"/>
      <c r="Y347" s="444" t="n"/>
      <c r="Z347" s="444" t="n"/>
      <c r="AA347" s="444" t="n"/>
      <c r="AB347" s="1697" t="n">
        <v>0.003</v>
      </c>
      <c r="AC347" s="1624">
        <f>ROUND(O347*AB347,3)</f>
        <v/>
      </c>
      <c r="AD347" s="1440">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40" t="inlineStr">
        <is>
          <t>70670159</t>
        </is>
      </c>
      <c r="D348" s="1640"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48" t="n">
        <v>17</v>
      </c>
      <c r="Q348" s="1643">
        <f>O348*P348</f>
        <v/>
      </c>
      <c r="R348" s="913" t="n">
        <v>16</v>
      </c>
      <c r="S348" s="1643">
        <f>O348*R348</f>
        <v/>
      </c>
      <c r="T348" s="1643">
        <f>Q348-S348</f>
        <v/>
      </c>
      <c r="U348" s="799">
        <f>T348/Q348</f>
        <v/>
      </c>
      <c r="V348" s="819" t="n"/>
      <c r="W348" s="819" t="n"/>
      <c r="X348" s="819" t="n"/>
      <c r="Y348" s="819" t="n"/>
      <c r="Z348" s="819" t="n"/>
      <c r="AA348" s="819" t="n"/>
      <c r="AB348" s="1701" t="n">
        <v>0.004</v>
      </c>
      <c r="AC348" s="1646">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40" t="inlineStr">
        <is>
          <t>70670162</t>
        </is>
      </c>
      <c r="D349" s="1640"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48" t="n">
        <v>17</v>
      </c>
      <c r="Q349" s="1643">
        <f>O349*P349</f>
        <v/>
      </c>
      <c r="R349" s="913" t="n">
        <v>16</v>
      </c>
      <c r="S349" s="1643">
        <f>O349*R349</f>
        <v/>
      </c>
      <c r="T349" s="1643">
        <f>Q349-S349</f>
        <v/>
      </c>
      <c r="U349" s="799">
        <f>T349/Q349</f>
        <v/>
      </c>
      <c r="V349" s="819" t="n"/>
      <c r="W349" s="819" t="n"/>
      <c r="X349" s="819" t="n"/>
      <c r="Y349" s="819" t="n"/>
      <c r="Z349" s="819" t="n"/>
      <c r="AA349" s="819" t="n"/>
      <c r="AB349" s="1699" t="n">
        <v>0.003</v>
      </c>
      <c r="AC349" s="1681">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40" t="inlineStr">
        <is>
          <t>70670160</t>
        </is>
      </c>
      <c r="D350" s="1640"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48" t="n">
        <v>17</v>
      </c>
      <c r="Q350" s="1643">
        <f>O350*P350</f>
        <v/>
      </c>
      <c r="R350" s="913" t="n">
        <v>16</v>
      </c>
      <c r="S350" s="1643">
        <f>O350*R350</f>
        <v/>
      </c>
      <c r="T350" s="1643">
        <f>Q350-S350</f>
        <v/>
      </c>
      <c r="U350" s="799">
        <f>T350/Q350</f>
        <v/>
      </c>
      <c r="V350" s="819" t="n"/>
      <c r="W350" s="819" t="n"/>
      <c r="X350" s="819" t="n"/>
      <c r="Y350" s="819" t="n"/>
      <c r="Z350" s="819" t="n"/>
      <c r="AA350" s="819" t="n"/>
      <c r="AB350" s="1701" t="n">
        <v>0.004</v>
      </c>
      <c r="AC350" s="1646">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40" t="inlineStr">
        <is>
          <t>70670161</t>
        </is>
      </c>
      <c r="D351" s="1640"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48" t="n">
        <v>17</v>
      </c>
      <c r="Q351" s="1643">
        <f>O351*P351</f>
        <v/>
      </c>
      <c r="R351" s="913" t="n">
        <v>16</v>
      </c>
      <c r="S351" s="1643">
        <f>O351*R351</f>
        <v/>
      </c>
      <c r="T351" s="1643">
        <f>Q351-S351</f>
        <v/>
      </c>
      <c r="U351" s="799">
        <f>T351/Q351</f>
        <v/>
      </c>
      <c r="V351" s="819" t="n"/>
      <c r="W351" s="819" t="n"/>
      <c r="X351" s="819" t="n"/>
      <c r="Y351" s="819" t="n"/>
      <c r="Z351" s="819" t="n"/>
      <c r="AA351" s="819" t="n"/>
      <c r="AB351" s="1701" t="n">
        <v>0.003</v>
      </c>
      <c r="AC351" s="1646">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442" t="n"/>
      <c r="B352" s="822" t="n"/>
      <c r="C352" s="1625" t="inlineStr">
        <is>
          <t>70670151</t>
        </is>
      </c>
      <c r="D352" s="1625"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442" t="n">
        <v>100</v>
      </c>
      <c r="N352" s="1442" t="n">
        <v>100</v>
      </c>
      <c r="O352" s="898" t="n"/>
      <c r="P352" s="1626" t="n">
        <v>17</v>
      </c>
      <c r="Q352" s="1622">
        <f>O352*P352</f>
        <v/>
      </c>
      <c r="R352" s="554" t="n">
        <v>16</v>
      </c>
      <c r="S352" s="1634">
        <f>O352*R352</f>
        <v/>
      </c>
      <c r="T352" s="1634">
        <f>Q352-S352</f>
        <v/>
      </c>
      <c r="U352" s="808">
        <f>T352/Q352</f>
        <v/>
      </c>
      <c r="V352" s="444" t="n"/>
      <c r="W352" s="444" t="n"/>
      <c r="X352" s="444" t="n"/>
      <c r="Y352" s="444" t="n"/>
      <c r="Z352" s="444" t="n"/>
      <c r="AA352" s="444" t="n"/>
      <c r="AB352" s="1696" t="n">
        <v>0.004</v>
      </c>
      <c r="AC352" s="1627">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442" t="n"/>
      <c r="B353" s="822" t="n"/>
      <c r="C353" s="1625" t="inlineStr">
        <is>
          <t>70670152</t>
        </is>
      </c>
      <c r="D353" s="1625"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442" t="n">
        <v>100</v>
      </c>
      <c r="N353" s="1442" t="n">
        <v>100</v>
      </c>
      <c r="O353" s="898" t="n"/>
      <c r="P353" s="1626" t="n">
        <v>17</v>
      </c>
      <c r="Q353" s="1622">
        <f>O353*P353</f>
        <v/>
      </c>
      <c r="R353" s="554" t="n">
        <v>16</v>
      </c>
      <c r="S353" s="1634">
        <f>O353*R353</f>
        <v/>
      </c>
      <c r="T353" s="1634">
        <f>Q353-S353</f>
        <v/>
      </c>
      <c r="U353" s="808">
        <f>T353/Q353</f>
        <v/>
      </c>
      <c r="V353" s="444" t="n"/>
      <c r="W353" s="444" t="n"/>
      <c r="X353" s="444" t="n"/>
      <c r="Y353" s="444" t="n"/>
      <c r="Z353" s="444" t="n"/>
      <c r="AA353" s="444" t="n"/>
      <c r="AB353" s="1696" t="n">
        <v>0.004</v>
      </c>
      <c r="AC353" s="1627">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442" t="n"/>
      <c r="B354" s="822" t="n"/>
      <c r="C354" s="1625" t="inlineStr">
        <is>
          <t>70670153</t>
        </is>
      </c>
      <c r="D354" s="1625"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442" t="n">
        <v>100</v>
      </c>
      <c r="N354" s="1442" t="n">
        <v>100</v>
      </c>
      <c r="O354" s="898" t="n"/>
      <c r="P354" s="1626" t="n">
        <v>17</v>
      </c>
      <c r="Q354" s="1622">
        <f>O354*P354</f>
        <v/>
      </c>
      <c r="R354" s="554" t="n">
        <v>16</v>
      </c>
      <c r="S354" s="1634">
        <f>O354*R354</f>
        <v/>
      </c>
      <c r="T354" s="1634">
        <f>Q354-S354</f>
        <v/>
      </c>
      <c r="U354" s="808">
        <f>T354/Q354</f>
        <v/>
      </c>
      <c r="V354" s="444" t="n"/>
      <c r="W354" s="444" t="n"/>
      <c r="X354" s="444" t="n"/>
      <c r="Y354" s="444" t="n"/>
      <c r="Z354" s="444" t="n"/>
      <c r="AA354" s="444" t="n"/>
      <c r="AB354" s="1696" t="n">
        <v>0.003</v>
      </c>
      <c r="AC354" s="1627">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442" t="n"/>
      <c r="B355" s="822" t="n"/>
      <c r="C355" s="1625" t="inlineStr">
        <is>
          <t>70670136</t>
        </is>
      </c>
      <c r="D355" s="1625"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442" t="n">
        <v>100</v>
      </c>
      <c r="N355" s="1442" t="n">
        <v>100</v>
      </c>
      <c r="O355" s="898" t="n"/>
      <c r="P355" s="1626" t="n">
        <v>17</v>
      </c>
      <c r="Q355" s="1622">
        <f>O355*P355</f>
        <v/>
      </c>
      <c r="R355" s="554" t="n">
        <v>16</v>
      </c>
      <c r="S355" s="1634">
        <f>O355*R355</f>
        <v/>
      </c>
      <c r="T355" s="1634">
        <f>Q355-S355</f>
        <v/>
      </c>
      <c r="U355" s="808">
        <f>T355/Q355</f>
        <v/>
      </c>
      <c r="V355" s="444" t="n"/>
      <c r="W355" s="444" t="n"/>
      <c r="X355" s="444" t="n"/>
      <c r="Y355" s="444" t="n"/>
      <c r="Z355" s="444" t="n"/>
      <c r="AA355" s="444" t="n"/>
      <c r="AB355" s="1696" t="n">
        <v>0.004</v>
      </c>
      <c r="AC355" s="1627">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442" t="n"/>
      <c r="B356" s="822" t="n"/>
      <c r="C356" s="1625" t="inlineStr">
        <is>
          <t>70670137</t>
        </is>
      </c>
      <c r="D356" s="1625"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442" t="n">
        <v>100</v>
      </c>
      <c r="N356" s="1442" t="n">
        <v>100</v>
      </c>
      <c r="O356" s="898" t="n"/>
      <c r="P356" s="1626" t="n">
        <v>17</v>
      </c>
      <c r="Q356" s="1622">
        <f>O356*P356</f>
        <v/>
      </c>
      <c r="R356" s="554" t="n">
        <v>16</v>
      </c>
      <c r="S356" s="1634">
        <f>O356*R356</f>
        <v/>
      </c>
      <c r="T356" s="1634">
        <f>Q356-S356</f>
        <v/>
      </c>
      <c r="U356" s="808">
        <f>T356/Q356</f>
        <v/>
      </c>
      <c r="V356" s="444" t="n"/>
      <c r="W356" s="444" t="n"/>
      <c r="X356" s="444" t="n"/>
      <c r="Y356" s="444" t="n"/>
      <c r="Z356" s="444" t="n"/>
      <c r="AA356" s="444" t="n"/>
      <c r="AB356" s="1696" t="n">
        <v>0.004</v>
      </c>
      <c r="AC356" s="1627">
        <f>ROUND(O356*AB356,3)</f>
        <v/>
      </c>
      <c r="AD356" s="1440">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442" t="n"/>
      <c r="B357" s="822" t="n"/>
      <c r="C357" s="1625" t="inlineStr">
        <is>
          <t>70670138</t>
        </is>
      </c>
      <c r="D357" s="1625"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442" t="n">
        <v>100</v>
      </c>
      <c r="N357" s="1442" t="n">
        <v>100</v>
      </c>
      <c r="O357" s="898" t="n"/>
      <c r="P357" s="1626" t="n">
        <v>17</v>
      </c>
      <c r="Q357" s="1622">
        <f>O357*P357</f>
        <v/>
      </c>
      <c r="R357" s="554" t="n">
        <v>16</v>
      </c>
      <c r="S357" s="1634">
        <f>O357*R357</f>
        <v/>
      </c>
      <c r="T357" s="1634">
        <f>Q357-S357</f>
        <v/>
      </c>
      <c r="U357" s="808">
        <f>T357/Q357</f>
        <v/>
      </c>
      <c r="V357" s="444" t="n"/>
      <c r="W357" s="444" t="n"/>
      <c r="X357" s="444" t="n"/>
      <c r="Y357" s="444" t="n"/>
      <c r="Z357" s="444" t="n"/>
      <c r="AA357" s="444" t="n"/>
      <c r="AB357" s="1696" t="n">
        <v>0.0025</v>
      </c>
      <c r="AC357" s="1627">
        <f>ROUND(O357*AB357,3)</f>
        <v/>
      </c>
      <c r="AD357" s="1440">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442" t="n"/>
      <c r="B358" s="822" t="n"/>
      <c r="C358" s="1625" t="inlineStr">
        <is>
          <t>70670155</t>
        </is>
      </c>
      <c r="D358" s="1625"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442" t="n">
        <v>100</v>
      </c>
      <c r="N358" s="1442" t="n">
        <v>100</v>
      </c>
      <c r="O358" s="898" t="n"/>
      <c r="P358" s="1626" t="n">
        <v>17</v>
      </c>
      <c r="Q358" s="1622">
        <f>O358*P358</f>
        <v/>
      </c>
      <c r="R358" s="554" t="n">
        <v>16</v>
      </c>
      <c r="S358" s="1634">
        <f>O358*R358</f>
        <v/>
      </c>
      <c r="T358" s="1634">
        <f>Q358-S358</f>
        <v/>
      </c>
      <c r="U358" s="808">
        <f>T358/Q358</f>
        <v/>
      </c>
      <c r="V358" s="444" t="n"/>
      <c r="W358" s="444" t="n"/>
      <c r="X358" s="444" t="n"/>
      <c r="Y358" s="444" t="n"/>
      <c r="Z358" s="444" t="n"/>
      <c r="AA358" s="444" t="n"/>
      <c r="AB358" s="1696" t="n">
        <v>0.004</v>
      </c>
      <c r="AC358" s="1627">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442" t="n"/>
      <c r="B359" s="822" t="n"/>
      <c r="C359" s="1625" t="inlineStr">
        <is>
          <t>70670158</t>
        </is>
      </c>
      <c r="D359" s="1625"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442" t="n">
        <v>100</v>
      </c>
      <c r="N359" s="1442" t="n">
        <v>100</v>
      </c>
      <c r="O359" s="898" t="n"/>
      <c r="P359" s="1626" t="n">
        <v>17</v>
      </c>
      <c r="Q359" s="1622">
        <f>O359*P359</f>
        <v/>
      </c>
      <c r="R359" s="554" t="n">
        <v>16</v>
      </c>
      <c r="S359" s="1634">
        <f>O359*R359</f>
        <v/>
      </c>
      <c r="T359" s="1634">
        <f>Q359-S359</f>
        <v/>
      </c>
      <c r="U359" s="808">
        <f>T359/Q359</f>
        <v/>
      </c>
      <c r="V359" s="444" t="n"/>
      <c r="W359" s="444" t="n"/>
      <c r="X359" s="444" t="n"/>
      <c r="Y359" s="444" t="n"/>
      <c r="Z359" s="444" t="n"/>
      <c r="AA359" s="444" t="n"/>
      <c r="AB359" s="1696" t="n">
        <v>0.0025</v>
      </c>
      <c r="AC359" s="1627">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442" t="n"/>
      <c r="B360" s="822" t="n"/>
      <c r="C360" s="1625" t="inlineStr">
        <is>
          <t>70670156</t>
        </is>
      </c>
      <c r="D360" s="1625"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442" t="n">
        <v>100</v>
      </c>
      <c r="N360" s="1442" t="n">
        <v>100</v>
      </c>
      <c r="O360" s="898" t="n"/>
      <c r="P360" s="1626" t="n">
        <v>17</v>
      </c>
      <c r="Q360" s="1622">
        <f>O360*P360</f>
        <v/>
      </c>
      <c r="R360" s="554" t="n">
        <v>16</v>
      </c>
      <c r="S360" s="1634">
        <f>O360*R360</f>
        <v/>
      </c>
      <c r="T360" s="1634">
        <f>Q360-S360</f>
        <v/>
      </c>
      <c r="U360" s="808">
        <f>T360/Q360</f>
        <v/>
      </c>
      <c r="V360" s="444" t="n"/>
      <c r="W360" s="444" t="n"/>
      <c r="X360" s="444" t="n"/>
      <c r="Y360" s="444" t="n"/>
      <c r="Z360" s="444" t="n"/>
      <c r="AA360" s="444" t="n"/>
      <c r="AB360" s="1696" t="n">
        <v>0.004</v>
      </c>
      <c r="AC360" s="1627">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442" t="n"/>
      <c r="B361" s="822" t="n"/>
      <c r="C361" s="1625" t="inlineStr">
        <is>
          <t>70670157</t>
        </is>
      </c>
      <c r="D361" s="1625"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442" t="n">
        <v>100</v>
      </c>
      <c r="N361" s="1442" t="n">
        <v>100</v>
      </c>
      <c r="O361" s="898" t="n"/>
      <c r="P361" s="1626" t="n">
        <v>17</v>
      </c>
      <c r="Q361" s="1622">
        <f>O361*P361</f>
        <v/>
      </c>
      <c r="R361" s="554" t="n">
        <v>16</v>
      </c>
      <c r="S361" s="1634">
        <f>O361*R361</f>
        <v/>
      </c>
      <c r="T361" s="1634">
        <f>Q361-S361</f>
        <v/>
      </c>
      <c r="U361" s="808">
        <f>T361/Q361</f>
        <v/>
      </c>
      <c r="V361" s="444" t="n"/>
      <c r="W361" s="444" t="n"/>
      <c r="X361" s="444" t="n"/>
      <c r="Y361" s="444" t="n"/>
      <c r="Z361" s="444" t="n"/>
      <c r="AA361" s="444" t="n"/>
      <c r="AB361" s="1696" t="n">
        <v>0.0025</v>
      </c>
      <c r="AC361" s="1627">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25" t="n"/>
      <c r="D362" s="1625" t="n"/>
      <c r="E362" s="435" t="inlineStr">
        <is>
          <t>CHANSON</t>
        </is>
      </c>
      <c r="F362" s="435" t="n"/>
      <c r="G362" s="450" t="n"/>
      <c r="H362" s="440" t="inlineStr">
        <is>
          <t xml:space="preserve"> CHANSON Shopping bag Size M</t>
        </is>
      </c>
      <c r="I362" s="440" t="n"/>
      <c r="J362" s="693" t="n"/>
      <c r="K362" s="699" t="n"/>
      <c r="L362" s="699" t="n"/>
      <c r="M362" s="1442" t="n"/>
      <c r="N362" s="1442" t="n"/>
      <c r="O362" s="898" t="n"/>
      <c r="P362" s="1626" t="n">
        <v>71</v>
      </c>
      <c r="Q362" s="1622">
        <f>O362*P362</f>
        <v/>
      </c>
      <c r="R362" s="554" t="n">
        <v>60</v>
      </c>
      <c r="S362" s="1634">
        <f>O362*R362</f>
        <v/>
      </c>
      <c r="T362" s="1634">
        <f>Q362-S362</f>
        <v/>
      </c>
      <c r="U362" s="808">
        <f>T362/Q362</f>
        <v/>
      </c>
      <c r="V362" s="444" t="n"/>
      <c r="W362" s="444" t="n"/>
      <c r="X362" s="444" t="n"/>
      <c r="Y362" s="444" t="n"/>
      <c r="Z362" s="444" t="n"/>
      <c r="AA362" s="444" t="n"/>
      <c r="AB362" s="1697" t="n"/>
      <c r="AC362" s="1624" t="n"/>
      <c r="AD362" s="673" t="n"/>
      <c r="AE362" s="663" t="n"/>
      <c r="AF362" s="663" t="n"/>
      <c r="AG362" s="663" t="n"/>
    </row>
    <row r="363" hidden="1" ht="20.1" customFormat="1" customHeight="1" s="437" thickBot="1">
      <c r="A363" s="435" t="n"/>
      <c r="B363" s="829" t="n"/>
      <c r="C363" s="1625" t="n"/>
      <c r="D363" s="1625" t="n"/>
      <c r="E363" s="435" t="inlineStr">
        <is>
          <t>CHANSON</t>
        </is>
      </c>
      <c r="F363" s="435" t="n"/>
      <c r="G363" s="450" t="n"/>
      <c r="H363" s="440" t="inlineStr">
        <is>
          <t xml:space="preserve"> CHANSON Shopping bag Size L</t>
        </is>
      </c>
      <c r="I363" s="440" t="n"/>
      <c r="J363" s="693" t="n"/>
      <c r="K363" s="699" t="n"/>
      <c r="L363" s="699" t="n"/>
      <c r="M363" s="1442" t="n"/>
      <c r="N363" s="1442" t="n"/>
      <c r="O363" s="898" t="n"/>
      <c r="P363" s="1626" t="n">
        <v>88</v>
      </c>
      <c r="Q363" s="1622">
        <f>O363*P363</f>
        <v/>
      </c>
      <c r="R363" s="554" t="n">
        <v>75</v>
      </c>
      <c r="S363" s="1634">
        <f>O363*R363</f>
        <v/>
      </c>
      <c r="T363" s="1634">
        <f>Q363-S363</f>
        <v/>
      </c>
      <c r="U363" s="808">
        <f>T363/Q363</f>
        <v/>
      </c>
      <c r="V363" s="444" t="n"/>
      <c r="W363" s="444" t="n"/>
      <c r="X363" s="444" t="n"/>
      <c r="Y363" s="444" t="n"/>
      <c r="Z363" s="444" t="n"/>
      <c r="AA363" s="444" t="n"/>
      <c r="AB363" s="1697" t="n"/>
      <c r="AC363" s="1624" t="n"/>
      <c r="AD363" s="673" t="n"/>
      <c r="AE363" s="663" t="n"/>
      <c r="AF363" s="663" t="n"/>
      <c r="AG363" s="663" t="n"/>
    </row>
    <row r="364" hidden="1" ht="20.1" customFormat="1" customHeight="1" s="437" thickBot="1">
      <c r="A364" s="1442" t="n"/>
      <c r="B364" s="822" t="n"/>
      <c r="C364" s="1621" t="n">
        <v>4571342190026</v>
      </c>
      <c r="D364" s="1621"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442" t="n">
        <v>48</v>
      </c>
      <c r="N364" s="1442" t="n">
        <v>48</v>
      </c>
      <c r="O364" s="553" t="n"/>
      <c r="P364" s="1626" t="n">
        <v>1875</v>
      </c>
      <c r="Q364" s="1622">
        <f>O364*P364</f>
        <v/>
      </c>
      <c r="R364" s="554" t="n">
        <v>1500</v>
      </c>
      <c r="S364" s="1634">
        <f>O364*R364</f>
        <v/>
      </c>
      <c r="T364" s="1634">
        <f>Q364-S364</f>
        <v/>
      </c>
      <c r="U364" s="808">
        <f>T364/Q364</f>
        <v/>
      </c>
      <c r="V364" s="444" t="n"/>
      <c r="W364" s="444" t="n"/>
      <c r="X364" s="444">
        <f>O364/M364</f>
        <v/>
      </c>
      <c r="Y364" s="444">
        <f>V364*X364</f>
        <v/>
      </c>
      <c r="Z364" s="444">
        <f>W364*X364</f>
        <v/>
      </c>
      <c r="AA364" s="444" t="n"/>
      <c r="AB364" s="1647" t="n">
        <v>0.158</v>
      </c>
      <c r="AC364" s="1660">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442" t="n"/>
      <c r="B365" s="822" t="n"/>
      <c r="C365" s="1621" t="n">
        <v>4571342190019</v>
      </c>
      <c r="D365" s="1621"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442" t="n">
        <v>104</v>
      </c>
      <c r="N365" s="1442" t="n">
        <v>104</v>
      </c>
      <c r="O365" s="553" t="n">
        <v>30</v>
      </c>
      <c r="P365" s="1626" t="n">
        <v>1403</v>
      </c>
      <c r="Q365" s="1622">
        <f>O365*P365</f>
        <v/>
      </c>
      <c r="R365" s="554" t="n">
        <v>1122</v>
      </c>
      <c r="S365" s="1634">
        <f>O365*R365</f>
        <v/>
      </c>
      <c r="T365" s="1634">
        <f>Q365-S365</f>
        <v/>
      </c>
      <c r="U365" s="808">
        <f>T365/Q365</f>
        <v/>
      </c>
      <c r="V365" s="444" t="n"/>
      <c r="W365" s="444" t="n"/>
      <c r="X365" s="444">
        <f>O365/M365</f>
        <v/>
      </c>
      <c r="Y365" s="444">
        <f>V365*X365</f>
        <v/>
      </c>
      <c r="Z365" s="444">
        <f>W365*X365</f>
        <v/>
      </c>
      <c r="AA365" s="444" t="n"/>
      <c r="AB365" s="1656" t="n">
        <v>0.1</v>
      </c>
      <c r="AC365" s="1624">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21" t="n">
        <v>101</v>
      </c>
      <c r="D366" s="1621"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442" t="n">
        <v>48</v>
      </c>
      <c r="N366" s="1442" t="n">
        <v>48</v>
      </c>
      <c r="O366" s="553" t="n"/>
      <c r="P366" s="1626" t="n">
        <v>1725</v>
      </c>
      <c r="Q366" s="1622">
        <f>O366*P366</f>
        <v/>
      </c>
      <c r="R366" s="554" t="n">
        <v>1380</v>
      </c>
      <c r="S366" s="1634">
        <f>O366*R366</f>
        <v/>
      </c>
      <c r="T366" s="1634">
        <f>Q366-S366</f>
        <v/>
      </c>
      <c r="U366" s="808">
        <f>T366/Q366</f>
        <v/>
      </c>
      <c r="V366" s="444" t="n"/>
      <c r="W366" s="444" t="n"/>
      <c r="X366" s="444">
        <f>O366/M366</f>
        <v/>
      </c>
      <c r="Y366" s="444">
        <f>V366*X366</f>
        <v/>
      </c>
      <c r="Z366" s="444">
        <f>W366*X366</f>
        <v/>
      </c>
      <c r="AA366" s="444" t="n"/>
      <c r="AB366" s="719" t="n">
        <v>0.2</v>
      </c>
      <c r="AC366" s="1624">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21" t="n">
        <v>4571342190064</v>
      </c>
      <c r="D367" s="1621"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442" t="n">
        <v>48</v>
      </c>
      <c r="N367" s="1442" t="n">
        <v>48</v>
      </c>
      <c r="O367" s="553" t="n"/>
      <c r="P367" s="1626" t="n">
        <v>1704</v>
      </c>
      <c r="Q367" s="1622">
        <f>O367*P367</f>
        <v/>
      </c>
      <c r="R367" s="554" t="n">
        <v>1363</v>
      </c>
      <c r="S367" s="1634">
        <f>O367*R367</f>
        <v/>
      </c>
      <c r="T367" s="1634">
        <f>Q367-S367</f>
        <v/>
      </c>
      <c r="U367" s="808">
        <f>T367/Q367</f>
        <v/>
      </c>
      <c r="V367" s="444" t="n"/>
      <c r="W367" s="444" t="n"/>
      <c r="X367" s="444">
        <f>O367/M367</f>
        <v/>
      </c>
      <c r="Y367" s="444">
        <f>V367*X367</f>
        <v/>
      </c>
      <c r="Z367" s="444">
        <f>W367*X367</f>
        <v/>
      </c>
      <c r="AA367" s="444" t="n"/>
      <c r="AB367" s="719" t="n">
        <v>0.194</v>
      </c>
      <c r="AC367" s="1624">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21" t="n">
        <v>102</v>
      </c>
      <c r="D368" s="1621"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442" t="n">
        <v>140</v>
      </c>
      <c r="N368" s="1442" t="n">
        <v>140</v>
      </c>
      <c r="O368" s="553" t="n"/>
      <c r="P368" s="1626" t="n">
        <v>638</v>
      </c>
      <c r="Q368" s="1622">
        <f>O368*P368</f>
        <v/>
      </c>
      <c r="R368" s="554" t="n">
        <v>485</v>
      </c>
      <c r="S368" s="1634">
        <f>O368*R368</f>
        <v/>
      </c>
      <c r="T368" s="1634">
        <f>Q368-S368</f>
        <v/>
      </c>
      <c r="U368" s="808">
        <f>T368/Q368</f>
        <v/>
      </c>
      <c r="V368" s="444" t="n"/>
      <c r="W368" s="444" t="n"/>
      <c r="X368" s="444">
        <f>O368/M368</f>
        <v/>
      </c>
      <c r="Y368" s="444">
        <f>V368*X368</f>
        <v/>
      </c>
      <c r="Z368" s="444">
        <f>W368*X368</f>
        <v/>
      </c>
      <c r="AA368" s="444" t="n"/>
      <c r="AB368" s="1678" t="n">
        <v>0.06</v>
      </c>
      <c r="AC368" s="1624">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21" t="n">
        <v>4582276130668</v>
      </c>
      <c r="D369" s="1621"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442" t="n">
        <v>48</v>
      </c>
      <c r="N369" s="1442" t="n">
        <v>48</v>
      </c>
      <c r="O369" s="553" t="n"/>
      <c r="P369" s="1626" t="n">
        <v>938</v>
      </c>
      <c r="Q369" s="1622">
        <f>O369*P369</f>
        <v/>
      </c>
      <c r="R369" s="554" t="n">
        <v>750</v>
      </c>
      <c r="S369" s="1634">
        <f>O369*R369</f>
        <v/>
      </c>
      <c r="T369" s="1634">
        <f>Q369-S369</f>
        <v/>
      </c>
      <c r="U369" s="808">
        <f>T369/Q369</f>
        <v/>
      </c>
      <c r="V369" s="444" t="n"/>
      <c r="W369" s="444" t="n"/>
      <c r="X369" s="444">
        <f>O369/M369</f>
        <v/>
      </c>
      <c r="Y369" s="444">
        <f>V369*X369</f>
        <v/>
      </c>
      <c r="Z369" s="444">
        <f>W369*X369</f>
        <v/>
      </c>
      <c r="AA369" s="444" t="n"/>
      <c r="AB369" s="719" t="n">
        <v>0.112</v>
      </c>
      <c r="AC369" s="1624">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21" t="n">
        <v>4582276130798</v>
      </c>
      <c r="D370" s="1621"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442" t="n">
        <v>24</v>
      </c>
      <c r="N370" s="1442" t="n">
        <v>24</v>
      </c>
      <c r="O370" s="553" t="n"/>
      <c r="P370" s="1626" t="n">
        <v>1813</v>
      </c>
      <c r="Q370" s="1622">
        <f>O370*P370</f>
        <v/>
      </c>
      <c r="R370" s="554" t="n">
        <v>1450</v>
      </c>
      <c r="S370" s="1634">
        <f>O370*R370</f>
        <v/>
      </c>
      <c r="T370" s="1634">
        <f>Q370-S370</f>
        <v/>
      </c>
      <c r="U370" s="808">
        <f>T370/Q370</f>
        <v/>
      </c>
      <c r="V370" s="444" t="n"/>
      <c r="W370" s="444" t="n"/>
      <c r="X370" s="444">
        <f>O370/M370</f>
        <v/>
      </c>
      <c r="Y370" s="444">
        <f>V370*X370</f>
        <v/>
      </c>
      <c r="Z370" s="444">
        <f>W370*X370</f>
        <v/>
      </c>
      <c r="AA370" s="444" t="n"/>
      <c r="AB370" s="719" t="n">
        <v>0.257</v>
      </c>
      <c r="AC370" s="1624">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21" t="n">
        <v>103</v>
      </c>
      <c r="D371" s="1621"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442" t="n">
        <v>40</v>
      </c>
      <c r="N371" s="1442" t="n">
        <v>40</v>
      </c>
      <c r="O371" s="553" t="n"/>
      <c r="P371" s="1626" t="n">
        <v>1023</v>
      </c>
      <c r="Q371" s="1622">
        <f>O371*P371</f>
        <v/>
      </c>
      <c r="R371" s="554" t="n">
        <v>818</v>
      </c>
      <c r="S371" s="1634">
        <f>O371*R371</f>
        <v/>
      </c>
      <c r="T371" s="1634">
        <f>Q371-S371</f>
        <v/>
      </c>
      <c r="U371" s="808">
        <f>T371/Q371</f>
        <v/>
      </c>
      <c r="V371" s="444" t="n"/>
      <c r="W371" s="444" t="n"/>
      <c r="X371" s="444">
        <f>O371/M371</f>
        <v/>
      </c>
      <c r="Y371" s="444">
        <f>V371*X371</f>
        <v/>
      </c>
      <c r="Z371" s="444">
        <f>W371*X371</f>
        <v/>
      </c>
      <c r="AA371" s="444" t="n"/>
      <c r="AB371" s="1678" t="n">
        <v>0.239</v>
      </c>
      <c r="AC371" s="1624">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442" t="n"/>
      <c r="B372" s="822" t="n"/>
      <c r="C372" s="1621" t="n">
        <v>104</v>
      </c>
      <c r="D372" s="1621"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442" t="n">
        <v>50</v>
      </c>
      <c r="N372" s="1442" t="n">
        <v>100</v>
      </c>
      <c r="O372" s="553" t="n"/>
      <c r="P372" s="1626" t="n">
        <v>443</v>
      </c>
      <c r="Q372" s="1622">
        <f>O372*P372</f>
        <v/>
      </c>
      <c r="R372" s="554" t="n">
        <v>354</v>
      </c>
      <c r="S372" s="1634">
        <f>O372*R372</f>
        <v/>
      </c>
      <c r="T372" s="1634">
        <f>Q372-S372</f>
        <v/>
      </c>
      <c r="U372" s="808">
        <f>T372/Q372</f>
        <v/>
      </c>
      <c r="V372" s="444">
        <f>ROUND(0.47*0.365*0.18,3)</f>
        <v/>
      </c>
      <c r="W372" s="444" t="n">
        <v>3.5</v>
      </c>
      <c r="X372" s="444">
        <f>O372/M372</f>
        <v/>
      </c>
      <c r="Y372" s="444">
        <f>V372*X372</f>
        <v/>
      </c>
      <c r="Z372" s="444">
        <f>W372*X372</f>
        <v/>
      </c>
      <c r="AA372" s="444" t="n"/>
      <c r="AB372" s="1650" t="n">
        <v>0.025</v>
      </c>
      <c r="AC372" s="1627">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442" t="n"/>
      <c r="B373" s="822" t="n"/>
      <c r="C373" s="1621" t="n">
        <v>105</v>
      </c>
      <c r="D373" s="1621"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442" t="n">
        <v>120</v>
      </c>
      <c r="N373" s="1442" t="n">
        <v>120</v>
      </c>
      <c r="O373" s="553" t="n"/>
      <c r="P373" s="1626" t="n">
        <v>225</v>
      </c>
      <c r="Q373" s="1622">
        <f>O373*P373</f>
        <v/>
      </c>
      <c r="R373" s="554" t="n">
        <v>180</v>
      </c>
      <c r="S373" s="1634">
        <f>O373*R373</f>
        <v/>
      </c>
      <c r="T373" s="1634">
        <f>Q373-S373</f>
        <v/>
      </c>
      <c r="U373" s="808">
        <f>T373/Q373</f>
        <v/>
      </c>
      <c r="V373" s="444" t="n"/>
      <c r="W373" s="444" t="n"/>
      <c r="X373" s="444">
        <f>O373/M373</f>
        <v/>
      </c>
      <c r="Y373" s="444">
        <f>V373*X373</f>
        <v/>
      </c>
      <c r="Z373" s="444">
        <f>W373*X373</f>
        <v/>
      </c>
      <c r="AA373" s="444" t="n"/>
      <c r="AB373" s="1650" t="n">
        <v>0.03</v>
      </c>
      <c r="AC373" s="1627">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442" t="n"/>
      <c r="B374" s="822" t="n"/>
      <c r="C374" s="1621" t="n">
        <v>4571342190057</v>
      </c>
      <c r="D374" s="1621"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442" t="n">
        <v>2000</v>
      </c>
      <c r="N374" s="1442" t="n">
        <v>2000</v>
      </c>
      <c r="O374" s="553" t="n"/>
      <c r="P374" s="1626" t="n">
        <v>51</v>
      </c>
      <c r="Q374" s="1622">
        <f>O374*P374</f>
        <v/>
      </c>
      <c r="R374" s="554" t="n">
        <v>41</v>
      </c>
      <c r="S374" s="1634">
        <f>O374*R374</f>
        <v/>
      </c>
      <c r="T374" s="1634">
        <f>Q374-S374</f>
        <v/>
      </c>
      <c r="U374" s="808">
        <f>T374/Q374</f>
        <v/>
      </c>
      <c r="V374" s="444" t="n"/>
      <c r="W374" s="444" t="n"/>
      <c r="X374" s="444">
        <f>O374/M374</f>
        <v/>
      </c>
      <c r="Y374" s="444">
        <f>V374*X374</f>
        <v/>
      </c>
      <c r="Z374" s="444">
        <f>W374*X374</f>
        <v/>
      </c>
      <c r="AA374" s="444" t="n"/>
      <c r="AB374" s="1658" t="n">
        <v>0.003</v>
      </c>
      <c r="AC374" s="1627">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442" t="n"/>
      <c r="B375" s="822" t="n"/>
      <c r="C375" s="1625" t="n">
        <v>4544884102994</v>
      </c>
      <c r="D375" s="1625"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442" t="n">
        <v>12</v>
      </c>
      <c r="N375" s="1442" t="n">
        <v>12</v>
      </c>
      <c r="O375" s="553" t="n"/>
      <c r="P375" s="1626" t="n">
        <v>1169</v>
      </c>
      <c r="Q375" s="1622">
        <f>O375*P375</f>
        <v/>
      </c>
      <c r="R375" s="554" t="n">
        <v>900</v>
      </c>
      <c r="S375" s="1634">
        <f>O375*R375</f>
        <v/>
      </c>
      <c r="T375" s="1634">
        <f>Q375-S375</f>
        <v/>
      </c>
      <c r="U375" s="808">
        <f>T375/Q375</f>
        <v/>
      </c>
      <c r="V375" s="444" t="n"/>
      <c r="W375" s="444" t="n"/>
      <c r="X375" s="444">
        <f>O375/M375</f>
        <v/>
      </c>
      <c r="Y375" s="444">
        <f>V375*X375</f>
        <v/>
      </c>
      <c r="Z375" s="444">
        <f>W375*X375</f>
        <v/>
      </c>
      <c r="AA375" s="444" t="n"/>
      <c r="AB375" s="1664" t="n">
        <v>0.14</v>
      </c>
      <c r="AC375" s="1624">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442" t="n"/>
      <c r="B376" s="822" t="n"/>
      <c r="C376" s="1625" t="n">
        <v>4544884103007</v>
      </c>
      <c r="D376" s="1625"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442" t="n">
        <v>12</v>
      </c>
      <c r="N376" s="1442" t="n">
        <v>12</v>
      </c>
      <c r="O376" s="553" t="n"/>
      <c r="P376" s="1626" t="n">
        <v>1169</v>
      </c>
      <c r="Q376" s="1622">
        <f>O376*P376</f>
        <v/>
      </c>
      <c r="R376" s="554" t="n">
        <v>900</v>
      </c>
      <c r="S376" s="1634">
        <f>O376*R376</f>
        <v/>
      </c>
      <c r="T376" s="1634">
        <f>Q376-S376</f>
        <v/>
      </c>
      <c r="U376" s="808">
        <f>T376/Q376</f>
        <v/>
      </c>
      <c r="V376" s="444" t="n"/>
      <c r="W376" s="444" t="n"/>
      <c r="X376" s="444">
        <f>O376/M376</f>
        <v/>
      </c>
      <c r="Y376" s="444">
        <f>V376*X376</f>
        <v/>
      </c>
      <c r="Z376" s="444">
        <f>W376*X376</f>
        <v/>
      </c>
      <c r="AA376" s="444" t="n"/>
      <c r="AB376" s="1686" t="n">
        <v>0.14</v>
      </c>
      <c r="AC376" s="1624">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442" t="n"/>
      <c r="B377" s="822" t="n"/>
      <c r="C377" s="1625" t="n">
        <v>4544884103014</v>
      </c>
      <c r="D377" s="1625"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442" t="n">
        <v>12</v>
      </c>
      <c r="N377" s="1442" t="n">
        <v>12</v>
      </c>
      <c r="O377" s="553" t="n"/>
      <c r="P377" s="1626" t="n">
        <v>1461</v>
      </c>
      <c r="Q377" s="1622">
        <f>O377*P377</f>
        <v/>
      </c>
      <c r="R377" s="554" t="n">
        <v>1125</v>
      </c>
      <c r="S377" s="1634">
        <f>O377*R377</f>
        <v/>
      </c>
      <c r="T377" s="1634">
        <f>Q377-S377</f>
        <v/>
      </c>
      <c r="U377" s="808">
        <f>T377/Q377</f>
        <v/>
      </c>
      <c r="V377" s="444" t="n"/>
      <c r="W377" s="444" t="n"/>
      <c r="X377" s="444">
        <f>O377/M377</f>
        <v/>
      </c>
      <c r="Y377" s="444">
        <f>V377*X377</f>
        <v/>
      </c>
      <c r="Z377" s="444">
        <f>W377*X377</f>
        <v/>
      </c>
      <c r="AA377" s="444" t="n"/>
      <c r="AB377" s="1650" t="n">
        <v>0.14</v>
      </c>
      <c r="AC377" s="1627">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442" t="n"/>
      <c r="B378" s="822" t="n"/>
      <c r="C378" s="1625" t="n">
        <v>100400</v>
      </c>
      <c r="D378" s="1625"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442" t="n">
        <v>12</v>
      </c>
      <c r="N378" s="1442" t="n">
        <v>12</v>
      </c>
      <c r="O378" s="553" t="n"/>
      <c r="P378" s="1626" t="n">
        <v>2922</v>
      </c>
      <c r="Q378" s="1622">
        <f>O378*P378</f>
        <v/>
      </c>
      <c r="R378" s="554" t="n">
        <v>2250</v>
      </c>
      <c r="S378" s="1634">
        <f>O378*R378</f>
        <v/>
      </c>
      <c r="T378" s="1634">
        <f>Q378-S378</f>
        <v/>
      </c>
      <c r="U378" s="808">
        <f>T378/Q378</f>
        <v/>
      </c>
      <c r="V378" s="444" t="n"/>
      <c r="W378" s="444" t="n"/>
      <c r="X378" s="444">
        <f>O378/M378</f>
        <v/>
      </c>
      <c r="Y378" s="444">
        <f>V378*X378</f>
        <v/>
      </c>
      <c r="Z378" s="444">
        <f>W378*X378</f>
        <v/>
      </c>
      <c r="AA378" s="444" t="n"/>
      <c r="AB378" s="1650" t="n">
        <v>0.14</v>
      </c>
      <c r="AC378" s="1627">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25" t="n">
        <v>4544884917505</v>
      </c>
      <c r="D379" s="1625"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442" t="n">
        <v>60</v>
      </c>
      <c r="N379" s="1442" t="n">
        <v>12</v>
      </c>
      <c r="O379" s="553" t="n"/>
      <c r="P379" s="1626" t="n">
        <v>584</v>
      </c>
      <c r="Q379" s="1622">
        <f>O379*P379</f>
        <v/>
      </c>
      <c r="R379" s="554" t="n">
        <v>450</v>
      </c>
      <c r="S379" s="1634">
        <f>O379*R379</f>
        <v/>
      </c>
      <c r="T379" s="1634">
        <f>Q379-S379</f>
        <v/>
      </c>
      <c r="U379" s="808">
        <f>T379/Q379</f>
        <v/>
      </c>
      <c r="V379" s="444" t="n"/>
      <c r="W379" s="444" t="n"/>
      <c r="X379" s="444">
        <f>O379/M379</f>
        <v/>
      </c>
      <c r="Y379" s="444">
        <f>V379*X379</f>
        <v/>
      </c>
      <c r="Z379" s="444">
        <f>W379*X379</f>
        <v/>
      </c>
      <c r="AA379" s="444" t="n"/>
      <c r="AB379" s="1664" t="n">
        <v>0.05</v>
      </c>
      <c r="AC379" s="1624">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25" t="n">
        <v>4544884917581</v>
      </c>
      <c r="D380" s="1625"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442" t="n">
        <v>60</v>
      </c>
      <c r="N380" s="1442" t="n">
        <v>12</v>
      </c>
      <c r="O380" s="553" t="n"/>
      <c r="P380" s="1626" t="n">
        <v>789</v>
      </c>
      <c r="Q380" s="1622">
        <f>O380*P380</f>
        <v/>
      </c>
      <c r="R380" s="554" t="n">
        <v>607</v>
      </c>
      <c r="S380" s="1634">
        <f>O380*R380</f>
        <v/>
      </c>
      <c r="T380" s="1634">
        <f>Q380-S380</f>
        <v/>
      </c>
      <c r="U380" s="808">
        <f>T380/Q380</f>
        <v/>
      </c>
      <c r="V380" s="444" t="n"/>
      <c r="W380" s="444" t="n"/>
      <c r="X380" s="444">
        <f>O380/M380</f>
        <v/>
      </c>
      <c r="Y380" s="444">
        <f>V380*X380</f>
        <v/>
      </c>
      <c r="Z380" s="444">
        <f>W380*X380</f>
        <v/>
      </c>
      <c r="AA380" s="444" t="n"/>
      <c r="AB380" s="1678" t="n">
        <v>0.05</v>
      </c>
      <c r="AC380" s="1624">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25" t="n">
        <v>4544884917543</v>
      </c>
      <c r="D381" s="1625"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442" t="n">
        <v>60</v>
      </c>
      <c r="N381" s="1442" t="n"/>
      <c r="O381" s="553" t="n"/>
      <c r="P381" s="1626" t="n">
        <v>1169</v>
      </c>
      <c r="Q381" s="1622">
        <f>O381*P381</f>
        <v/>
      </c>
      <c r="R381" s="554" t="n">
        <v>900</v>
      </c>
      <c r="S381" s="1634">
        <f>O381*R381</f>
        <v/>
      </c>
      <c r="T381" s="1634">
        <f>Q381-S381</f>
        <v/>
      </c>
      <c r="U381" s="808">
        <f>T381/Q381</f>
        <v/>
      </c>
      <c r="V381" s="444" t="n"/>
      <c r="W381" s="444" t="n"/>
      <c r="X381" s="444" t="n"/>
      <c r="Y381" s="444" t="n"/>
      <c r="Z381" s="444" t="n"/>
      <c r="AA381" s="444" t="n"/>
      <c r="AB381" s="1678" t="n">
        <v>0.05</v>
      </c>
      <c r="AC381" s="1624">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25" t="n">
        <v>4544884917529</v>
      </c>
      <c r="D382" s="1625"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442" t="n">
        <v>60</v>
      </c>
      <c r="N382" s="1442" t="n"/>
      <c r="O382" s="553" t="n"/>
      <c r="P382" s="1626" t="n">
        <v>643</v>
      </c>
      <c r="Q382" s="1622">
        <f>O382*P382</f>
        <v/>
      </c>
      <c r="R382" s="554" t="n">
        <v>495</v>
      </c>
      <c r="S382" s="1634">
        <f>O382*R382</f>
        <v/>
      </c>
      <c r="T382" s="1634">
        <f>Q382-S382</f>
        <v/>
      </c>
      <c r="U382" s="808">
        <f>T382/Q382</f>
        <v/>
      </c>
      <c r="V382" s="444" t="n"/>
      <c r="W382" s="444" t="n"/>
      <c r="X382" s="444" t="n"/>
      <c r="Y382" s="444" t="n"/>
      <c r="Z382" s="444" t="n"/>
      <c r="AA382" s="444" t="n"/>
      <c r="AB382" s="1678" t="n">
        <v>0.05</v>
      </c>
      <c r="AC382" s="1624">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25" t="n">
        <v>100532</v>
      </c>
      <c r="D383" s="1625"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442" t="n">
        <v>12</v>
      </c>
      <c r="N383" s="1442" t="n">
        <v>12</v>
      </c>
      <c r="O383" s="553" t="n"/>
      <c r="P383" s="1626" t="n">
        <v>2045</v>
      </c>
      <c r="Q383" s="1622">
        <f>O383*P383</f>
        <v/>
      </c>
      <c r="R383" s="554" t="n">
        <v>1620</v>
      </c>
      <c r="S383" s="1634">
        <f>O383*R383</f>
        <v/>
      </c>
      <c r="T383" s="1634">
        <f>Q383-S383</f>
        <v/>
      </c>
      <c r="U383" s="808">
        <f>T383/Q383</f>
        <v/>
      </c>
      <c r="V383" s="444" t="n"/>
      <c r="W383" s="444" t="n"/>
      <c r="X383" s="444">
        <f>O383/M383</f>
        <v/>
      </c>
      <c r="Y383" s="444">
        <f>V383*X383</f>
        <v/>
      </c>
      <c r="Z383" s="444">
        <f>W383*X383</f>
        <v/>
      </c>
      <c r="AA383" s="444" t="n"/>
      <c r="AB383" s="1678" t="n">
        <v>0.05</v>
      </c>
      <c r="AC383" s="1624">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442" t="n"/>
      <c r="B384" s="822" t="n"/>
      <c r="C384" s="1625" t="n">
        <v>100310</v>
      </c>
      <c r="D384" s="1625"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442" t="n">
        <v>10</v>
      </c>
      <c r="N384" s="1702" t="n">
        <v>100</v>
      </c>
      <c r="O384" s="553" t="n"/>
      <c r="P384" s="1626" t="n">
        <v>260</v>
      </c>
      <c r="Q384" s="1622">
        <f>O384*P384</f>
        <v/>
      </c>
      <c r="R384" s="554" t="n">
        <v>200</v>
      </c>
      <c r="S384" s="1634">
        <f>O384*R384</f>
        <v/>
      </c>
      <c r="T384" s="1634">
        <f>Q384-S384</f>
        <v/>
      </c>
      <c r="U384" s="808">
        <f>T384/Q384</f>
        <v/>
      </c>
      <c r="V384" s="444" t="n"/>
      <c r="W384" s="444" t="n"/>
      <c r="X384" s="444">
        <f>O384/M384</f>
        <v/>
      </c>
      <c r="Y384" s="444">
        <f>V384*X384</f>
        <v/>
      </c>
      <c r="Z384" s="444">
        <f>W384*X384</f>
        <v/>
      </c>
      <c r="AA384" s="444" t="n"/>
      <c r="AB384" s="1650" t="n">
        <v>0.016</v>
      </c>
      <c r="AC384" s="1627">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442" t="n"/>
      <c r="B385" s="822" t="n"/>
      <c r="C385" s="1625" t="n">
        <v>100305</v>
      </c>
      <c r="D385" s="1625"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442" t="n">
        <v>10</v>
      </c>
      <c r="N385" s="1703" t="n"/>
      <c r="O385" s="553" t="n"/>
      <c r="P385" s="1626" t="n">
        <v>260</v>
      </c>
      <c r="Q385" s="1622">
        <f>O385*P385</f>
        <v/>
      </c>
      <c r="R385" s="554" t="n">
        <v>200</v>
      </c>
      <c r="S385" s="1634">
        <f>O385*R385</f>
        <v/>
      </c>
      <c r="T385" s="1634">
        <f>Q385-S385</f>
        <v/>
      </c>
      <c r="U385" s="808">
        <f>T385/Q385</f>
        <v/>
      </c>
      <c r="V385" s="444" t="n"/>
      <c r="W385" s="444" t="n"/>
      <c r="X385" s="444">
        <f>O385/M385</f>
        <v/>
      </c>
      <c r="Y385" s="444">
        <f>V385*X385</f>
        <v/>
      </c>
      <c r="Z385" s="444">
        <f>W385*X385</f>
        <v/>
      </c>
      <c r="AA385" s="444" t="n"/>
      <c r="AB385" s="1650" t="n">
        <v>0.016</v>
      </c>
      <c r="AC385" s="1627">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442" t="n"/>
      <c r="B386" s="822" t="n"/>
      <c r="C386" s="1625" t="n">
        <v>100306</v>
      </c>
      <c r="D386" s="1625"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442" t="n">
        <v>10</v>
      </c>
      <c r="N386" s="1703" t="n"/>
      <c r="O386" s="553" t="n"/>
      <c r="P386" s="1626" t="n">
        <v>312</v>
      </c>
      <c r="Q386" s="1622">
        <f>O386*P386</f>
        <v/>
      </c>
      <c r="R386" s="554" t="n">
        <v>240</v>
      </c>
      <c r="S386" s="1634">
        <f>O386*R386</f>
        <v/>
      </c>
      <c r="T386" s="1634">
        <f>Q386-S386</f>
        <v/>
      </c>
      <c r="U386" s="808">
        <f>T386/Q386</f>
        <v/>
      </c>
      <c r="V386" s="444" t="n"/>
      <c r="W386" s="444" t="n"/>
      <c r="X386" s="444">
        <f>O386/M386</f>
        <v/>
      </c>
      <c r="Y386" s="444">
        <f>V386*X386</f>
        <v/>
      </c>
      <c r="Z386" s="444">
        <f>W386*X386</f>
        <v/>
      </c>
      <c r="AA386" s="444" t="n"/>
      <c r="AB386" s="1650" t="n">
        <v>0.016</v>
      </c>
      <c r="AC386" s="1627">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25" t="n">
        <v>100410</v>
      </c>
      <c r="D387" s="1625"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442" t="n">
        <v>10</v>
      </c>
      <c r="N387" s="1704" t="n"/>
      <c r="O387" s="553" t="n"/>
      <c r="P387" s="1626" t="n">
        <v>494</v>
      </c>
      <c r="Q387" s="1622">
        <f>O387*P387</f>
        <v/>
      </c>
      <c r="R387" s="554" t="n">
        <v>380</v>
      </c>
      <c r="S387" s="1634">
        <f>O387*R387</f>
        <v/>
      </c>
      <c r="T387" s="1634">
        <f>Q387-S387</f>
        <v/>
      </c>
      <c r="U387" s="808">
        <f>T387/Q387</f>
        <v/>
      </c>
      <c r="V387" s="444" t="n"/>
      <c r="W387" s="444" t="n"/>
      <c r="X387" s="444">
        <f>O387/M387</f>
        <v/>
      </c>
      <c r="Y387" s="444">
        <f>V387*X387</f>
        <v/>
      </c>
      <c r="Z387" s="444">
        <f>W387*X387</f>
        <v/>
      </c>
      <c r="AA387" s="444" t="n"/>
      <c r="AB387" s="1650" t="n">
        <v>0.016</v>
      </c>
      <c r="AC387" s="1627">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25" t="n"/>
      <c r="D388" s="1625" t="n"/>
      <c r="E388" s="435" t="inlineStr">
        <is>
          <t>Sunsorit</t>
        </is>
      </c>
      <c r="F388" s="1668"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442" t="n">
        <v>6</v>
      </c>
      <c r="N388" s="1442" t="n">
        <v>6</v>
      </c>
      <c r="O388" s="553" t="n"/>
      <c r="P388" s="1626" t="n">
        <v>230</v>
      </c>
      <c r="Q388" s="1622">
        <f>O388*P388</f>
        <v/>
      </c>
      <c r="R388" s="554" t="n">
        <v>180</v>
      </c>
      <c r="S388" s="1634">
        <f>O388*R388</f>
        <v/>
      </c>
      <c r="T388" s="1634">
        <f>Q388-S388</f>
        <v/>
      </c>
      <c r="U388" s="808">
        <f>T388/Q388</f>
        <v/>
      </c>
      <c r="V388" s="444" t="n"/>
      <c r="W388" s="444" t="n"/>
      <c r="X388" s="444">
        <f>O388/M388</f>
        <v/>
      </c>
      <c r="Y388" s="444">
        <f>V388*X388</f>
        <v/>
      </c>
      <c r="Z388" s="444">
        <f>W388*X388</f>
        <v/>
      </c>
      <c r="AA388" s="444" t="n"/>
      <c r="AB388" s="1705" t="n">
        <v>0.012</v>
      </c>
      <c r="AC388" s="1624">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442" t="n"/>
      <c r="B389" s="822" t="n"/>
      <c r="C389" s="1625" t="n">
        <v>4562351026444</v>
      </c>
      <c r="D389" s="1625"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442" t="n">
        <v>24</v>
      </c>
      <c r="N389" s="1442" t="n">
        <v>24</v>
      </c>
      <c r="O389" s="553" t="n"/>
      <c r="P389" s="1626" t="n">
        <v>8400</v>
      </c>
      <c r="Q389" s="1622">
        <f>O389*P389</f>
        <v/>
      </c>
      <c r="R389" s="554" t="n">
        <v>6900</v>
      </c>
      <c r="S389" s="1634">
        <f>O389*R389</f>
        <v/>
      </c>
      <c r="T389" s="1634">
        <f>Q389-S389</f>
        <v/>
      </c>
      <c r="U389" s="808">
        <f>T389/Q389</f>
        <v/>
      </c>
      <c r="V389" s="444" t="n">
        <v>0.046</v>
      </c>
      <c r="W389" s="444" t="n">
        <v>11</v>
      </c>
      <c r="X389" s="444">
        <f>O389/M389</f>
        <v/>
      </c>
      <c r="Y389" s="444">
        <f>V389*X389</f>
        <v/>
      </c>
      <c r="Z389" s="444">
        <f>W389*X389</f>
        <v/>
      </c>
      <c r="AA389" s="444" t="n"/>
      <c r="AB389" s="719" t="n">
        <v>0.395</v>
      </c>
      <c r="AC389" s="1624">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25" t="n">
        <v>4562410102416</v>
      </c>
      <c r="D390" s="1625" t="n"/>
      <c r="E390" s="435" t="inlineStr">
        <is>
          <t>Kyo Tomo</t>
        </is>
      </c>
      <c r="F390" s="447" t="n"/>
      <c r="G390" s="671" t="n"/>
      <c r="H390" s="404" t="inlineStr">
        <is>
          <t>《Kyo Tomo》 HYDROGEN CAPSUL</t>
        </is>
      </c>
      <c r="I390" s="404" t="n"/>
      <c r="J390" s="488" t="n"/>
      <c r="K390" s="440" t="inlineStr">
        <is>
          <t>supplement</t>
        </is>
      </c>
      <c r="L390" s="440" t="n"/>
      <c r="M390" s="1442" t="n">
        <v>10</v>
      </c>
      <c r="N390" s="1442" t="n">
        <v>10</v>
      </c>
      <c r="O390" s="553" t="n"/>
      <c r="P390" s="1626" t="n">
        <v>6440</v>
      </c>
      <c r="Q390" s="1622">
        <f>O390*P390</f>
        <v/>
      </c>
      <c r="R390" s="554" t="n">
        <v>5332</v>
      </c>
      <c r="S390" s="1634">
        <f>O390*R390</f>
        <v/>
      </c>
      <c r="T390" s="1634">
        <f>Q390-S390</f>
        <v/>
      </c>
      <c r="U390" s="808">
        <f>T390/Q390</f>
        <v/>
      </c>
      <c r="V390" s="444" t="n"/>
      <c r="W390" s="444" t="n"/>
      <c r="X390" s="444">
        <f>O390/M390</f>
        <v/>
      </c>
      <c r="Y390" s="444">
        <f>V390*X390</f>
        <v/>
      </c>
      <c r="Z390" s="444">
        <f>W390*X390</f>
        <v/>
      </c>
      <c r="AA390" s="444" t="n"/>
      <c r="AB390" s="719" t="n">
        <v>0.041</v>
      </c>
      <c r="AC390" s="1624">
        <f>ROUND(O390*AB390,3)</f>
        <v/>
      </c>
      <c r="AD390" s="673" t="n"/>
      <c r="AE390" s="921" t="n"/>
      <c r="AF390" s="921" t="n"/>
      <c r="AG390" s="921" t="n"/>
    </row>
    <row r="391" hidden="1" ht="20.1" customFormat="1" customHeight="1" s="437" thickBot="1">
      <c r="A391" s="435" t="n"/>
      <c r="B391" s="829" t="n"/>
      <c r="C391" s="1625" t="n">
        <v>4562410106179</v>
      </c>
      <c r="D391" s="1625"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442" t="n">
        <v>100</v>
      </c>
      <c r="N391" s="1442" t="n">
        <v>100</v>
      </c>
      <c r="O391" s="553" t="n"/>
      <c r="P391" s="1626" t="n">
        <v>580</v>
      </c>
      <c r="Q391" s="1628">
        <f>O391*P391</f>
        <v/>
      </c>
      <c r="R391" s="443" t="n">
        <v>450</v>
      </c>
      <c r="S391" s="1623">
        <f>O391*R391</f>
        <v/>
      </c>
      <c r="T391" s="1623">
        <f>Q391-S391</f>
        <v/>
      </c>
      <c r="U391" s="556">
        <f>T391/Q391</f>
        <v/>
      </c>
      <c r="V391" s="444" t="n"/>
      <c r="W391" s="444" t="n"/>
      <c r="X391" s="444">
        <f>O391/M391</f>
        <v/>
      </c>
      <c r="Y391" s="444">
        <f>V391*X391</f>
        <v/>
      </c>
      <c r="Z391" s="444">
        <f>W391*X391</f>
        <v/>
      </c>
      <c r="AA391" s="444" t="n"/>
      <c r="AB391" s="719" t="n">
        <v>0.109</v>
      </c>
      <c r="AC391" s="1624">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25" t="n">
        <v>4562410106384</v>
      </c>
      <c r="D392" s="1625"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442" t="n">
        <v>50</v>
      </c>
      <c r="N392" s="1442" t="n">
        <v>50</v>
      </c>
      <c r="O392" s="553" t="n"/>
      <c r="P392" s="1626" t="n">
        <v>910</v>
      </c>
      <c r="Q392" s="1628">
        <f>O392*P392</f>
        <v/>
      </c>
      <c r="R392" s="443" t="n">
        <v>710</v>
      </c>
      <c r="S392" s="1623">
        <f>O392*R392</f>
        <v/>
      </c>
      <c r="T392" s="1623">
        <f>Q392-S392</f>
        <v/>
      </c>
      <c r="U392" s="556">
        <f>T392/Q392</f>
        <v/>
      </c>
      <c r="V392" s="444" t="n">
        <v>0.029</v>
      </c>
      <c r="W392" s="444" t="n">
        <v>10.5</v>
      </c>
      <c r="X392" s="444">
        <f>O392/M392</f>
        <v/>
      </c>
      <c r="Y392" s="444">
        <f>V392*X392</f>
        <v/>
      </c>
      <c r="Z392" s="444">
        <f>W392*X392</f>
        <v/>
      </c>
      <c r="AA392" s="444" t="n"/>
      <c r="AB392" s="719" t="n">
        <v>0.195</v>
      </c>
      <c r="AC392" s="1624">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25" t="n">
        <v>4562410102461</v>
      </c>
      <c r="D393" s="1625"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442" t="n">
        <v>20</v>
      </c>
      <c r="N393" s="1442" t="n">
        <v>20</v>
      </c>
      <c r="O393" s="553" t="n"/>
      <c r="P393" s="1626" t="n">
        <v>1385</v>
      </c>
      <c r="Q393" s="1628">
        <f>O393*P393</f>
        <v/>
      </c>
      <c r="R393" s="443" t="n">
        <v>1080</v>
      </c>
      <c r="S393" s="1623">
        <f>O393*R393</f>
        <v/>
      </c>
      <c r="T393" s="1623">
        <f>Q393-S393</f>
        <v/>
      </c>
      <c r="U393" s="556">
        <f>T393/Q393</f>
        <v/>
      </c>
      <c r="V393" s="444" t="n">
        <v>0.061</v>
      </c>
      <c r="W393" s="444" t="n">
        <v>8</v>
      </c>
      <c r="X393" s="444">
        <f>O393/M393</f>
        <v/>
      </c>
      <c r="Y393" s="444">
        <f>V393*X393</f>
        <v/>
      </c>
      <c r="Z393" s="444">
        <f>W393*X393</f>
        <v/>
      </c>
      <c r="AA393" s="444" t="n"/>
      <c r="AB393" s="719" t="n">
        <v>0.365</v>
      </c>
      <c r="AC393" s="1624">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25" t="n">
        <v>4562410102751</v>
      </c>
      <c r="D394" s="1625"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442" t="n">
        <v>75</v>
      </c>
      <c r="N394" s="1442" t="n">
        <v>75</v>
      </c>
      <c r="O394" s="553" t="n"/>
      <c r="P394" s="1626" t="n">
        <v>372</v>
      </c>
      <c r="Q394" s="1628">
        <f>O394*P394</f>
        <v/>
      </c>
      <c r="R394" s="443" t="n">
        <v>298</v>
      </c>
      <c r="S394" s="1623">
        <f>O394*R394</f>
        <v/>
      </c>
      <c r="T394" s="1623">
        <f>Q394-S394</f>
        <v/>
      </c>
      <c r="U394" s="556">
        <f>T394/Q394</f>
        <v/>
      </c>
      <c r="V394" s="444" t="n">
        <v>0.061</v>
      </c>
      <c r="W394" s="444" t="n">
        <v>4.3</v>
      </c>
      <c r="X394" s="444">
        <f>O394/M394</f>
        <v/>
      </c>
      <c r="Y394" s="444">
        <f>V394*X394</f>
        <v/>
      </c>
      <c r="Z394" s="444">
        <f>W394*X394</f>
        <v/>
      </c>
      <c r="AA394" s="444" t="n"/>
      <c r="AB394" s="719" t="n">
        <v>0.042</v>
      </c>
      <c r="AC394" s="1624">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25" t="n">
        <v>4562410104137</v>
      </c>
      <c r="D395" s="1625"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442" t="n">
        <v>75</v>
      </c>
      <c r="N395" s="1442" t="n">
        <v>75</v>
      </c>
      <c r="O395" s="553" t="n"/>
      <c r="P395" s="1626" t="n">
        <v>372</v>
      </c>
      <c r="Q395" s="1628">
        <f>O395*P395</f>
        <v/>
      </c>
      <c r="R395" s="443" t="n">
        <v>298</v>
      </c>
      <c r="S395" s="1623">
        <f>O395*R395</f>
        <v/>
      </c>
      <c r="T395" s="1623">
        <f>Q395-S395</f>
        <v/>
      </c>
      <c r="U395" s="556">
        <f>T395/Q395</f>
        <v/>
      </c>
      <c r="V395" s="444" t="n">
        <v>0.061</v>
      </c>
      <c r="W395" s="444" t="n">
        <v>4.3</v>
      </c>
      <c r="X395" s="444">
        <f>O395/M395</f>
        <v/>
      </c>
      <c r="Y395" s="444">
        <f>V395*X395</f>
        <v/>
      </c>
      <c r="Z395" s="444">
        <f>W395*X395</f>
        <v/>
      </c>
      <c r="AA395" s="444" t="n"/>
      <c r="AB395" s="719" t="n">
        <v>0.042</v>
      </c>
      <c r="AC395" s="1624">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25" t="n">
        <v>4562410106247</v>
      </c>
      <c r="D396" s="1625"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442" t="n">
        <v>75</v>
      </c>
      <c r="N396" s="1442" t="n">
        <v>75</v>
      </c>
      <c r="O396" s="553" t="n"/>
      <c r="P396" s="1626" t="n">
        <v>372</v>
      </c>
      <c r="Q396" s="1628">
        <f>O396*P396</f>
        <v/>
      </c>
      <c r="R396" s="443" t="n">
        <v>298</v>
      </c>
      <c r="S396" s="1623">
        <f>O396*R396</f>
        <v/>
      </c>
      <c r="T396" s="1623">
        <f>Q396-S396</f>
        <v/>
      </c>
      <c r="U396" s="556">
        <f>T396/Q396</f>
        <v/>
      </c>
      <c r="V396" s="444" t="n">
        <v>0.061</v>
      </c>
      <c r="W396" s="444" t="n">
        <v>4.3</v>
      </c>
      <c r="X396" s="444">
        <f>O396/M396</f>
        <v/>
      </c>
      <c r="Y396" s="444">
        <f>V396*X396</f>
        <v/>
      </c>
      <c r="Z396" s="444">
        <f>W396*X396</f>
        <v/>
      </c>
      <c r="AA396" s="444" t="n"/>
      <c r="AB396" s="719" t="n">
        <v>0.042</v>
      </c>
      <c r="AC396" s="1624">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25" t="n">
        <v>4562410101136</v>
      </c>
      <c r="D397" s="1625" t="n"/>
      <c r="E397" s="435" t="inlineStr">
        <is>
          <t>Kyo Tomo PRO</t>
        </is>
      </c>
      <c r="F397" s="1668"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442" t="n">
        <v>55</v>
      </c>
      <c r="N397" s="1442" t="n">
        <v>55</v>
      </c>
      <c r="O397" s="553" t="n"/>
      <c r="P397" s="1626" t="n">
        <v>1967</v>
      </c>
      <c r="Q397" s="1628">
        <f>O397*P397</f>
        <v/>
      </c>
      <c r="R397" s="443" t="n">
        <v>1573</v>
      </c>
      <c r="S397" s="1623">
        <f>O397*R397</f>
        <v/>
      </c>
      <c r="T397" s="1623">
        <f>Q397-S397</f>
        <v/>
      </c>
      <c r="U397" s="556">
        <f>T397/Q397</f>
        <v/>
      </c>
      <c r="V397" s="444" t="n">
        <v>0.061</v>
      </c>
      <c r="W397" s="444" t="n">
        <v>13.3</v>
      </c>
      <c r="X397" s="444">
        <f>O397/M397</f>
        <v/>
      </c>
      <c r="Y397" s="444">
        <f>V397*X397</f>
        <v/>
      </c>
      <c r="Z397" s="444">
        <f>W397*X397</f>
        <v/>
      </c>
      <c r="AA397" s="444" t="n"/>
      <c r="AB397" s="719" t="n">
        <v>0.23</v>
      </c>
      <c r="AC397" s="1624">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25" t="n"/>
      <c r="D398" s="1625"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442" t="n">
        <v>48</v>
      </c>
      <c r="N398" s="1442" t="n">
        <v>135</v>
      </c>
      <c r="O398" s="553" t="n"/>
      <c r="P398" s="1626" t="n">
        <v>1900</v>
      </c>
      <c r="Q398" s="1628">
        <f>O398*P398</f>
        <v/>
      </c>
      <c r="R398" s="443" t="n">
        <v>1520</v>
      </c>
      <c r="S398" s="1623">
        <f>O398*R398</f>
        <v/>
      </c>
      <c r="T398" s="1623">
        <f>Q398-S398</f>
        <v/>
      </c>
      <c r="U398" s="556">
        <f>T398/Q398</f>
        <v/>
      </c>
      <c r="V398" s="444" t="n">
        <v>0.027</v>
      </c>
      <c r="W398" s="444" t="n">
        <v>10</v>
      </c>
      <c r="X398" s="444">
        <f>O398/M398</f>
        <v/>
      </c>
      <c r="Y398" s="444">
        <f>V398*X398</f>
        <v/>
      </c>
      <c r="Z398" s="444">
        <f>W398*X398</f>
        <v/>
      </c>
      <c r="AA398" s="444" t="n"/>
      <c r="AB398" s="719" t="n">
        <v>0.2</v>
      </c>
      <c r="AC398" s="1624">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25" t="n"/>
      <c r="D399" s="1625"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442" t="n">
        <v>48</v>
      </c>
      <c r="N399" s="1442" t="n">
        <v>500</v>
      </c>
      <c r="O399" s="553" t="n"/>
      <c r="P399" s="1626" t="n">
        <v>1830</v>
      </c>
      <c r="Q399" s="1628">
        <f>O399*P399</f>
        <v/>
      </c>
      <c r="R399" s="443" t="n">
        <v>1444</v>
      </c>
      <c r="S399" s="1623">
        <f>O399*R399</f>
        <v/>
      </c>
      <c r="T399" s="1623">
        <f>Q399-S399</f>
        <v/>
      </c>
      <c r="U399" s="556">
        <f>T399/Q399</f>
        <v/>
      </c>
      <c r="V399" s="444" t="n">
        <v>0.027</v>
      </c>
      <c r="W399" s="444" t="n">
        <v>10</v>
      </c>
      <c r="X399" s="444">
        <f>O399/M399</f>
        <v/>
      </c>
      <c r="Y399" s="444">
        <f>V399*X399</f>
        <v/>
      </c>
      <c r="Z399" s="444">
        <f>W399*X399</f>
        <v/>
      </c>
      <c r="AA399" s="444" t="n"/>
      <c r="AB399" s="719" t="n">
        <v>0.2</v>
      </c>
      <c r="AC399" s="1624">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25" t="n"/>
      <c r="D400" s="1625"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442" t="n">
        <v>48</v>
      </c>
      <c r="N400" s="1442" t="n">
        <v>1000</v>
      </c>
      <c r="O400" s="553" t="n"/>
      <c r="P400" s="1626" t="n">
        <v>1700</v>
      </c>
      <c r="Q400" s="1628">
        <f>O400*P400</f>
        <v/>
      </c>
      <c r="R400" s="443" t="n">
        <v>1330</v>
      </c>
      <c r="S400" s="1623">
        <f>O400*R400</f>
        <v/>
      </c>
      <c r="T400" s="1623">
        <f>Q400-S400</f>
        <v/>
      </c>
      <c r="U400" s="556">
        <f>T400/Q400</f>
        <v/>
      </c>
      <c r="V400" s="444" t="n">
        <v>0.027</v>
      </c>
      <c r="W400" s="444" t="n">
        <v>10</v>
      </c>
      <c r="X400" s="444">
        <f>O400/M400</f>
        <v/>
      </c>
      <c r="Y400" s="444">
        <f>V400*X400</f>
        <v/>
      </c>
      <c r="Z400" s="444">
        <f>W400*X400</f>
        <v/>
      </c>
      <c r="AA400" s="444" t="n"/>
      <c r="AB400" s="719" t="n">
        <v>0.2</v>
      </c>
      <c r="AC400" s="1624">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25" t="n">
        <v>4582490490227</v>
      </c>
      <c r="D401" s="1625"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442" t="n">
        <v>48</v>
      </c>
      <c r="N401" s="1442" t="n">
        <v>48</v>
      </c>
      <c r="O401" s="553" t="n"/>
      <c r="P401" s="1626" t="n">
        <v>1344</v>
      </c>
      <c r="Q401" s="1628">
        <f>O401*P401</f>
        <v/>
      </c>
      <c r="R401" s="443" t="n">
        <v>1120</v>
      </c>
      <c r="S401" s="1623">
        <f>O401*R401</f>
        <v/>
      </c>
      <c r="T401" s="1623">
        <f>Q401-S401</f>
        <v/>
      </c>
      <c r="U401" s="556">
        <f>T401/Q401</f>
        <v/>
      </c>
      <c r="V401" s="444">
        <f>ROUND(0.29*0.295*0.39,3)</f>
        <v/>
      </c>
      <c r="W401" s="444" t="n">
        <v>4</v>
      </c>
      <c r="X401" s="444">
        <f>O401/M401</f>
        <v/>
      </c>
      <c r="Y401" s="444">
        <f>V401*X401</f>
        <v/>
      </c>
      <c r="Z401" s="444">
        <f>W401*X401</f>
        <v/>
      </c>
      <c r="AA401" s="444" t="n"/>
      <c r="AB401" s="719" t="n">
        <v>0.053</v>
      </c>
      <c r="AC401" s="1624">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25" t="n">
        <v>4582490490258</v>
      </c>
      <c r="D402" s="1625"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442" t="n">
        <v>48</v>
      </c>
      <c r="N402" s="1442" t="n">
        <v>48</v>
      </c>
      <c r="O402" s="553" t="n"/>
      <c r="P402" s="1626" t="n">
        <v>2064</v>
      </c>
      <c r="Q402" s="1628">
        <f>O402*P402</f>
        <v/>
      </c>
      <c r="R402" s="443" t="n">
        <v>1720</v>
      </c>
      <c r="S402" s="1623">
        <f>O402*R402</f>
        <v/>
      </c>
      <c r="T402" s="1623">
        <f>Q402-S402</f>
        <v/>
      </c>
      <c r="U402" s="556">
        <f>T402/Q402</f>
        <v/>
      </c>
      <c r="V402" s="444">
        <f>ROUND(0.29*0.39*0.29,3)</f>
        <v/>
      </c>
      <c r="W402" s="444" t="n">
        <v>4.9</v>
      </c>
      <c r="X402" s="444">
        <f>O402/M402</f>
        <v/>
      </c>
      <c r="Y402" s="444">
        <f>V402*X402</f>
        <v/>
      </c>
      <c r="Z402" s="444">
        <f>W402*X402</f>
        <v/>
      </c>
      <c r="AA402" s="444" t="inlineStr">
        <is>
          <t>18.5х14х2</t>
        </is>
      </c>
      <c r="AB402" s="719" t="n">
        <v>0.073</v>
      </c>
      <c r="AC402" s="1624">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25" t="n"/>
      <c r="D403" s="1625"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442" t="n">
        <v>48</v>
      </c>
      <c r="N403" s="1442" t="n">
        <v>48</v>
      </c>
      <c r="O403" s="553" t="n"/>
      <c r="P403" s="1626" t="n">
        <v>2988</v>
      </c>
      <c r="Q403" s="1628">
        <f>O403*P403</f>
        <v/>
      </c>
      <c r="R403" s="443" t="n">
        <v>1720</v>
      </c>
      <c r="S403" s="1623">
        <f>O403*R403</f>
        <v/>
      </c>
      <c r="T403" s="1623">
        <f>Q403-S403</f>
        <v/>
      </c>
      <c r="U403" s="556">
        <f>T403/Q403</f>
        <v/>
      </c>
      <c r="V403" s="444">
        <f>ROUND(0.29*0.39*0.29,3)</f>
        <v/>
      </c>
      <c r="W403" s="444" t="n">
        <v>4.9</v>
      </c>
      <c r="X403" s="444">
        <f>O403/M403</f>
        <v/>
      </c>
      <c r="Y403" s="444">
        <f>V403*X403</f>
        <v/>
      </c>
      <c r="Z403" s="444">
        <f>W403*X403</f>
        <v/>
      </c>
      <c r="AA403" s="444" t="n"/>
      <c r="AB403" s="719" t="n">
        <v>0.073</v>
      </c>
      <c r="AC403" s="1624">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442" t="n"/>
      <c r="B404" s="822" t="n"/>
      <c r="C404" s="1625" t="n">
        <v>4582490490234</v>
      </c>
      <c r="D404" s="1625"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442" t="n">
        <v>48</v>
      </c>
      <c r="N404" s="1442" t="n">
        <v>48</v>
      </c>
      <c r="O404" s="553" t="n"/>
      <c r="P404" s="1626" t="n">
        <v>1344</v>
      </c>
      <c r="Q404" s="1628">
        <f>O404*P404</f>
        <v/>
      </c>
      <c r="R404" s="443" t="n">
        <v>1120</v>
      </c>
      <c r="S404" s="1623">
        <f>O404*R404</f>
        <v/>
      </c>
      <c r="T404" s="1623">
        <f>Q404-S404</f>
        <v/>
      </c>
      <c r="U404" s="556">
        <f>T404/Q404</f>
        <v/>
      </c>
      <c r="V404" s="444">
        <f>ROUND(0.29*0.39*0.29,3)</f>
        <v/>
      </c>
      <c r="W404" s="444" t="n">
        <v>2</v>
      </c>
      <c r="X404" s="444">
        <f>O404/M404</f>
        <v/>
      </c>
      <c r="Y404" s="444">
        <f>V404*X404</f>
        <v/>
      </c>
      <c r="Z404" s="444">
        <f>W404*X404</f>
        <v/>
      </c>
      <c r="AA404" s="444" t="inlineStr">
        <is>
          <t>6.5х10.5х2.5</t>
        </is>
      </c>
      <c r="AB404" s="1650" t="n">
        <v>0.025</v>
      </c>
      <c r="AC404" s="1627">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442" t="n"/>
      <c r="B405" s="822" t="n"/>
      <c r="C405" s="1625" t="n"/>
      <c r="D405" s="1625"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442" t="n">
        <v>25</v>
      </c>
      <c r="N405" s="1442" t="n">
        <v>25</v>
      </c>
      <c r="O405" s="553" t="n"/>
      <c r="P405" s="1626" t="n">
        <v>3860</v>
      </c>
      <c r="Q405" s="1628">
        <f>O405*P405</f>
        <v/>
      </c>
      <c r="R405" s="443">
        <f>16000/5</f>
        <v/>
      </c>
      <c r="S405" s="1623">
        <f>O405*R405</f>
        <v/>
      </c>
      <c r="T405" s="1623">
        <f>Q405-S405</f>
        <v/>
      </c>
      <c r="U405" s="556">
        <f>T405/Q405</f>
        <v/>
      </c>
      <c r="V405" s="444" t="n"/>
      <c r="W405" s="444" t="n"/>
      <c r="X405" s="444">
        <f>O405/M405</f>
        <v/>
      </c>
      <c r="Y405" s="444">
        <f>V405*X405</f>
        <v/>
      </c>
      <c r="Z405" s="444">
        <f>W405*X405</f>
        <v/>
      </c>
      <c r="AA405" s="444" t="n"/>
      <c r="AB405" s="719" t="n">
        <v>0.026</v>
      </c>
      <c r="AC405" s="1624">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25" t="n">
        <v>4582490490265</v>
      </c>
      <c r="D406" s="1625"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442" t="n"/>
      <c r="N406" s="1442" t="n"/>
      <c r="O406" s="553" t="n"/>
      <c r="P406" s="1626" t="n">
        <v>7500</v>
      </c>
      <c r="Q406" s="1628">
        <f>O406*P406</f>
        <v/>
      </c>
      <c r="R406" s="443" t="n">
        <v>6250</v>
      </c>
      <c r="S406" s="1623">
        <f>O406*R406</f>
        <v/>
      </c>
      <c r="T406" s="1623">
        <f>Q406-S406</f>
        <v/>
      </c>
      <c r="U406" s="556">
        <f>T406/Q406</f>
        <v/>
      </c>
      <c r="V406" s="444" t="n"/>
      <c r="W406" s="444" t="n"/>
      <c r="X406" s="444">
        <f>O406/M406</f>
        <v/>
      </c>
      <c r="Y406" s="444">
        <f>V406*X406</f>
        <v/>
      </c>
      <c r="Z406" s="444">
        <f>W406*X406</f>
        <v/>
      </c>
      <c r="AA406" s="444" t="n"/>
      <c r="AB406" s="719" t="n">
        <v>0.032</v>
      </c>
      <c r="AC406" s="1624">
        <f>ROUND(O406*AB406,3)</f>
        <v/>
      </c>
      <c r="AD406" s="673" t="inlineStr">
        <is>
          <t>ニコチンアミドモノヌクレオチド</t>
        </is>
      </c>
      <c r="AE406" s="663" t="n"/>
      <c r="AF406" s="663" t="n"/>
      <c r="AG406" s="663" t="n"/>
    </row>
    <row r="407" hidden="1" ht="20.1" customFormat="1" customHeight="1" s="437" thickBot="1">
      <c r="A407" s="1442" t="n"/>
      <c r="B407" s="822" t="n"/>
      <c r="C407" s="1625" t="n">
        <v>4582490490289</v>
      </c>
      <c r="D407" s="1625"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442" t="n">
        <v>40</v>
      </c>
      <c r="N407" s="1442" t="n">
        <v>40</v>
      </c>
      <c r="O407" s="553" t="n"/>
      <c r="P407" s="1626" t="n">
        <v>4097</v>
      </c>
      <c r="Q407" s="1628">
        <f>O407*P407</f>
        <v/>
      </c>
      <c r="R407" s="443" t="n">
        <v>3400</v>
      </c>
      <c r="S407" s="1623">
        <f>O407*R407</f>
        <v/>
      </c>
      <c r="T407" s="1623">
        <f>Q407-S407</f>
        <v/>
      </c>
      <c r="U407" s="556">
        <f>T407/Q407</f>
        <v/>
      </c>
      <c r="V407" s="444">
        <f>ROUND(0.27*0.2*0.45,3)</f>
        <v/>
      </c>
      <c r="W407" s="444" t="n">
        <v>2.5</v>
      </c>
      <c r="X407" s="444">
        <f>O407/M407</f>
        <v/>
      </c>
      <c r="Y407" s="444">
        <f>V407*X407</f>
        <v/>
      </c>
      <c r="Z407" s="444">
        <f>W407*X407</f>
        <v/>
      </c>
      <c r="AA407" s="444" t="n"/>
      <c r="AB407" s="719" t="n">
        <v>0.027</v>
      </c>
      <c r="AC407" s="1624">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442" t="n"/>
      <c r="B408" s="822" t="n"/>
      <c r="C408" s="1625" t="n">
        <v>4582490490296</v>
      </c>
      <c r="D408" s="1625"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442" t="n">
        <v>40</v>
      </c>
      <c r="N408" s="1442" t="n">
        <v>40</v>
      </c>
      <c r="O408" s="553" t="n">
        <v>30</v>
      </c>
      <c r="P408" s="1626" t="n">
        <v>2362</v>
      </c>
      <c r="Q408" s="1628">
        <f>O408*P408</f>
        <v/>
      </c>
      <c r="R408" s="443" t="n">
        <v>1960</v>
      </c>
      <c r="S408" s="1623">
        <f>O408*R408</f>
        <v/>
      </c>
      <c r="T408" s="1623">
        <f>Q408-S408</f>
        <v/>
      </c>
      <c r="U408" s="556">
        <f>T408/Q408</f>
        <v/>
      </c>
      <c r="V408" s="444">
        <f>ROUND(0.27*0.2*0.45,3)</f>
        <v/>
      </c>
      <c r="W408" s="444" t="n">
        <v>7</v>
      </c>
      <c r="X408" s="444">
        <f>O408/M408</f>
        <v/>
      </c>
      <c r="Y408" s="444">
        <f>V408*X408</f>
        <v/>
      </c>
      <c r="Z408" s="444">
        <f>W408*X408</f>
        <v/>
      </c>
      <c r="AA408" s="444" t="n"/>
      <c r="AB408" s="1650" t="n">
        <v>0.174</v>
      </c>
      <c r="AC408" s="1627">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442" t="n"/>
      <c r="B409" s="822" t="n"/>
      <c r="C409" s="1625" t="n">
        <v>4582490490210</v>
      </c>
      <c r="D409" s="1625"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442" t="n">
        <v>48</v>
      </c>
      <c r="N409" s="1442" t="n">
        <v>48</v>
      </c>
      <c r="O409" s="553" t="n"/>
      <c r="P409" s="1626" t="n">
        <v>3133</v>
      </c>
      <c r="Q409" s="1628">
        <f>O409*P409</f>
        <v/>
      </c>
      <c r="R409" s="443" t="n">
        <v>2600</v>
      </c>
      <c r="S409" s="1623">
        <f>O409*R409</f>
        <v/>
      </c>
      <c r="T409" s="1623">
        <f>Q409-S409</f>
        <v/>
      </c>
      <c r="U409" s="556">
        <f>T409/Q409</f>
        <v/>
      </c>
      <c r="V409" s="444">
        <f>ROUND(0.195*0.3*0.46,3)</f>
        <v/>
      </c>
      <c r="W409" s="444" t="n">
        <v>11</v>
      </c>
      <c r="X409" s="444">
        <f>O409/M409</f>
        <v/>
      </c>
      <c r="Y409" s="444">
        <f>V409*X409</f>
        <v/>
      </c>
      <c r="Z409" s="444">
        <f>W409*X409</f>
        <v/>
      </c>
      <c r="AA409" s="444" t="n"/>
      <c r="AB409" s="1639" t="n">
        <v>0.194</v>
      </c>
      <c r="AC409" s="1627">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442" t="n"/>
      <c r="B410" s="822" t="n"/>
      <c r="C410" s="1706" t="n">
        <v>4582394360022</v>
      </c>
      <c r="D410" s="1706"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442" t="n">
        <v>36</v>
      </c>
      <c r="N410" s="1442" t="n">
        <v>72</v>
      </c>
      <c r="O410" s="553" t="n">
        <v>72</v>
      </c>
      <c r="P410" s="1626" t="n">
        <v>2535</v>
      </c>
      <c r="Q410" s="1628">
        <f>O410*P410</f>
        <v/>
      </c>
      <c r="R410" s="554" t="n">
        <v>2090</v>
      </c>
      <c r="S410" s="1623">
        <f>O410*R410</f>
        <v/>
      </c>
      <c r="T410" s="1623">
        <f>Q410-S410</f>
        <v/>
      </c>
      <c r="U410" s="556">
        <f>T410/Q410</f>
        <v/>
      </c>
      <c r="V410" s="444" t="n">
        <v>0.047</v>
      </c>
      <c r="W410" s="444" t="n">
        <v>10.85</v>
      </c>
      <c r="X410" s="444">
        <f>O410/M410</f>
        <v/>
      </c>
      <c r="Y410" s="444">
        <f>V410*X410</f>
        <v/>
      </c>
      <c r="Z410" s="444">
        <f>W410*X410</f>
        <v/>
      </c>
      <c r="AA410" s="444" t="n"/>
      <c r="AB410" s="1650" t="n">
        <v>0.248</v>
      </c>
      <c r="AC410" s="1627">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442" t="n"/>
      <c r="B411" s="822" t="n"/>
      <c r="C411" s="1621" t="n">
        <v>4589780290024</v>
      </c>
      <c r="D411" s="1621"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442" t="n">
        <v>24</v>
      </c>
      <c r="N411" s="1442" t="n">
        <v>24</v>
      </c>
      <c r="O411" s="553" t="n"/>
      <c r="P411" s="1626" t="n">
        <v>3400</v>
      </c>
      <c r="Q411" s="1628">
        <f>O411*P411</f>
        <v/>
      </c>
      <c r="R411" s="443" t="n">
        <v>2720</v>
      </c>
      <c r="S411" s="1623">
        <f>O411*R411</f>
        <v/>
      </c>
      <c r="T411" s="1623">
        <f>Q411-S411</f>
        <v/>
      </c>
      <c r="U411" s="556">
        <f>T411/Q411</f>
        <v/>
      </c>
      <c r="V411" s="444" t="n">
        <v>0.016</v>
      </c>
      <c r="W411" s="444" t="n">
        <v>7.1</v>
      </c>
      <c r="X411" s="444">
        <f>O411/M411</f>
        <v/>
      </c>
      <c r="Y411" s="444">
        <f>V411*X411</f>
        <v/>
      </c>
      <c r="Z411" s="444">
        <f>W411*X411</f>
        <v/>
      </c>
      <c r="AA411" s="444" t="n"/>
      <c r="AB411" s="1678" t="n">
        <v>0.262</v>
      </c>
      <c r="AC411" s="1624">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442" t="n"/>
      <c r="B412" s="822" t="n"/>
      <c r="C412" s="1621" t="n">
        <v>4589780290116</v>
      </c>
      <c r="D412" s="1621"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442" t="n">
        <v>18</v>
      </c>
      <c r="N412" s="1442" t="n">
        <v>12</v>
      </c>
      <c r="O412" s="553" t="n"/>
      <c r="P412" s="1626" t="n">
        <v>14000</v>
      </c>
      <c r="Q412" s="1628">
        <f>O412*P412</f>
        <v/>
      </c>
      <c r="R412" s="443" t="n">
        <v>11200</v>
      </c>
      <c r="S412" s="1623">
        <f>O412*R412</f>
        <v/>
      </c>
      <c r="T412" s="1623">
        <f>Q412-S412</f>
        <v/>
      </c>
      <c r="U412" s="556">
        <f>T412/Q412</f>
        <v/>
      </c>
      <c r="V412" s="444" t="n">
        <v>0.037</v>
      </c>
      <c r="W412" s="444" t="n">
        <v>10.3</v>
      </c>
      <c r="X412" s="444">
        <f>O412/M412</f>
        <v/>
      </c>
      <c r="Y412" s="444">
        <f>V412*X412</f>
        <v/>
      </c>
      <c r="Z412" s="444">
        <f>W412*X412</f>
        <v/>
      </c>
      <c r="AA412" s="444" t="n"/>
      <c r="AB412" s="1677" t="n">
        <v>0.585</v>
      </c>
      <c r="AC412" s="1624">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06" t="n">
        <v>4573152440179</v>
      </c>
      <c r="D413" s="1706"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702" t="n">
        <v>48</v>
      </c>
      <c r="N413" s="1442" t="n">
        <v>16</v>
      </c>
      <c r="O413" s="553" t="n"/>
      <c r="P413" s="1626" t="n">
        <v>1570</v>
      </c>
      <c r="Q413" s="1628">
        <f>O413*P413</f>
        <v/>
      </c>
      <c r="R413" s="443" t="n">
        <v>1300</v>
      </c>
      <c r="S413" s="1623">
        <f>O413*R413</f>
        <v/>
      </c>
      <c r="T413" s="1623">
        <f>Q413-S413</f>
        <v/>
      </c>
      <c r="U413" s="556">
        <f>T413/Q413</f>
        <v/>
      </c>
      <c r="V413" s="444" t="n">
        <v>0.027</v>
      </c>
      <c r="W413" s="444" t="n">
        <v>10</v>
      </c>
      <c r="X413" s="444">
        <f>O413/M413</f>
        <v/>
      </c>
      <c r="Y413" s="444">
        <f>V413*X413</f>
        <v/>
      </c>
      <c r="Z413" s="444">
        <f>W413*X413</f>
        <v/>
      </c>
      <c r="AA413" s="444" t="n"/>
      <c r="AB413" s="1678" t="n">
        <v>0.3</v>
      </c>
      <c r="AC413" s="1624">
        <f>ROUND(O413*AB413,3)</f>
        <v/>
      </c>
      <c r="AD413" s="168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06" t="n">
        <v>4573152440193</v>
      </c>
      <c r="D414" s="1706"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03" t="n"/>
      <c r="N414" s="1442" t="n">
        <v>16</v>
      </c>
      <c r="O414" s="553" t="n"/>
      <c r="P414" s="1626" t="n">
        <v>1570</v>
      </c>
      <c r="Q414" s="1628">
        <f>O414*P414</f>
        <v/>
      </c>
      <c r="R414" s="443" t="n">
        <v>1300</v>
      </c>
      <c r="S414" s="1623">
        <f>O414*R414</f>
        <v/>
      </c>
      <c r="T414" s="1623">
        <f>Q414-S414</f>
        <v/>
      </c>
      <c r="U414" s="556">
        <f>T414/Q414</f>
        <v/>
      </c>
      <c r="V414" s="444" t="n"/>
      <c r="W414" s="444" t="n"/>
      <c r="X414" s="444">
        <f>O414/M414</f>
        <v/>
      </c>
      <c r="Y414" s="444">
        <f>V414*X414</f>
        <v/>
      </c>
      <c r="Z414" s="444">
        <f>W414*X414</f>
        <v/>
      </c>
      <c r="AA414" s="444" t="n"/>
      <c r="AB414" s="1678" t="n">
        <v>0.3</v>
      </c>
      <c r="AC414" s="1624">
        <f>ROUND(O414*AB414,3)</f>
        <v/>
      </c>
      <c r="AD414" s="1707" t="n"/>
      <c r="AE414" s="663" t="n"/>
      <c r="AF414" s="663" t="inlineStr">
        <is>
          <t>Olupono</t>
        </is>
      </c>
      <c r="AG414" s="663" t="inlineStr">
        <is>
          <t>Mimasu Cleancare Corporation</t>
        </is>
      </c>
    </row>
    <row r="415" hidden="1" ht="20.1" customFormat="1" customHeight="1" s="437" thickBot="1">
      <c r="A415" s="435" t="n"/>
      <c r="B415" s="829" t="n"/>
      <c r="C415" s="1706" t="n">
        <v>4573152440186</v>
      </c>
      <c r="D415" s="1706"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04" t="n"/>
      <c r="N415" s="1442" t="n">
        <v>16</v>
      </c>
      <c r="O415" s="553" t="n"/>
      <c r="P415" s="1626" t="n">
        <v>1570</v>
      </c>
      <c r="Q415" s="1628">
        <f>O415*P415</f>
        <v/>
      </c>
      <c r="R415" s="443" t="n">
        <v>1300</v>
      </c>
      <c r="S415" s="1623">
        <f>O415*R415</f>
        <v/>
      </c>
      <c r="T415" s="1623">
        <f>Q415-S415</f>
        <v/>
      </c>
      <c r="U415" s="556">
        <f>T415/Q415</f>
        <v/>
      </c>
      <c r="V415" s="444" t="n"/>
      <c r="W415" s="444" t="n"/>
      <c r="X415" s="444">
        <f>O415/M415</f>
        <v/>
      </c>
      <c r="Y415" s="444">
        <f>V415*X415</f>
        <v/>
      </c>
      <c r="Z415" s="444">
        <f>W415*X415</f>
        <v/>
      </c>
      <c r="AA415" s="444" t="n"/>
      <c r="AB415" s="1678" t="n">
        <v>0.3</v>
      </c>
      <c r="AC415" s="1624">
        <f>ROUND(O415*AB415,3)</f>
        <v/>
      </c>
      <c r="AD415" s="1688" t="n"/>
      <c r="AE415" s="663" t="n"/>
      <c r="AF415" s="663" t="inlineStr">
        <is>
          <t>Olupono</t>
        </is>
      </c>
      <c r="AG415" s="663" t="inlineStr">
        <is>
          <t>Mimasu Cleancare Corporation</t>
        </is>
      </c>
    </row>
    <row r="416" hidden="1" ht="20.1" customFormat="1" customHeight="1" s="437" thickBot="1">
      <c r="A416" s="1442" t="n"/>
      <c r="B416" s="822" t="n"/>
      <c r="C416" s="1621" t="n">
        <v>4933656501033</v>
      </c>
      <c r="D416" s="1621"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442" t="n">
        <v>12</v>
      </c>
      <c r="N416" s="1442" t="n">
        <v>12</v>
      </c>
      <c r="O416" s="553" t="n">
        <v>48</v>
      </c>
      <c r="P416" s="1628" t="n">
        <v>969</v>
      </c>
      <c r="Q416" s="1628">
        <f>O416*P416</f>
        <v/>
      </c>
      <c r="R416" s="554" t="n">
        <v>678</v>
      </c>
      <c r="S416" s="1623">
        <f>O416*R416</f>
        <v/>
      </c>
      <c r="T416" s="1623">
        <f>Q416-S416</f>
        <v/>
      </c>
      <c r="U416" s="556">
        <f>T416/Q416</f>
        <v/>
      </c>
      <c r="V416" s="444" t="n">
        <v>0.024</v>
      </c>
      <c r="W416" s="1685" t="n">
        <v>14</v>
      </c>
      <c r="X416" s="444">
        <f>O416/12</f>
        <v/>
      </c>
      <c r="Y416" s="444">
        <f>V416*X416</f>
        <v/>
      </c>
      <c r="Z416" s="444">
        <f>W416*X416</f>
        <v/>
      </c>
      <c r="AA416" s="444" t="n"/>
      <c r="AB416" s="719" t="n">
        <v>1.1</v>
      </c>
      <c r="AC416" s="1624">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21" t="n">
        <v>4933656501040</v>
      </c>
      <c r="D417" s="1621"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442" t="n">
        <v>12</v>
      </c>
      <c r="N417" s="1442" t="n">
        <v>12</v>
      </c>
      <c r="O417" s="553" t="n">
        <v>48</v>
      </c>
      <c r="P417" s="1628" t="n">
        <v>860</v>
      </c>
      <c r="Q417" s="1628">
        <f>O417*P417</f>
        <v/>
      </c>
      <c r="R417" s="554" t="n">
        <v>600</v>
      </c>
      <c r="S417" s="1623">
        <f>O417*R417</f>
        <v/>
      </c>
      <c r="T417" s="1623">
        <f>Q417-S417</f>
        <v/>
      </c>
      <c r="U417" s="556">
        <f>T417/Q417</f>
        <v/>
      </c>
      <c r="V417" s="444" t="n">
        <v>0.024</v>
      </c>
      <c r="W417" s="444" t="n">
        <v>14.5</v>
      </c>
      <c r="X417" s="444">
        <f>O417/12</f>
        <v/>
      </c>
      <c r="Y417" s="444">
        <f>V417*X417</f>
        <v/>
      </c>
      <c r="Z417" s="444">
        <f>W417*X417</f>
        <v/>
      </c>
      <c r="AA417" s="444" t="n"/>
      <c r="AB417" s="719" t="n">
        <v>1.1</v>
      </c>
      <c r="AC417" s="1624">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21" t="n">
        <v>4933656501071</v>
      </c>
      <c r="D418" s="1621"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442" t="n">
        <v>12</v>
      </c>
      <c r="N418" s="1442" t="n">
        <v>12</v>
      </c>
      <c r="O418" s="553" t="n"/>
      <c r="P418" s="1628" t="n">
        <v>1299</v>
      </c>
      <c r="Q418" s="1628">
        <f>O418*P418</f>
        <v/>
      </c>
      <c r="R418" s="443" t="n">
        <v>896</v>
      </c>
      <c r="S418" s="1623">
        <f>O418*R418</f>
        <v/>
      </c>
      <c r="T418" s="1623">
        <f>Q418-S418</f>
        <v/>
      </c>
      <c r="U418" s="556">
        <f>T418/Q418</f>
        <v/>
      </c>
      <c r="V418" s="444" t="n">
        <v>0.021</v>
      </c>
      <c r="W418" s="444" t="n">
        <v>11.4</v>
      </c>
      <c r="X418" s="444">
        <f>O418/12</f>
        <v/>
      </c>
      <c r="Y418" s="444">
        <f>V418*X418</f>
        <v/>
      </c>
      <c r="Z418" s="444">
        <f>W418*X418</f>
        <v/>
      </c>
      <c r="AA418" s="444" t="n"/>
      <c r="AB418" s="719" t="n">
        <v>0.9</v>
      </c>
      <c r="AC418" s="1624">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21" t="n">
        <v>4933656230018</v>
      </c>
      <c r="D419" s="1621"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442" t="n">
        <v>12</v>
      </c>
      <c r="N419" s="1442" t="n">
        <v>12</v>
      </c>
      <c r="O419" s="553" t="n">
        <v>24</v>
      </c>
      <c r="P419" s="1628" t="n">
        <v>1280</v>
      </c>
      <c r="Q419" s="1628">
        <f>O419*P419</f>
        <v/>
      </c>
      <c r="R419" s="554" t="n">
        <v>880</v>
      </c>
      <c r="S419" s="1623">
        <f>O419*R419</f>
        <v/>
      </c>
      <c r="T419" s="1623">
        <f>Q419-S419</f>
        <v/>
      </c>
      <c r="U419" s="556">
        <f>T419/Q419</f>
        <v/>
      </c>
      <c r="V419" s="444" t="n">
        <v>0.024</v>
      </c>
      <c r="W419" s="444" t="n">
        <v>14.5</v>
      </c>
      <c r="X419" s="444">
        <f>O419/12</f>
        <v/>
      </c>
      <c r="Y419" s="444">
        <f>V419*X419</f>
        <v/>
      </c>
      <c r="Z419" s="444">
        <f>W419*X419</f>
        <v/>
      </c>
      <c r="AA419" s="444" t="n"/>
      <c r="AB419" s="719" t="n">
        <v>1.1</v>
      </c>
      <c r="AC419" s="1624">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21" t="n">
        <v>4933656230025</v>
      </c>
      <c r="D420" s="1621"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442" t="n">
        <v>12</v>
      </c>
      <c r="N420" s="1442" t="n">
        <v>12</v>
      </c>
      <c r="O420" s="553" t="n">
        <v>24</v>
      </c>
      <c r="P420" s="1628" t="n">
        <v>1257</v>
      </c>
      <c r="Q420" s="1628">
        <f>O420*P420</f>
        <v/>
      </c>
      <c r="R420" s="554" t="n">
        <v>880</v>
      </c>
      <c r="S420" s="1623">
        <f>O420*R420</f>
        <v/>
      </c>
      <c r="T420" s="1623">
        <f>Q420-S420</f>
        <v/>
      </c>
      <c r="U420" s="556">
        <f>T420/Q420</f>
        <v/>
      </c>
      <c r="V420" s="444" t="n">
        <v>0.024</v>
      </c>
      <c r="W420" s="444" t="n">
        <v>14.5</v>
      </c>
      <c r="X420" s="444">
        <f>O420/12</f>
        <v/>
      </c>
      <c r="Y420" s="444">
        <f>V420*X420</f>
        <v/>
      </c>
      <c r="Z420" s="444">
        <f>W420*X420</f>
        <v/>
      </c>
      <c r="AA420" s="444" t="n"/>
      <c r="AB420" s="719" t="n">
        <v>1.1</v>
      </c>
      <c r="AC420" s="1624">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442" t="n"/>
      <c r="B421" s="822" t="n"/>
      <c r="C421" s="1621" t="n">
        <v>4933656230032</v>
      </c>
      <c r="D421" s="1621"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442" t="n">
        <v>12</v>
      </c>
      <c r="N421" s="1442" t="n">
        <v>12</v>
      </c>
      <c r="O421" s="553" t="n"/>
      <c r="P421" s="1628" t="n">
        <v>1314</v>
      </c>
      <c r="Q421" s="1628">
        <f>O421*P421</f>
        <v/>
      </c>
      <c r="R421" s="443" t="n">
        <v>920</v>
      </c>
      <c r="S421" s="1623">
        <f>O421*R421</f>
        <v/>
      </c>
      <c r="T421" s="1623">
        <f>Q421-S421</f>
        <v/>
      </c>
      <c r="U421" s="556">
        <f>T421/Q421</f>
        <v/>
      </c>
      <c r="V421" s="444" t="n">
        <v>0.021</v>
      </c>
      <c r="W421" s="444" t="n">
        <v>11.4</v>
      </c>
      <c r="X421" s="444">
        <f>O421/12</f>
        <v/>
      </c>
      <c r="Y421" s="444">
        <f>V421*X421</f>
        <v/>
      </c>
      <c r="Z421" s="444">
        <f>W421*X421</f>
        <v/>
      </c>
      <c r="AA421" s="444" t="n"/>
      <c r="AB421" s="719" t="n">
        <v>0.9</v>
      </c>
      <c r="AC421" s="1624">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442" t="n">
        <v>50</v>
      </c>
      <c r="N422" s="1442" t="n">
        <v>10</v>
      </c>
      <c r="O422" s="553" t="n"/>
      <c r="P422" s="1628" t="n">
        <v>1440</v>
      </c>
      <c r="Q422" s="1628">
        <f>O422*P422</f>
        <v/>
      </c>
      <c r="R422" s="928" t="n">
        <v>1150</v>
      </c>
      <c r="S422" s="1623">
        <f>O422*R422</f>
        <v/>
      </c>
      <c r="T422" s="1623">
        <f>Q422-S422</f>
        <v/>
      </c>
      <c r="U422" s="556">
        <f>T422/Q422</f>
        <v/>
      </c>
      <c r="V422" s="444" t="n"/>
      <c r="W422" s="444" t="n"/>
      <c r="X422" s="444">
        <f>O422/M422</f>
        <v/>
      </c>
      <c r="Y422" s="444">
        <f>V422*X422</f>
        <v/>
      </c>
      <c r="Z422" s="444">
        <f>#REF!*X422</f>
        <v/>
      </c>
      <c r="AA422" s="444" t="n"/>
      <c r="AB422" s="719" t="n"/>
      <c r="AC422" s="1624">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442" t="n">
        <v>50</v>
      </c>
      <c r="N423" s="1442" t="n">
        <v>50</v>
      </c>
      <c r="O423" s="553" t="n"/>
      <c r="P423" s="1628" t="n">
        <v>1150</v>
      </c>
      <c r="Q423" s="1628">
        <f>O423*P423</f>
        <v/>
      </c>
      <c r="R423" s="928" t="n">
        <v>920</v>
      </c>
      <c r="S423" s="1623">
        <f>O423*R423</f>
        <v/>
      </c>
      <c r="T423" s="1623">
        <f>Q423-S423</f>
        <v/>
      </c>
      <c r="U423" s="556">
        <f>T423/Q423</f>
        <v/>
      </c>
      <c r="V423" s="444" t="n"/>
      <c r="W423" s="450" t="n"/>
      <c r="X423" s="444">
        <f>O423/M423</f>
        <v/>
      </c>
      <c r="Y423" s="444">
        <f>V423*X423</f>
        <v/>
      </c>
      <c r="Z423" s="444">
        <f>W422*X423</f>
        <v/>
      </c>
      <c r="AA423" s="444" t="n"/>
      <c r="AB423" s="719" t="n"/>
      <c r="AC423" s="1624">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442" t="n"/>
      <c r="B424" s="822" t="n"/>
      <c r="C424" s="1621" t="n">
        <v>4562496020116</v>
      </c>
      <c r="D424" s="1621"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442" t="n">
        <v>20</v>
      </c>
      <c r="N424" s="1442" t="n">
        <v>10</v>
      </c>
      <c r="O424" s="553" t="n"/>
      <c r="P424" s="1628" t="n">
        <v>1125</v>
      </c>
      <c r="Q424" s="1628">
        <f>O424*P424</f>
        <v/>
      </c>
      <c r="R424" s="928" t="n">
        <v>900</v>
      </c>
      <c r="S424" s="1623">
        <f>O424*R424</f>
        <v/>
      </c>
      <c r="T424" s="1623">
        <f>Q424-S424</f>
        <v/>
      </c>
      <c r="U424" s="556">
        <f>T424/Q424</f>
        <v/>
      </c>
      <c r="V424" s="444">
        <f>ROUND(0.19*0.257*0.12,3)</f>
        <v/>
      </c>
      <c r="W424" s="444" t="n">
        <v>0.65</v>
      </c>
      <c r="X424" s="444">
        <f>O424/M424</f>
        <v/>
      </c>
      <c r="Y424" s="444">
        <f>V424*X424</f>
        <v/>
      </c>
      <c r="Z424" s="444">
        <f>W424*X424</f>
        <v/>
      </c>
      <c r="AA424" s="444" t="n"/>
      <c r="AB424" s="1664" t="n">
        <v>0.025</v>
      </c>
      <c r="AC424" s="1624">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442" t="n">
        <v>100</v>
      </c>
      <c r="N425" s="1442" t="n">
        <v>100</v>
      </c>
      <c r="O425" s="553" t="n"/>
      <c r="P425" s="1628" t="n">
        <v>900</v>
      </c>
      <c r="Q425" s="1628">
        <f>O425*P425</f>
        <v/>
      </c>
      <c r="R425" s="928" t="n">
        <v>720</v>
      </c>
      <c r="S425" s="1623">
        <f>O425*R425</f>
        <v/>
      </c>
      <c r="T425" s="1623">
        <f>Q425-S425</f>
        <v/>
      </c>
      <c r="U425" s="556">
        <f>T425/Q425</f>
        <v/>
      </c>
      <c r="V425" s="444" t="n"/>
      <c r="W425" s="444" t="n"/>
      <c r="X425" s="444">
        <f>O425/M425</f>
        <v/>
      </c>
      <c r="Y425" s="444">
        <f>V425*X425</f>
        <v/>
      </c>
      <c r="Z425" s="444">
        <f>W425*X425</f>
        <v/>
      </c>
      <c r="AA425" s="444" t="n"/>
      <c r="AB425" s="1678" t="n">
        <v>0.025</v>
      </c>
      <c r="AC425" s="1624">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21" t="n">
        <v>4562496020116</v>
      </c>
      <c r="D426" s="1621"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442" t="n">
        <v>100</v>
      </c>
      <c r="N426" s="1442" t="n">
        <v>10</v>
      </c>
      <c r="O426" s="553" t="n"/>
      <c r="P426" s="1628" t="n">
        <v>4063</v>
      </c>
      <c r="Q426" s="1628">
        <f>O426*P426</f>
        <v/>
      </c>
      <c r="R426" s="928" t="n">
        <v>3250</v>
      </c>
      <c r="S426" s="1623">
        <f>O426*R426</f>
        <v/>
      </c>
      <c r="T426" s="1623">
        <f>Q426-S426</f>
        <v/>
      </c>
      <c r="U426" s="556">
        <f>T426/Q426</f>
        <v/>
      </c>
      <c r="V426" s="444" t="n"/>
      <c r="W426" s="444" t="n"/>
      <c r="X426" s="444">
        <f>O426/M426</f>
        <v/>
      </c>
      <c r="Y426" s="444">
        <f>V426*X426</f>
        <v/>
      </c>
      <c r="Z426" s="444">
        <f>W426*X426</f>
        <v/>
      </c>
      <c r="AA426" s="444" t="n"/>
      <c r="AB426" s="1664" t="n">
        <v>0.08500000000000001</v>
      </c>
      <c r="AC426" s="1624">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442" t="n">
        <v>100</v>
      </c>
      <c r="N427" s="1442" t="n">
        <v>100</v>
      </c>
      <c r="O427" s="553" t="n"/>
      <c r="P427" s="1628" t="n">
        <v>3250</v>
      </c>
      <c r="Q427" s="1628">
        <f>O427*P427</f>
        <v/>
      </c>
      <c r="R427" s="928" t="n">
        <v>2600</v>
      </c>
      <c r="S427" s="1623">
        <f>O427*R427</f>
        <v/>
      </c>
      <c r="T427" s="1623">
        <f>Q427-S427</f>
        <v/>
      </c>
      <c r="U427" s="556">
        <f>T427/Q427</f>
        <v/>
      </c>
      <c r="V427" s="444" t="n"/>
      <c r="W427" s="444" t="n"/>
      <c r="X427" s="444">
        <f>O427/M427</f>
        <v/>
      </c>
      <c r="Y427" s="444">
        <f>V427*X427</f>
        <v/>
      </c>
      <c r="Z427" s="444">
        <f>W427*X427</f>
        <v/>
      </c>
      <c r="AA427" s="444" t="n"/>
      <c r="AB427" s="1678" t="n">
        <v>0.08500000000000001</v>
      </c>
      <c r="AC427" s="1624">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21" t="n">
        <v>4562496020147</v>
      </c>
      <c r="D428" s="1621"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442" t="n">
        <v>48</v>
      </c>
      <c r="N428" s="1442" t="n">
        <v>12</v>
      </c>
      <c r="O428" s="553" t="n"/>
      <c r="P428" s="1628" t="n">
        <v>3375</v>
      </c>
      <c r="Q428" s="1628">
        <f>O428*P428</f>
        <v/>
      </c>
      <c r="R428" s="554" t="n">
        <v>2700</v>
      </c>
      <c r="S428" s="1623">
        <f>O428*R428</f>
        <v/>
      </c>
      <c r="T428" s="1623">
        <f>Q428-S428</f>
        <v/>
      </c>
      <c r="U428" s="556">
        <f>T428/Q428</f>
        <v/>
      </c>
      <c r="V428" s="444" t="n"/>
      <c r="W428" s="444" t="n"/>
      <c r="X428" s="444">
        <f>O428/M428</f>
        <v/>
      </c>
      <c r="Y428" s="444">
        <f>V428*X428</f>
        <v/>
      </c>
      <c r="Z428" s="444">
        <f>W428*X428</f>
        <v/>
      </c>
      <c r="AA428" s="444" t="n"/>
      <c r="AB428" s="1678" t="n">
        <v>0.207</v>
      </c>
      <c r="AC428" s="1624">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442" t="n">
        <v>48</v>
      </c>
      <c r="N429" s="1442" t="n">
        <v>48</v>
      </c>
      <c r="O429" s="553" t="n"/>
      <c r="P429" s="1628" t="n">
        <v>2700</v>
      </c>
      <c r="Q429" s="1628">
        <f>O429*P429</f>
        <v/>
      </c>
      <c r="R429" s="928" t="n">
        <v>2160</v>
      </c>
      <c r="S429" s="1623">
        <f>O429*R429</f>
        <v/>
      </c>
      <c r="T429" s="1623">
        <f>Q429-S429</f>
        <v/>
      </c>
      <c r="U429" s="556">
        <f>T429/Q429</f>
        <v/>
      </c>
      <c r="V429" s="444" t="n"/>
      <c r="W429" s="444" t="n"/>
      <c r="X429" s="444">
        <f>O429/M429</f>
        <v/>
      </c>
      <c r="Y429" s="444">
        <f>V429*X429</f>
        <v/>
      </c>
      <c r="Z429" s="444">
        <f>W429*X429</f>
        <v/>
      </c>
      <c r="AA429" s="444" t="n"/>
      <c r="AB429" s="1678" t="n">
        <v>0.207</v>
      </c>
      <c r="AC429" s="1624">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08" t="n">
        <v>130000</v>
      </c>
      <c r="O430" s="553" t="n"/>
      <c r="P430" s="1628" t="n">
        <v>4415</v>
      </c>
      <c r="Q430" s="1628">
        <f>O430*P430</f>
        <v/>
      </c>
      <c r="R430" s="928" t="n">
        <v>3750</v>
      </c>
      <c r="S430" s="1623">
        <f>O430*R430</f>
        <v/>
      </c>
      <c r="T430" s="1623">
        <f>Q430-S430</f>
        <v/>
      </c>
      <c r="U430" s="556">
        <f>T430/Q430</f>
        <v/>
      </c>
      <c r="V430" s="444" t="n"/>
      <c r="W430" s="444" t="n"/>
      <c r="X430" s="444" t="n"/>
      <c r="Y430" s="444" t="n"/>
      <c r="Z430" s="444" t="n"/>
      <c r="AA430" s="444" t="n"/>
      <c r="AB430" s="1678" t="n">
        <v>0.0178</v>
      </c>
      <c r="AC430" s="1624">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03" t="n"/>
      <c r="O431" s="553" t="n"/>
      <c r="P431" s="1628" t="n">
        <v>3825</v>
      </c>
      <c r="Q431" s="1628">
        <f>O431*P431</f>
        <v/>
      </c>
      <c r="R431" s="928" t="n">
        <v>3250</v>
      </c>
      <c r="S431" s="1623">
        <f>O431*R431</f>
        <v/>
      </c>
      <c r="T431" s="1623">
        <f>Q431-S431</f>
        <v/>
      </c>
      <c r="U431" s="556">
        <f>T431/Q431</f>
        <v/>
      </c>
      <c r="V431" s="444" t="n"/>
      <c r="W431" s="444" t="n"/>
      <c r="X431" s="444" t="n"/>
      <c r="Y431" s="444" t="n"/>
      <c r="Z431" s="444" t="n"/>
      <c r="AA431" s="444" t="n"/>
      <c r="AB431" s="1678" t="n">
        <v>0.0178</v>
      </c>
      <c r="AC431" s="1624">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03" t="n"/>
      <c r="O432" s="553" t="n"/>
      <c r="P432" s="1628" t="n">
        <v>2650</v>
      </c>
      <c r="Q432" s="1628">
        <f>O432*P432</f>
        <v/>
      </c>
      <c r="R432" s="928" t="n">
        <v>2250</v>
      </c>
      <c r="S432" s="1623">
        <f>O432*R432</f>
        <v/>
      </c>
      <c r="T432" s="1623">
        <f>Q432-S432</f>
        <v/>
      </c>
      <c r="U432" s="556">
        <f>T432/Q432</f>
        <v/>
      </c>
      <c r="V432" s="444" t="n"/>
      <c r="W432" s="444" t="n"/>
      <c r="X432" s="444" t="n"/>
      <c r="Y432" s="444" t="n"/>
      <c r="Z432" s="444" t="n"/>
      <c r="AA432" s="444" t="n"/>
      <c r="AB432" s="719" t="n"/>
      <c r="AC432" s="1624">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03" t="n"/>
      <c r="O433" s="553" t="n"/>
      <c r="P433" s="1628" t="n">
        <v>3295</v>
      </c>
      <c r="Q433" s="1628">
        <f>O433*P433</f>
        <v/>
      </c>
      <c r="R433" s="928" t="n">
        <v>2800</v>
      </c>
      <c r="S433" s="1623">
        <f>O433*R433</f>
        <v/>
      </c>
      <c r="T433" s="1623">
        <f>Q433-S433</f>
        <v/>
      </c>
      <c r="U433" s="556">
        <f>T433/Q433</f>
        <v/>
      </c>
      <c r="V433" s="444" t="n"/>
      <c r="W433" s="444" t="n"/>
      <c r="X433" s="444" t="n"/>
      <c r="Y433" s="444" t="n"/>
      <c r="Z433" s="444" t="n"/>
      <c r="AA433" s="444" t="n"/>
      <c r="AB433" s="1678" t="n">
        <v>0.0182</v>
      </c>
      <c r="AC433" s="1624">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03" t="n"/>
      <c r="O434" s="553" t="n"/>
      <c r="P434" s="1628" t="n">
        <v>4355</v>
      </c>
      <c r="Q434" s="1628">
        <f>O434*P434</f>
        <v/>
      </c>
      <c r="R434" s="928" t="n">
        <v>3700</v>
      </c>
      <c r="S434" s="1623">
        <f>O434*R434</f>
        <v/>
      </c>
      <c r="T434" s="1623">
        <f>Q434-S434</f>
        <v/>
      </c>
      <c r="U434" s="556">
        <f>T434/Q434</f>
        <v/>
      </c>
      <c r="V434" s="444" t="n"/>
      <c r="W434" s="444" t="n"/>
      <c r="X434" s="444" t="n"/>
      <c r="Y434" s="444" t="n"/>
      <c r="Z434" s="444" t="n"/>
      <c r="AA434" s="444" t="n"/>
      <c r="AB434" s="1678" t="n">
        <v>0.0129</v>
      </c>
      <c r="AC434" s="1624">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03" t="n"/>
      <c r="O435" s="553" t="n"/>
      <c r="P435" s="1628" t="n">
        <v>7650</v>
      </c>
      <c r="Q435" s="1628">
        <f>O435*P435</f>
        <v/>
      </c>
      <c r="R435" s="928" t="n">
        <v>6500</v>
      </c>
      <c r="S435" s="1623">
        <f>O435*R435</f>
        <v/>
      </c>
      <c r="T435" s="1623">
        <f>Q435-S435</f>
        <v/>
      </c>
      <c r="U435" s="556">
        <f>T435/Q435</f>
        <v/>
      </c>
      <c r="V435" s="444" t="n"/>
      <c r="W435" s="444" t="n"/>
      <c r="X435" s="444" t="n"/>
      <c r="Y435" s="444" t="n"/>
      <c r="Z435" s="444" t="n"/>
      <c r="AA435" s="444" t="n"/>
      <c r="AB435" s="719" t="n"/>
      <c r="AC435" s="1624">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03" t="n"/>
      <c r="O436" s="553" t="n"/>
      <c r="P436" s="1628" t="n">
        <v>5885</v>
      </c>
      <c r="Q436" s="1628">
        <f>O436*P436</f>
        <v/>
      </c>
      <c r="R436" s="928" t="n">
        <v>5000</v>
      </c>
      <c r="S436" s="1623">
        <f>O436*R436</f>
        <v/>
      </c>
      <c r="T436" s="1623">
        <f>Q436-S436</f>
        <v/>
      </c>
      <c r="U436" s="556">
        <f>T436/Q436</f>
        <v/>
      </c>
      <c r="V436" s="444" t="n"/>
      <c r="W436" s="444" t="n"/>
      <c r="X436" s="444" t="n"/>
      <c r="Y436" s="444" t="n"/>
      <c r="Z436" s="444" t="n"/>
      <c r="AA436" s="444" t="n"/>
      <c r="AB436" s="719" t="n"/>
      <c r="AC436" s="1624">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03" t="n"/>
      <c r="O437" s="553" t="n"/>
      <c r="P437" s="1628" t="n">
        <v>3415</v>
      </c>
      <c r="Q437" s="1628">
        <f>O437*P437</f>
        <v/>
      </c>
      <c r="R437" s="928" t="n">
        <v>2900</v>
      </c>
      <c r="S437" s="1623">
        <f>O437*R437</f>
        <v/>
      </c>
      <c r="T437" s="1623">
        <f>Q437-S437</f>
        <v/>
      </c>
      <c r="U437" s="556">
        <f>T437/Q437</f>
        <v/>
      </c>
      <c r="V437" s="444" t="n"/>
      <c r="W437" s="444" t="n"/>
      <c r="X437" s="444" t="n"/>
      <c r="Y437" s="444" t="n"/>
      <c r="Z437" s="444" t="n"/>
      <c r="AA437" s="444" t="n"/>
      <c r="AB437" s="719" t="n"/>
      <c r="AC437" s="1624">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03" t="n"/>
      <c r="O438" s="553" t="n"/>
      <c r="P438" s="1628" t="n">
        <v>2940</v>
      </c>
      <c r="Q438" s="1628">
        <f>O438*P438</f>
        <v/>
      </c>
      <c r="R438" s="928" t="n">
        <v>2500</v>
      </c>
      <c r="S438" s="1623">
        <f>O438*R438</f>
        <v/>
      </c>
      <c r="T438" s="1623">
        <f>Q438-S438</f>
        <v/>
      </c>
      <c r="U438" s="556">
        <f>T438/Q438</f>
        <v/>
      </c>
      <c r="V438" s="444" t="n"/>
      <c r="W438" s="444" t="n"/>
      <c r="X438" s="444" t="n"/>
      <c r="Y438" s="444" t="n"/>
      <c r="Z438" s="444" t="n"/>
      <c r="AA438" s="444" t="n"/>
      <c r="AB438" s="1678" t="n">
        <v>0.0124</v>
      </c>
      <c r="AC438" s="1624">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03" t="n"/>
      <c r="O439" s="553" t="n"/>
      <c r="P439" s="1628" t="n">
        <v>2650</v>
      </c>
      <c r="Q439" s="1628">
        <f>O439*P439</f>
        <v/>
      </c>
      <c r="R439" s="928" t="n">
        <v>2250</v>
      </c>
      <c r="S439" s="1623">
        <f>O439*R439</f>
        <v/>
      </c>
      <c r="T439" s="1623">
        <f>Q439-S439</f>
        <v/>
      </c>
      <c r="U439" s="556">
        <f>T439/Q439</f>
        <v/>
      </c>
      <c r="V439" s="444" t="n"/>
      <c r="W439" s="444" t="n"/>
      <c r="X439" s="444" t="n"/>
      <c r="Y439" s="444" t="n"/>
      <c r="Z439" s="444" t="n"/>
      <c r="AA439" s="444" t="n"/>
      <c r="AB439" s="719" t="n"/>
      <c r="AC439" s="1624">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03" t="n"/>
      <c r="O440" s="553" t="n"/>
      <c r="P440" s="1628" t="n">
        <v>1647</v>
      </c>
      <c r="Q440" s="1628">
        <f>O440*P440</f>
        <v/>
      </c>
      <c r="R440" s="928" t="n">
        <v>1400</v>
      </c>
      <c r="S440" s="1623">
        <f>O440*R440</f>
        <v/>
      </c>
      <c r="T440" s="1623">
        <f>Q440-S440</f>
        <v/>
      </c>
      <c r="U440" s="556">
        <f>T440/Q440</f>
        <v/>
      </c>
      <c r="V440" s="444" t="n"/>
      <c r="W440" s="444" t="n"/>
      <c r="X440" s="444" t="n"/>
      <c r="Y440" s="444" t="n"/>
      <c r="Z440" s="444" t="n"/>
      <c r="AA440" s="444" t="n"/>
      <c r="AB440" s="719" t="n"/>
      <c r="AC440" s="1624">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03" t="n"/>
      <c r="O441" s="553" t="n"/>
      <c r="P441" s="1628" t="n">
        <v>945</v>
      </c>
      <c r="Q441" s="1628">
        <f>O441*P441</f>
        <v/>
      </c>
      <c r="R441" s="928" t="n">
        <v>800</v>
      </c>
      <c r="S441" s="1623">
        <f>O441*R441</f>
        <v/>
      </c>
      <c r="T441" s="1623">
        <f>Q441-S441</f>
        <v/>
      </c>
      <c r="U441" s="556">
        <f>T441/Q441</f>
        <v/>
      </c>
      <c r="V441" s="444" t="n"/>
      <c r="W441" s="444" t="n"/>
      <c r="X441" s="444" t="n"/>
      <c r="Y441" s="444" t="n"/>
      <c r="Z441" s="444" t="n"/>
      <c r="AA441" s="444" t="n"/>
      <c r="AB441" s="1678" t="n">
        <v>0.0124</v>
      </c>
      <c r="AC441" s="1624">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03" t="n"/>
      <c r="O442" s="553" t="n"/>
      <c r="P442" s="1628" t="n">
        <v>825</v>
      </c>
      <c r="Q442" s="1628">
        <f>O442*P442</f>
        <v/>
      </c>
      <c r="R442" s="928" t="n">
        <v>700</v>
      </c>
      <c r="S442" s="1623">
        <f>O442*R442</f>
        <v/>
      </c>
      <c r="T442" s="1623">
        <f>Q442-S442</f>
        <v/>
      </c>
      <c r="U442" s="556">
        <f>T442/Q442</f>
        <v/>
      </c>
      <c r="V442" s="444" t="n"/>
      <c r="W442" s="444" t="n"/>
      <c r="X442" s="444" t="n"/>
      <c r="Y442" s="444" t="n"/>
      <c r="Z442" s="444" t="n"/>
      <c r="AA442" s="444" t="n"/>
      <c r="AB442" s="1678" t="n">
        <v>0.0124</v>
      </c>
      <c r="AC442" s="1624">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03" t="n"/>
      <c r="O443" s="553" t="n"/>
      <c r="P443" s="1628" t="n">
        <v>765</v>
      </c>
      <c r="Q443" s="1628">
        <f>O443*P443</f>
        <v/>
      </c>
      <c r="R443" s="928" t="n">
        <v>650</v>
      </c>
      <c r="S443" s="1623">
        <f>O443*R443</f>
        <v/>
      </c>
      <c r="T443" s="1623">
        <f>Q443-S443</f>
        <v/>
      </c>
      <c r="U443" s="556">
        <f>T443/Q443</f>
        <v/>
      </c>
      <c r="V443" s="444" t="n"/>
      <c r="W443" s="444" t="n"/>
      <c r="X443" s="444" t="n"/>
      <c r="Y443" s="444" t="n"/>
      <c r="Z443" s="444" t="n"/>
      <c r="AA443" s="444" t="n"/>
      <c r="AB443" s="1678" t="n">
        <v>0.0095</v>
      </c>
      <c r="AC443" s="1624">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03" t="n"/>
      <c r="O444" s="553" t="n"/>
      <c r="P444" s="1628" t="n">
        <v>1235</v>
      </c>
      <c r="Q444" s="1628">
        <f>O444*P444</f>
        <v/>
      </c>
      <c r="R444" s="554" t="n">
        <v>1050</v>
      </c>
      <c r="S444" s="1623">
        <f>O444*R444</f>
        <v/>
      </c>
      <c r="T444" s="1623">
        <f>Q444-S444</f>
        <v/>
      </c>
      <c r="U444" s="556">
        <f>T444/Q444</f>
        <v/>
      </c>
      <c r="V444" s="444" t="n"/>
      <c r="W444" s="444" t="n"/>
      <c r="X444" s="444" t="n"/>
      <c r="Y444" s="444" t="n"/>
      <c r="Z444" s="444" t="n"/>
      <c r="AA444" s="444" t="n"/>
      <c r="AB444" s="1678" t="n">
        <v>0.0095</v>
      </c>
      <c r="AC444" s="1624">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03" t="n"/>
      <c r="O445" s="553" t="n"/>
      <c r="P445" s="1628" t="n">
        <v>825</v>
      </c>
      <c r="Q445" s="1628">
        <f>O445*P445</f>
        <v/>
      </c>
      <c r="R445" s="554" t="n">
        <v>700</v>
      </c>
      <c r="S445" s="1623">
        <f>O445*R445</f>
        <v/>
      </c>
      <c r="T445" s="1623">
        <f>Q445-S445</f>
        <v/>
      </c>
      <c r="U445" s="556">
        <f>T445/Q445</f>
        <v/>
      </c>
      <c r="V445" s="444" t="n"/>
      <c r="W445" s="444" t="n"/>
      <c r="X445" s="444" t="n"/>
      <c r="Y445" s="444" t="n"/>
      <c r="Z445" s="444" t="n"/>
      <c r="AA445" s="444" t="n"/>
      <c r="AB445" s="719" t="n"/>
      <c r="AC445" s="1624">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03" t="n"/>
      <c r="O446" s="553" t="n"/>
      <c r="P446" s="1628" t="n">
        <v>1590</v>
      </c>
      <c r="Q446" s="1628">
        <f>O446*P446</f>
        <v/>
      </c>
      <c r="R446" s="554" t="n">
        <v>1350</v>
      </c>
      <c r="S446" s="1623">
        <f>O446*R446</f>
        <v/>
      </c>
      <c r="T446" s="1623">
        <f>Q446-S446</f>
        <v/>
      </c>
      <c r="U446" s="556">
        <f>T446/Q446</f>
        <v/>
      </c>
      <c r="V446" s="444" t="n"/>
      <c r="W446" s="444" t="n"/>
      <c r="X446" s="444" t="n"/>
      <c r="Y446" s="444" t="n"/>
      <c r="Z446" s="444" t="n"/>
      <c r="AA446" s="444" t="n"/>
      <c r="AB446" s="1678" t="n">
        <v>0.0122</v>
      </c>
      <c r="AC446" s="1624">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03" t="n"/>
      <c r="O447" s="553" t="n"/>
      <c r="P447" s="1628" t="n">
        <v>2825</v>
      </c>
      <c r="Q447" s="1628">
        <f>O447*P447</f>
        <v/>
      </c>
      <c r="R447" s="554" t="n">
        <v>2400</v>
      </c>
      <c r="S447" s="1623">
        <f>O447*R447</f>
        <v/>
      </c>
      <c r="T447" s="1623">
        <f>Q447-S447</f>
        <v/>
      </c>
      <c r="U447" s="556">
        <f>T447/Q447</f>
        <v/>
      </c>
      <c r="V447" s="444" t="n"/>
      <c r="W447" s="444" t="n"/>
      <c r="X447" s="444" t="n"/>
      <c r="Y447" s="444" t="n"/>
      <c r="Z447" s="444" t="n"/>
      <c r="AA447" s="444" t="n"/>
      <c r="AB447" s="719" t="n"/>
      <c r="AC447" s="1624">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03" t="n"/>
      <c r="O448" s="553" t="n"/>
      <c r="P448" s="1628" t="n">
        <v>1180</v>
      </c>
      <c r="Q448" s="1628">
        <f>O448*P448</f>
        <v/>
      </c>
      <c r="R448" s="554" t="n">
        <v>1000</v>
      </c>
      <c r="S448" s="1623">
        <f>O448*R448</f>
        <v/>
      </c>
      <c r="T448" s="1623">
        <f>Q448-S448</f>
        <v/>
      </c>
      <c r="U448" s="556">
        <f>T448/Q448</f>
        <v/>
      </c>
      <c r="V448" s="444" t="n"/>
      <c r="W448" s="444" t="n"/>
      <c r="X448" s="444" t="n"/>
      <c r="Y448" s="444" t="n"/>
      <c r="Z448" s="444" t="n"/>
      <c r="AA448" s="444" t="n"/>
      <c r="AB448" s="1678" t="n">
        <v>0.0078</v>
      </c>
      <c r="AC448" s="1624">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03" t="n"/>
      <c r="O449" s="553" t="n"/>
      <c r="P449" s="1628" t="n">
        <v>1415</v>
      </c>
      <c r="Q449" s="1628">
        <f>O449*P449</f>
        <v/>
      </c>
      <c r="R449" s="554" t="n">
        <v>1200</v>
      </c>
      <c r="S449" s="1623">
        <f>O449*R449</f>
        <v/>
      </c>
      <c r="T449" s="1623">
        <f>Q449-S449</f>
        <v/>
      </c>
      <c r="U449" s="556">
        <f>T449/Q449</f>
        <v/>
      </c>
      <c r="V449" s="444" t="n"/>
      <c r="W449" s="444" t="n"/>
      <c r="X449" s="444" t="n"/>
      <c r="Y449" s="444" t="n"/>
      <c r="Z449" s="444" t="n"/>
      <c r="AA449" s="444" t="n"/>
      <c r="AB449" s="1678" t="n">
        <v>0.0078</v>
      </c>
      <c r="AC449" s="1624">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03" t="n"/>
      <c r="O450" s="553" t="n"/>
      <c r="P450" s="1628" t="n">
        <v>765</v>
      </c>
      <c r="Q450" s="1628">
        <f>O450*P450</f>
        <v/>
      </c>
      <c r="R450" s="554" t="n">
        <v>650</v>
      </c>
      <c r="S450" s="1623">
        <f>O450*R450</f>
        <v/>
      </c>
      <c r="T450" s="1623">
        <f>Q450-S450</f>
        <v/>
      </c>
      <c r="U450" s="556">
        <f>T450/Q450</f>
        <v/>
      </c>
      <c r="V450" s="444" t="n"/>
      <c r="W450" s="444" t="n"/>
      <c r="X450" s="444" t="n"/>
      <c r="Y450" s="444" t="n"/>
      <c r="Z450" s="444" t="n"/>
      <c r="AA450" s="444" t="n"/>
      <c r="AB450" s="1678" t="n">
        <v>0.0076</v>
      </c>
      <c r="AC450" s="1624">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03" t="n"/>
      <c r="O451" s="553" t="n"/>
      <c r="P451" s="1628" t="n">
        <v>765</v>
      </c>
      <c r="Q451" s="1628">
        <f>O451*P451</f>
        <v/>
      </c>
      <c r="R451" s="928" t="n">
        <v>650</v>
      </c>
      <c r="S451" s="1623">
        <f>O451*R451</f>
        <v/>
      </c>
      <c r="T451" s="1623">
        <f>Q451-S451</f>
        <v/>
      </c>
      <c r="U451" s="556">
        <f>T451/Q451</f>
        <v/>
      </c>
      <c r="V451" s="444" t="n"/>
      <c r="W451" s="444" t="n"/>
      <c r="X451" s="444" t="n"/>
      <c r="Y451" s="444" t="n"/>
      <c r="Z451" s="444" t="n"/>
      <c r="AA451" s="444" t="n"/>
      <c r="AB451" s="1678" t="n">
        <v>0.0076</v>
      </c>
      <c r="AC451" s="1624">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03" t="n"/>
      <c r="O452" s="553" t="n"/>
      <c r="P452" s="1628" t="n">
        <v>1235</v>
      </c>
      <c r="Q452" s="1628">
        <f>O452*P452</f>
        <v/>
      </c>
      <c r="R452" s="928" t="n">
        <v>1050</v>
      </c>
      <c r="S452" s="1623">
        <f>O452*R452</f>
        <v/>
      </c>
      <c r="T452" s="1623">
        <f>Q452-S452</f>
        <v/>
      </c>
      <c r="U452" s="556">
        <f>T452/Q452</f>
        <v/>
      </c>
      <c r="V452" s="444" t="n"/>
      <c r="W452" s="444" t="n"/>
      <c r="X452" s="444" t="n"/>
      <c r="Y452" s="444" t="n"/>
      <c r="Z452" s="444" t="n"/>
      <c r="AA452" s="444" t="n"/>
      <c r="AB452" s="1678" t="n">
        <v>0.008500000000000001</v>
      </c>
      <c r="AC452" s="1624">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03" t="n"/>
      <c r="O453" s="553" t="n"/>
      <c r="P453" s="1628" t="n">
        <v>650</v>
      </c>
      <c r="Q453" s="1628">
        <f>O453*P453</f>
        <v/>
      </c>
      <c r="R453" s="928" t="n">
        <v>550</v>
      </c>
      <c r="S453" s="1623">
        <f>O453*R453</f>
        <v/>
      </c>
      <c r="T453" s="1623">
        <f>Q453-S453</f>
        <v/>
      </c>
      <c r="U453" s="556">
        <f>T453/Q453</f>
        <v/>
      </c>
      <c r="V453" s="444" t="n"/>
      <c r="W453" s="444" t="n"/>
      <c r="X453" s="444" t="n"/>
      <c r="Y453" s="444" t="n"/>
      <c r="Z453" s="444" t="n"/>
      <c r="AA453" s="444" t="n"/>
      <c r="AB453" s="719" t="n"/>
      <c r="AC453" s="1624">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03" t="n"/>
      <c r="O454" s="553" t="n"/>
      <c r="P454" s="1628" t="n">
        <v>590</v>
      </c>
      <c r="Q454" s="1628">
        <f>O454*P454</f>
        <v/>
      </c>
      <c r="R454" s="928" t="n">
        <v>500</v>
      </c>
      <c r="S454" s="1623">
        <f>O454*R454</f>
        <v/>
      </c>
      <c r="T454" s="1623">
        <f>Q454-S454</f>
        <v/>
      </c>
      <c r="U454" s="556">
        <f>T454/Q454</f>
        <v/>
      </c>
      <c r="V454" s="444" t="n"/>
      <c r="W454" s="444" t="n"/>
      <c r="X454" s="444" t="n"/>
      <c r="Y454" s="444" t="n"/>
      <c r="Z454" s="444" t="n"/>
      <c r="AA454" s="444" t="n"/>
      <c r="AB454" s="1678" t="n">
        <v>0.0086</v>
      </c>
      <c r="AC454" s="1624">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03" t="n"/>
      <c r="O455" s="553" t="n"/>
      <c r="P455" s="1628" t="n">
        <v>1765</v>
      </c>
      <c r="Q455" s="1628">
        <f>O455*P455</f>
        <v/>
      </c>
      <c r="R455" s="928" t="n">
        <v>1500</v>
      </c>
      <c r="S455" s="1623">
        <f>O455*R455</f>
        <v/>
      </c>
      <c r="T455" s="1623">
        <f>Q455-S455</f>
        <v/>
      </c>
      <c r="U455" s="556">
        <f>T455/Q455</f>
        <v/>
      </c>
      <c r="V455" s="444" t="n"/>
      <c r="W455" s="444" t="n"/>
      <c r="X455" s="444" t="n"/>
      <c r="Y455" s="444" t="n"/>
      <c r="Z455" s="444" t="n"/>
      <c r="AA455" s="444" t="n"/>
      <c r="AB455" s="719" t="n"/>
      <c r="AC455" s="1624">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03" t="n"/>
      <c r="O456" s="553" t="n"/>
      <c r="P456" s="1628" t="n">
        <v>1060</v>
      </c>
      <c r="Q456" s="1628">
        <f>O456*P456</f>
        <v/>
      </c>
      <c r="R456" s="554" t="n">
        <v>900</v>
      </c>
      <c r="S456" s="1623">
        <f>O456*R456</f>
        <v/>
      </c>
      <c r="T456" s="1623">
        <f>Q456-S456</f>
        <v/>
      </c>
      <c r="U456" s="556">
        <f>T456/Q456</f>
        <v/>
      </c>
      <c r="V456" s="444" t="n"/>
      <c r="W456" s="444" t="n"/>
      <c r="X456" s="444" t="n"/>
      <c r="Y456" s="444" t="n"/>
      <c r="Z456" s="444" t="n"/>
      <c r="AA456" s="444" t="n"/>
      <c r="AB456" s="1678" t="n">
        <v>0.0086</v>
      </c>
      <c r="AC456" s="1624">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03" t="n"/>
      <c r="O457" s="553" t="n"/>
      <c r="P457" s="1628" t="n">
        <v>2355</v>
      </c>
      <c r="Q457" s="1628">
        <f>O457*P457</f>
        <v/>
      </c>
      <c r="R457" s="928" t="n">
        <v>2000</v>
      </c>
      <c r="S457" s="1623">
        <f>O457*R457</f>
        <v/>
      </c>
      <c r="T457" s="1623">
        <f>Q457-S457</f>
        <v/>
      </c>
      <c r="U457" s="556">
        <f>T457/Q457</f>
        <v/>
      </c>
      <c r="V457" s="444" t="n"/>
      <c r="W457" s="444" t="n"/>
      <c r="X457" s="444" t="n"/>
      <c r="Y457" s="444" t="n"/>
      <c r="Z457" s="444" t="n"/>
      <c r="AA457" s="444" t="n"/>
      <c r="AB457" s="719" t="n"/>
      <c r="AC457" s="1624">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03" t="n"/>
      <c r="O458" s="553" t="n"/>
      <c r="P458" s="1628" t="n">
        <v>3530</v>
      </c>
      <c r="Q458" s="1628">
        <f>O458*P458</f>
        <v/>
      </c>
      <c r="R458" s="554" t="n">
        <v>3000</v>
      </c>
      <c r="S458" s="1623">
        <f>O458*R458</f>
        <v/>
      </c>
      <c r="T458" s="1623">
        <f>Q458-S458</f>
        <v/>
      </c>
      <c r="U458" s="556">
        <f>T458/Q458</f>
        <v/>
      </c>
      <c r="V458" s="444" t="n"/>
      <c r="W458" s="444" t="n"/>
      <c r="X458" s="444" t="n"/>
      <c r="Y458" s="444" t="n"/>
      <c r="Z458" s="444" t="n"/>
      <c r="AA458" s="444" t="n"/>
      <c r="AB458" s="1678" t="n">
        <v>0.0165</v>
      </c>
      <c r="AC458" s="1624">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03" t="n"/>
      <c r="O459" s="553" t="n"/>
      <c r="P459" s="1628" t="n">
        <v>2355</v>
      </c>
      <c r="Q459" s="1628">
        <f>O459*P459</f>
        <v/>
      </c>
      <c r="R459" s="928" t="n">
        <v>2000</v>
      </c>
      <c r="S459" s="1623">
        <f>O459*R459</f>
        <v/>
      </c>
      <c r="T459" s="1623">
        <f>Q459-S459</f>
        <v/>
      </c>
      <c r="U459" s="556">
        <f>T459/Q459</f>
        <v/>
      </c>
      <c r="V459" s="444" t="n"/>
      <c r="W459" s="444" t="n"/>
      <c r="X459" s="444" t="n"/>
      <c r="Y459" s="444" t="n"/>
      <c r="Z459" s="444" t="n"/>
      <c r="AA459" s="444" t="n"/>
      <c r="AB459" s="719" t="n"/>
      <c r="AC459" s="1624">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03" t="n"/>
      <c r="O460" s="553" t="n"/>
      <c r="P460" s="1628" t="n">
        <v>2000</v>
      </c>
      <c r="Q460" s="1628">
        <f>O460*P460</f>
        <v/>
      </c>
      <c r="R460" s="928" t="n">
        <v>1700</v>
      </c>
      <c r="S460" s="1623">
        <f>O460*R460</f>
        <v/>
      </c>
      <c r="T460" s="1623">
        <f>Q460-S460</f>
        <v/>
      </c>
      <c r="U460" s="556">
        <f>T460/Q460</f>
        <v/>
      </c>
      <c r="V460" s="444" t="n"/>
      <c r="W460" s="444" t="n"/>
      <c r="X460" s="444" t="n"/>
      <c r="Y460" s="444" t="n"/>
      <c r="Z460" s="444" t="n"/>
      <c r="AA460" s="444" t="n"/>
      <c r="AB460" s="1678" t="n">
        <v>0.0165</v>
      </c>
      <c r="AC460" s="1624">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03" t="n"/>
      <c r="O461" s="553" t="n"/>
      <c r="P461" s="1628" t="n">
        <v>1295</v>
      </c>
      <c r="Q461" s="1628">
        <f>O461*P461</f>
        <v/>
      </c>
      <c r="R461" s="928" t="n">
        <v>1100</v>
      </c>
      <c r="S461" s="1623">
        <f>O461*R461</f>
        <v/>
      </c>
      <c r="T461" s="1623">
        <f>Q461-S461</f>
        <v/>
      </c>
      <c r="U461" s="556">
        <f>T461/Q461</f>
        <v/>
      </c>
      <c r="V461" s="444" t="n"/>
      <c r="W461" s="444" t="n"/>
      <c r="X461" s="444" t="n"/>
      <c r="Y461" s="444" t="n"/>
      <c r="Z461" s="444" t="n"/>
      <c r="AA461" s="444" t="n"/>
      <c r="AB461" s="1678" t="n">
        <v>0.0098</v>
      </c>
      <c r="AC461" s="1624">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03" t="n"/>
      <c r="O462" s="553" t="n"/>
      <c r="P462" s="1628" t="n">
        <v>3060</v>
      </c>
      <c r="Q462" s="1628">
        <f>O462*P462</f>
        <v/>
      </c>
      <c r="R462" s="928" t="n">
        <v>2600</v>
      </c>
      <c r="S462" s="1623">
        <f>O462*R462</f>
        <v/>
      </c>
      <c r="T462" s="1623">
        <f>Q462-S462</f>
        <v/>
      </c>
      <c r="U462" s="556">
        <f>T462/Q462</f>
        <v/>
      </c>
      <c r="V462" s="444" t="n"/>
      <c r="W462" s="444" t="n"/>
      <c r="X462" s="444" t="n"/>
      <c r="Y462" s="444" t="n"/>
      <c r="Z462" s="444" t="n"/>
      <c r="AA462" s="444" t="n"/>
      <c r="AB462" s="719" t="n"/>
      <c r="AC462" s="1624">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04" t="n"/>
      <c r="O463" s="553" t="n"/>
      <c r="P463" s="1622" t="n">
        <v>1650</v>
      </c>
      <c r="Q463" s="1622">
        <f>O463*P463</f>
        <v/>
      </c>
      <c r="R463" s="554" t="n">
        <v>1400</v>
      </c>
      <c r="S463" s="1634">
        <f>O463*R463</f>
        <v/>
      </c>
      <c r="T463" s="1634">
        <f>Q463-S463</f>
        <v/>
      </c>
      <c r="U463" s="808">
        <f>T463/Q463</f>
        <v/>
      </c>
      <c r="V463" s="444" t="n"/>
      <c r="W463" s="444" t="n"/>
      <c r="X463" s="444" t="n"/>
      <c r="Y463" s="444" t="n"/>
      <c r="Z463" s="444" t="n"/>
      <c r="AA463" s="444" t="n"/>
      <c r="AB463" s="1678" t="n">
        <v>0.0155</v>
      </c>
      <c r="AC463" s="1624">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442" t="n"/>
      <c r="O464" s="553" t="n"/>
      <c r="P464" s="1622" t="n">
        <v>2000</v>
      </c>
      <c r="Q464" s="1622">
        <f>O464*P464</f>
        <v/>
      </c>
      <c r="R464" s="554" t="n">
        <v>1700</v>
      </c>
      <c r="S464" s="1634">
        <f>O464*R464</f>
        <v/>
      </c>
      <c r="T464" s="1634">
        <f>Q464-S464</f>
        <v/>
      </c>
      <c r="U464" s="808">
        <f>T464/Q464</f>
        <v/>
      </c>
      <c r="V464" s="444" t="n"/>
      <c r="W464" s="444" t="n"/>
      <c r="X464" s="444" t="n"/>
      <c r="Y464" s="444" t="n"/>
      <c r="Z464" s="444" t="n"/>
      <c r="AA464" s="444" t="n"/>
      <c r="AB464" s="1678" t="n">
        <v>0.06</v>
      </c>
      <c r="AC464" s="1624">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68"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442" t="n"/>
      <c r="O465" s="553" t="n"/>
      <c r="P465" s="1622" t="n">
        <v>3953</v>
      </c>
      <c r="Q465" s="1622">
        <f>O465*P465</f>
        <v/>
      </c>
      <c r="R465" s="554" t="n">
        <v>3360</v>
      </c>
      <c r="S465" s="1634">
        <f>O465*R465</f>
        <v/>
      </c>
      <c r="T465" s="1634">
        <f>Q465-S465</f>
        <v/>
      </c>
      <c r="U465" s="808">
        <f>T465/Q465</f>
        <v/>
      </c>
      <c r="V465" s="444" t="n"/>
      <c r="W465" s="444" t="n"/>
      <c r="X465" s="444" t="n"/>
      <c r="Y465" s="444" t="n"/>
      <c r="Z465" s="444" t="n"/>
      <c r="AA465" s="444" t="n"/>
      <c r="AB465" s="1678" t="n">
        <v>0.005</v>
      </c>
      <c r="AC465" s="1624">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63" t="n">
        <v>4573383082094</v>
      </c>
      <c r="D466" s="1663"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442" t="n"/>
      <c r="N466" s="1442" t="n"/>
      <c r="O466" s="553" t="n"/>
      <c r="P466" s="1626" t="n">
        <v>2588</v>
      </c>
      <c r="Q466" s="1622">
        <f>O466*P466</f>
        <v/>
      </c>
      <c r="R466" s="554" t="n">
        <v>2200</v>
      </c>
      <c r="S466" s="1634">
        <f>O466*R466</f>
        <v/>
      </c>
      <c r="T466" s="1634">
        <f>Q466-S466</f>
        <v/>
      </c>
      <c r="U466" s="808">
        <f>T466/Q466</f>
        <v/>
      </c>
      <c r="V466" s="444" t="n"/>
      <c r="W466" s="444" t="n"/>
      <c r="X466" s="444" t="n"/>
      <c r="Y466" s="444" t="n"/>
      <c r="Z466" s="444" t="n"/>
      <c r="AA466" s="444" t="n"/>
      <c r="AB466" s="1627" t="n">
        <v>0.39</v>
      </c>
      <c r="AC466" s="1627">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63" t="n">
        <v>4573383081950</v>
      </c>
      <c r="D467" s="1663"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442" t="n">
        <v>12</v>
      </c>
      <c r="N467" s="1442" t="n">
        <v>12</v>
      </c>
      <c r="O467" s="553" t="n"/>
      <c r="P467" s="1626" t="n">
        <v>2635</v>
      </c>
      <c r="Q467" s="1622">
        <f>O467*P467</f>
        <v/>
      </c>
      <c r="R467" s="554" t="n">
        <v>2240</v>
      </c>
      <c r="S467" s="1634">
        <f>O467*R467</f>
        <v/>
      </c>
      <c r="T467" s="1634">
        <f>Q467-S467</f>
        <v/>
      </c>
      <c r="U467" s="808">
        <f>T467/Q467</f>
        <v/>
      </c>
      <c r="V467" s="444" t="n"/>
      <c r="W467" s="444" t="n"/>
      <c r="X467" s="444">
        <f>O467/M467</f>
        <v/>
      </c>
      <c r="Y467" s="444">
        <f>V467*X467</f>
        <v/>
      </c>
      <c r="Z467" s="444">
        <f>W467*X467</f>
        <v/>
      </c>
      <c r="AA467" s="444" t="inlineStr">
        <is>
          <t>60*60*190</t>
        </is>
      </c>
      <c r="AB467" s="1658" t="n">
        <v>0.386</v>
      </c>
      <c r="AC467" s="1627">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09" t="n">
        <v>4573383084005</v>
      </c>
      <c r="D468" s="1710"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11" t="n">
        <v>5047</v>
      </c>
      <c r="Q468" s="1712">
        <f>O468*P468</f>
        <v/>
      </c>
      <c r="R468" s="768" t="n">
        <v>4290</v>
      </c>
      <c r="S468" s="1713">
        <f>O468*R468</f>
        <v/>
      </c>
      <c r="T468" s="1714">
        <f>Q468-S468</f>
        <v/>
      </c>
      <c r="U468" s="930">
        <f>T468/Q468</f>
        <v/>
      </c>
      <c r="V468" s="767" t="n"/>
      <c r="W468" s="767" t="n"/>
      <c r="X468" s="767" t="n"/>
      <c r="Y468" s="767" t="n"/>
      <c r="Z468" s="767" t="n"/>
      <c r="AA468" s="767" t="n"/>
      <c r="AB468" s="1715" t="n">
        <v>0.345</v>
      </c>
      <c r="AC468" s="1716">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21" t="n">
        <v>4573383083008</v>
      </c>
      <c r="D469" s="1663" t="n"/>
      <c r="E469" s="435" t="inlineStr">
        <is>
          <t>Lapidem</t>
        </is>
      </c>
      <c r="F469" s="1717"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442" t="n"/>
      <c r="N469" s="1442" t="n"/>
      <c r="O469" s="872" t="n">
        <v>12</v>
      </c>
      <c r="P469" s="1626" t="n">
        <v>8282</v>
      </c>
      <c r="Q469" s="1622">
        <f>O469*P469</f>
        <v/>
      </c>
      <c r="R469" s="554" t="n">
        <v>7040</v>
      </c>
      <c r="S469" s="1634">
        <f>O469*R469</f>
        <v/>
      </c>
      <c r="T469" s="1634">
        <f>Q469-S469</f>
        <v/>
      </c>
      <c r="U469" s="556">
        <f>T469/Q469</f>
        <v/>
      </c>
      <c r="V469" s="444" t="n"/>
      <c r="W469" s="444" t="n"/>
      <c r="X469" s="444" t="n"/>
      <c r="Y469" s="444" t="n"/>
      <c r="Z469" s="444" t="n"/>
      <c r="AA469" s="444" t="n"/>
      <c r="AB469" s="1627" t="n">
        <v>0.203</v>
      </c>
      <c r="AC469" s="1716">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63" t="n">
        <v>4573383083107</v>
      </c>
      <c r="D470" s="1663" t="n"/>
      <c r="E470" s="435" t="inlineStr">
        <is>
          <t>Lapidem</t>
        </is>
      </c>
      <c r="F470" s="1717"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442" t="n"/>
      <c r="N470" s="1442" t="n"/>
      <c r="O470" s="872" t="n">
        <v>12</v>
      </c>
      <c r="P470" s="1626" t="n">
        <v>10871</v>
      </c>
      <c r="Q470" s="1622">
        <f>O470*P470</f>
        <v/>
      </c>
      <c r="R470" s="554" t="n">
        <v>9240</v>
      </c>
      <c r="S470" s="1634">
        <f>O470*R470</f>
        <v/>
      </c>
      <c r="T470" s="1634">
        <f>Q470-S470</f>
        <v/>
      </c>
      <c r="U470" s="556">
        <f>T470/Q470</f>
        <v/>
      </c>
      <c r="V470" s="444" t="n"/>
      <c r="W470" s="444" t="n"/>
      <c r="X470" s="444" t="n"/>
      <c r="Y470" s="444" t="n"/>
      <c r="Z470" s="444" t="n"/>
      <c r="AA470" s="444" t="n"/>
      <c r="AB470" s="1627" t="n">
        <v>0.199</v>
      </c>
      <c r="AC470" s="1716">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63" t="n">
        <v>4573383083206</v>
      </c>
      <c r="D471" s="1663" t="n"/>
      <c r="E471" s="435" t="inlineStr">
        <is>
          <t>Lapidem</t>
        </is>
      </c>
      <c r="F471" s="1717"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442" t="n"/>
      <c r="N471" s="1442" t="n"/>
      <c r="O471" s="872" t="n">
        <v>12</v>
      </c>
      <c r="P471" s="1626" t="n">
        <v>10871</v>
      </c>
      <c r="Q471" s="1622">
        <f>O471*P471</f>
        <v/>
      </c>
      <c r="R471" s="554" t="n">
        <v>9240</v>
      </c>
      <c r="S471" s="1634">
        <f>O471*R471</f>
        <v/>
      </c>
      <c r="T471" s="1634">
        <f>Q471-S471</f>
        <v/>
      </c>
      <c r="U471" s="556">
        <f>T471/Q471</f>
        <v/>
      </c>
      <c r="V471" s="444" t="n"/>
      <c r="W471" s="444" t="n"/>
      <c r="X471" s="444" t="n"/>
      <c r="Y471" s="444" t="n"/>
      <c r="Z471" s="444" t="n"/>
      <c r="AA471" s="444" t="n"/>
      <c r="AB471" s="1627" t="n">
        <v>0.141</v>
      </c>
      <c r="AC471" s="1627">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63" t="n">
        <v>4573383083305</v>
      </c>
      <c r="D472" s="1663" t="n"/>
      <c r="E472" s="435" t="inlineStr">
        <is>
          <t>Lapidem</t>
        </is>
      </c>
      <c r="F472" s="1717"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442" t="n"/>
      <c r="N472" s="1442" t="n"/>
      <c r="O472" s="872" t="n">
        <v>12</v>
      </c>
      <c r="P472" s="1626" t="n">
        <v>8282</v>
      </c>
      <c r="Q472" s="1622">
        <f>O472*P472</f>
        <v/>
      </c>
      <c r="R472" s="554" t="n">
        <v>7040</v>
      </c>
      <c r="S472" s="1634">
        <f>O472*R472</f>
        <v/>
      </c>
      <c r="T472" s="1634">
        <f>Q472-S472</f>
        <v/>
      </c>
      <c r="U472" s="556">
        <f>T472/Q472</f>
        <v/>
      </c>
      <c r="V472" s="444" t="n"/>
      <c r="W472" s="444" t="n"/>
      <c r="X472" s="444" t="n"/>
      <c r="Y472" s="444" t="n"/>
      <c r="Z472" s="444" t="n"/>
      <c r="AA472" s="444" t="n"/>
      <c r="AB472" s="1627" t="n">
        <v>0.267</v>
      </c>
      <c r="AC472" s="1627">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63" t="n">
        <v>4573383083404</v>
      </c>
      <c r="D473" s="1663" t="n"/>
      <c r="E473" s="435" t="inlineStr">
        <is>
          <t>Lapidem</t>
        </is>
      </c>
      <c r="F473" s="1717"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442" t="n"/>
      <c r="N473" s="1442" t="n"/>
      <c r="O473" s="872" t="n">
        <v>24</v>
      </c>
      <c r="P473" s="1626" t="n">
        <v>9382</v>
      </c>
      <c r="Q473" s="1622">
        <f>O473*P473</f>
        <v/>
      </c>
      <c r="R473" s="554" t="n">
        <v>7975</v>
      </c>
      <c r="S473" s="1634">
        <f>O473*R473</f>
        <v/>
      </c>
      <c r="T473" s="1634">
        <f>Q473-S473</f>
        <v/>
      </c>
      <c r="U473" s="556">
        <f>T473/Q473</f>
        <v/>
      </c>
      <c r="V473" s="444" t="n"/>
      <c r="W473" s="444" t="n"/>
      <c r="X473" s="444" t="n"/>
      <c r="Y473" s="444" t="n"/>
      <c r="Z473" s="444" t="n"/>
      <c r="AA473" s="444" t="n"/>
      <c r="AB473" s="1627" t="n">
        <v>0.167</v>
      </c>
      <c r="AC473" s="1627">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442" t="n"/>
      <c r="B474" s="822" t="n"/>
      <c r="C474" s="1663" t="n">
        <v>4573383082018</v>
      </c>
      <c r="D474" s="1663"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442" t="n"/>
      <c r="N474" s="1442" t="n"/>
      <c r="O474" s="553" t="n">
        <v>0</v>
      </c>
      <c r="P474" s="1626" t="n">
        <v>7765</v>
      </c>
      <c r="Q474" s="1622">
        <f>O474*P474</f>
        <v/>
      </c>
      <c r="R474" s="554" t="n">
        <v>6600</v>
      </c>
      <c r="S474" s="1634">
        <f>O474*R474</f>
        <v/>
      </c>
      <c r="T474" s="1634">
        <f>Q474-S474</f>
        <v/>
      </c>
      <c r="U474" s="556">
        <f>T474/Q474</f>
        <v/>
      </c>
      <c r="V474" s="444" t="n"/>
      <c r="W474" s="444" t="n"/>
      <c r="X474" s="444" t="n"/>
      <c r="Y474" s="444" t="n"/>
      <c r="Z474" s="444" t="n"/>
      <c r="AA474" s="444" t="n"/>
      <c r="AB474" s="1627" t="n">
        <v>0.322</v>
      </c>
      <c r="AC474" s="1627">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442" t="n"/>
      <c r="B475" s="822" t="n"/>
      <c r="C475" s="1663" t="n">
        <v>4573383082025</v>
      </c>
      <c r="D475" s="1663"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442" t="n"/>
      <c r="N475" s="1442" t="n"/>
      <c r="O475" s="553" t="n">
        <v>0</v>
      </c>
      <c r="P475" s="1626" t="n">
        <v>9576</v>
      </c>
      <c r="Q475" s="1622">
        <f>O475*P475</f>
        <v/>
      </c>
      <c r="R475" s="554" t="n">
        <v>8140</v>
      </c>
      <c r="S475" s="1634">
        <f>O475*R475</f>
        <v/>
      </c>
      <c r="T475" s="1634">
        <f>Q475-S475</f>
        <v/>
      </c>
      <c r="U475" s="556">
        <f>T475/Q475</f>
        <v/>
      </c>
      <c r="V475" s="444" t="n"/>
      <c r="W475" s="444" t="n"/>
      <c r="X475" s="444" t="n"/>
      <c r="Y475" s="444" t="n"/>
      <c r="Z475" s="444" t="n"/>
      <c r="AA475" s="444" t="n"/>
      <c r="AB475" s="1661" t="n">
        <v>0.157</v>
      </c>
      <c r="AC475" s="1627">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442" t="n"/>
      <c r="B476" s="822" t="n"/>
      <c r="C476" s="1663" t="n">
        <v>4573383082032</v>
      </c>
      <c r="D476" s="1663"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442" t="n"/>
      <c r="N476" s="1442" t="n"/>
      <c r="O476" s="553" t="n">
        <v>18</v>
      </c>
      <c r="P476" s="1626" t="n">
        <v>9576</v>
      </c>
      <c r="Q476" s="1622">
        <f>O476*P476</f>
        <v/>
      </c>
      <c r="R476" s="554" t="n">
        <v>8140</v>
      </c>
      <c r="S476" s="1634">
        <f>O476*R476</f>
        <v/>
      </c>
      <c r="T476" s="1634">
        <f>Q476-S476</f>
        <v/>
      </c>
      <c r="U476" s="556">
        <f>T476/Q476</f>
        <v/>
      </c>
      <c r="V476" s="444" t="n"/>
      <c r="W476" s="444" t="n"/>
      <c r="X476" s="444" t="n"/>
      <c r="Y476" s="444" t="n"/>
      <c r="Z476" s="444" t="n"/>
      <c r="AA476" s="444" t="n"/>
      <c r="AB476" s="1627" t="n">
        <v>0.301</v>
      </c>
      <c r="AC476" s="1627">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63" t="n">
        <v>4573383082148</v>
      </c>
      <c r="D477" s="1663"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442" t="n"/>
      <c r="N477" s="1442" t="n"/>
      <c r="O477" s="553" t="n"/>
      <c r="P477" s="1626" t="n">
        <v>4982</v>
      </c>
      <c r="Q477" s="1628">
        <f>O477*P477</f>
        <v/>
      </c>
      <c r="R477" s="554" t="n">
        <v>4235</v>
      </c>
      <c r="S477" s="1634">
        <f>O477*R477</f>
        <v/>
      </c>
      <c r="T477" s="1634">
        <f>Q477-S477</f>
        <v/>
      </c>
      <c r="U477" s="808">
        <f>T477/Q477</f>
        <v/>
      </c>
      <c r="V477" s="444" t="n"/>
      <c r="W477" s="444" t="n"/>
      <c r="X477" s="444" t="n"/>
      <c r="Y477" s="444" t="n"/>
      <c r="Z477" s="444" t="n"/>
      <c r="AA477" s="444" t="n"/>
      <c r="AB477" s="1624" t="n">
        <v>0.31</v>
      </c>
      <c r="AC477" s="1637">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63" t="n">
        <v>4573383082155</v>
      </c>
      <c r="D478" s="1663"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442" t="n"/>
      <c r="N478" s="1442" t="n"/>
      <c r="O478" s="553" t="n"/>
      <c r="P478" s="1626" t="n">
        <v>4982</v>
      </c>
      <c r="Q478" s="1628">
        <f>O478*P478</f>
        <v/>
      </c>
      <c r="R478" s="554" t="n">
        <v>4235</v>
      </c>
      <c r="S478" s="1634">
        <f>O478*R478</f>
        <v/>
      </c>
      <c r="T478" s="1634">
        <f>Q478-S478</f>
        <v/>
      </c>
      <c r="U478" s="808">
        <f>T478/Q478</f>
        <v/>
      </c>
      <c r="V478" s="444" t="n"/>
      <c r="W478" s="444" t="n"/>
      <c r="X478" s="444" t="n"/>
      <c r="Y478" s="444" t="n"/>
      <c r="Z478" s="444" t="n"/>
      <c r="AA478" s="444" t="n"/>
      <c r="AB478" s="1624" t="n">
        <v>0.31</v>
      </c>
      <c r="AC478" s="1637">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442" t="n"/>
      <c r="B479" s="822" t="n"/>
      <c r="C479" s="1663" t="n">
        <v>4573383082162</v>
      </c>
      <c r="D479" s="1663"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442" t="n"/>
      <c r="N479" s="1442" t="n"/>
      <c r="O479" s="553" t="n"/>
      <c r="P479" s="1626" t="n">
        <v>4982</v>
      </c>
      <c r="Q479" s="1628">
        <f>O479*P479</f>
        <v/>
      </c>
      <c r="R479" s="554" t="n">
        <v>4235</v>
      </c>
      <c r="S479" s="1634">
        <f>O479*R479</f>
        <v/>
      </c>
      <c r="T479" s="1634">
        <f>Q479-S479</f>
        <v/>
      </c>
      <c r="U479" s="808">
        <f>T479/Q479</f>
        <v/>
      </c>
      <c r="V479" s="444" t="n"/>
      <c r="W479" s="444" t="n"/>
      <c r="X479" s="444" t="n"/>
      <c r="Y479" s="444" t="n"/>
      <c r="Z479" s="444" t="n"/>
      <c r="AA479" s="444" t="n"/>
      <c r="AB479" s="1624" t="n">
        <v>0.31</v>
      </c>
      <c r="AC479" s="1637">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63" t="n">
        <v>4573383082179</v>
      </c>
      <c r="D480" s="1663"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442" t="n"/>
      <c r="N480" s="1442" t="n"/>
      <c r="O480" s="553" t="n">
        <v>12</v>
      </c>
      <c r="P480" s="1626" t="n">
        <v>4982</v>
      </c>
      <c r="Q480" s="1628">
        <f>O480*P480</f>
        <v/>
      </c>
      <c r="R480" s="554" t="n">
        <v>4235</v>
      </c>
      <c r="S480" s="1634">
        <f>O480*R480</f>
        <v/>
      </c>
      <c r="T480" s="1634">
        <f>Q480-S480</f>
        <v/>
      </c>
      <c r="U480" s="808">
        <f>T480/Q480</f>
        <v/>
      </c>
      <c r="V480" s="444" t="n"/>
      <c r="W480" s="444" t="n"/>
      <c r="X480" s="444" t="n"/>
      <c r="Y480" s="444" t="n"/>
      <c r="Z480" s="444" t="n"/>
      <c r="AA480" s="444" t="n"/>
      <c r="AB480" s="1624" t="n">
        <v>0.31</v>
      </c>
      <c r="AC480" s="1637">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63" t="n">
        <v>4573383082186</v>
      </c>
      <c r="D481" s="1663"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442" t="n"/>
      <c r="N481" s="1442" t="n"/>
      <c r="O481" s="553" t="n"/>
      <c r="P481" s="1626" t="n">
        <v>4982</v>
      </c>
      <c r="Q481" s="1628">
        <f>O481*P481</f>
        <v/>
      </c>
      <c r="R481" s="554" t="n">
        <v>4235</v>
      </c>
      <c r="S481" s="1634">
        <f>O481*R481</f>
        <v/>
      </c>
      <c r="T481" s="1634">
        <f>Q481-S481</f>
        <v/>
      </c>
      <c r="U481" s="808">
        <f>T481/Q481</f>
        <v/>
      </c>
      <c r="V481" s="444" t="n"/>
      <c r="W481" s="444" t="n"/>
      <c r="X481" s="444" t="n"/>
      <c r="Y481" s="444" t="n"/>
      <c r="Z481" s="444" t="n"/>
      <c r="AA481" s="444" t="n"/>
      <c r="AB481" s="1624" t="n">
        <v>0.31</v>
      </c>
      <c r="AC481" s="1637">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63" t="n">
        <v>4573383080526</v>
      </c>
      <c r="D482" s="1663"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442" t="n">
        <v>12</v>
      </c>
      <c r="N482" s="1442" t="n">
        <v>12</v>
      </c>
      <c r="O482" s="553" t="n"/>
      <c r="P482" s="1626" t="n">
        <v>23941</v>
      </c>
      <c r="Q482" s="1628">
        <f>O482*P482</f>
        <v/>
      </c>
      <c r="R482" s="554" t="n">
        <v>20350</v>
      </c>
      <c r="S482" s="1634">
        <f>O482*R482</f>
        <v/>
      </c>
      <c r="T482" s="1634">
        <f>Q482-S482</f>
        <v/>
      </c>
      <c r="U482" s="808">
        <f>T482/Q482</f>
        <v/>
      </c>
      <c r="V482" s="444" t="n"/>
      <c r="W482" s="444" t="n"/>
      <c r="X482" s="444">
        <f>O482/M482</f>
        <v/>
      </c>
      <c r="Y482" s="444">
        <f>V482*X482</f>
        <v/>
      </c>
      <c r="Z482" s="444">
        <f>W482*X482</f>
        <v/>
      </c>
      <c r="AA482" s="444" t="inlineStr">
        <is>
          <t>60*75*60</t>
        </is>
      </c>
      <c r="AB482" s="1718" t="n">
        <v>0.058</v>
      </c>
      <c r="AC482" s="1637">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63" t="n">
        <v>4573383081219</v>
      </c>
      <c r="D483" s="1663"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442" t="n">
        <v>18</v>
      </c>
      <c r="N483" s="1442" t="n">
        <v>18</v>
      </c>
      <c r="O483" s="553" t="n"/>
      <c r="P483" s="1626" t="n">
        <v>2729</v>
      </c>
      <c r="Q483" s="1628">
        <f>O483*P483</f>
        <v/>
      </c>
      <c r="R483" s="554" t="n">
        <v>2320</v>
      </c>
      <c r="S483" s="1634">
        <f>O483*R483</f>
        <v/>
      </c>
      <c r="T483" s="1634">
        <f>Q483-S483</f>
        <v/>
      </c>
      <c r="U483" s="808">
        <f>T483/Q483</f>
        <v/>
      </c>
      <c r="V483" s="444" t="n"/>
      <c r="W483" s="444" t="n"/>
      <c r="X483" s="444">
        <f>O483/M483</f>
        <v/>
      </c>
      <c r="Y483" s="444">
        <f>V483*X483</f>
        <v/>
      </c>
      <c r="Z483" s="444">
        <f>W483*X483</f>
        <v/>
      </c>
      <c r="AA483" s="444" t="n"/>
      <c r="AB483" s="1624" t="n">
        <v>0.433</v>
      </c>
      <c r="AC483" s="1624">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63" t="n">
        <v>4573383081226</v>
      </c>
      <c r="D484" s="1663"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442" t="n">
        <v>18</v>
      </c>
      <c r="N484" s="1442" t="n">
        <v>18</v>
      </c>
      <c r="O484" s="553" t="n"/>
      <c r="P484" s="1626" t="n">
        <v>2729</v>
      </c>
      <c r="Q484" s="1628">
        <f>O484*P484</f>
        <v/>
      </c>
      <c r="R484" s="554" t="n">
        <v>2320</v>
      </c>
      <c r="S484" s="1634">
        <f>O484*R484</f>
        <v/>
      </c>
      <c r="T484" s="1634">
        <f>Q484-S484</f>
        <v/>
      </c>
      <c r="U484" s="808">
        <f>T484/Q484</f>
        <v/>
      </c>
      <c r="V484" s="444" t="n"/>
      <c r="W484" s="444" t="n"/>
      <c r="X484" s="444">
        <f>O484/M484</f>
        <v/>
      </c>
      <c r="Y484" s="444">
        <f>V484*X484</f>
        <v/>
      </c>
      <c r="Z484" s="444">
        <f>W484*X484</f>
        <v/>
      </c>
      <c r="AA484" s="444" t="n"/>
      <c r="AB484" s="1624" t="n">
        <v>0.413</v>
      </c>
      <c r="AC484" s="1624">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63" t="n">
        <v>4573383082070</v>
      </c>
      <c r="D485" s="1663"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442" t="n"/>
      <c r="N485" s="1442" t="n"/>
      <c r="O485" s="553" t="n"/>
      <c r="P485" s="1626" t="n">
        <v>1882</v>
      </c>
      <c r="Q485" s="1628">
        <f>O485*P485</f>
        <v/>
      </c>
      <c r="R485" s="554" t="n">
        <v>1600</v>
      </c>
      <c r="S485" s="1623">
        <f>O485*R485</f>
        <v/>
      </c>
      <c r="T485" s="1623">
        <f>Q485-S485</f>
        <v/>
      </c>
      <c r="U485" s="556">
        <f>T485/Q485</f>
        <v/>
      </c>
      <c r="V485" s="444" t="n"/>
      <c r="W485" s="444" t="n"/>
      <c r="X485" s="444" t="n"/>
      <c r="Y485" s="444" t="n"/>
      <c r="Z485" s="444" t="n"/>
      <c r="AA485" s="444" t="n"/>
      <c r="AB485" s="1624" t="n">
        <v>0.38</v>
      </c>
      <c r="AC485" s="1624">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63" t="n">
        <v>4573383082087</v>
      </c>
      <c r="D486" s="1663"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442" t="n"/>
      <c r="N486" s="1442" t="n"/>
      <c r="O486" s="553" t="n"/>
      <c r="P486" s="1626" t="n">
        <v>2588</v>
      </c>
      <c r="Q486" s="1628">
        <f>O486*P486</f>
        <v/>
      </c>
      <c r="R486" s="554" t="n">
        <v>2200</v>
      </c>
      <c r="S486" s="1623">
        <f>O486*R486</f>
        <v/>
      </c>
      <c r="T486" s="1623">
        <f>Q486-S486</f>
        <v/>
      </c>
      <c r="U486" s="556">
        <f>T486/Q486</f>
        <v/>
      </c>
      <c r="V486" s="444" t="n"/>
      <c r="W486" s="444" t="n"/>
      <c r="X486" s="444" t="n"/>
      <c r="Y486" s="444" t="n"/>
      <c r="Z486" s="444" t="n"/>
      <c r="AA486" s="444" t="n"/>
      <c r="AB486" s="1624" t="n">
        <v>0.36</v>
      </c>
      <c r="AC486" s="1624">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63" t="n">
        <v>4573383082124</v>
      </c>
      <c r="D487" s="1663"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442" t="n"/>
      <c r="N487" s="1442" t="n"/>
      <c r="O487" s="553" t="n"/>
      <c r="P487" s="1626" t="n">
        <v>4659</v>
      </c>
      <c r="Q487" s="1628">
        <f>O487*P487</f>
        <v/>
      </c>
      <c r="R487" s="554" t="n">
        <v>3960</v>
      </c>
      <c r="S487" s="1623">
        <f>O487*R487</f>
        <v/>
      </c>
      <c r="T487" s="1623">
        <f>Q487-S487</f>
        <v/>
      </c>
      <c r="U487" s="556">
        <f>T487/Q487</f>
        <v/>
      </c>
      <c r="V487" s="444" t="n"/>
      <c r="W487" s="444" t="n"/>
      <c r="X487" s="444" t="n"/>
      <c r="Y487" s="444" t="n"/>
      <c r="Z487" s="444" t="n"/>
      <c r="AA487" s="444" t="n"/>
      <c r="AB487" s="1627" t="n">
        <v>0.37</v>
      </c>
      <c r="AC487" s="1627">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63" t="n">
        <v>4573383081240</v>
      </c>
      <c r="D488" s="1663" t="inlineStr">
        <is>
          <t>LPD-0124</t>
        </is>
      </c>
      <c r="E488" s="447" t="inlineStr">
        <is>
          <t>Lapidem PRO</t>
        </is>
      </c>
      <c r="F488" s="1668"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442" t="n"/>
      <c r="N488" s="1442" t="n"/>
      <c r="O488" s="553" t="n"/>
      <c r="P488" s="1626" t="n">
        <v>5435</v>
      </c>
      <c r="Q488" s="1628">
        <f>O488*P488</f>
        <v/>
      </c>
      <c r="R488" s="554" t="n">
        <v>4620</v>
      </c>
      <c r="S488" s="1623">
        <f>O488*R488</f>
        <v/>
      </c>
      <c r="T488" s="1623">
        <f>Q488-S488</f>
        <v/>
      </c>
      <c r="U488" s="556">
        <f>T488/Q488</f>
        <v/>
      </c>
      <c r="V488" s="444" t="n"/>
      <c r="W488" s="444" t="n"/>
      <c r="X488" s="444" t="n"/>
      <c r="Y488" s="444" t="n"/>
      <c r="Z488" s="444" t="n"/>
      <c r="AA488" s="444" t="n"/>
      <c r="AB488" s="1624" t="n">
        <v>1.084</v>
      </c>
      <c r="AC488" s="1624">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63" t="n">
        <v>4573383082100</v>
      </c>
      <c r="D489" s="1663"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442" t="n"/>
      <c r="N489" s="1442" t="n"/>
      <c r="O489" s="553" t="n"/>
      <c r="P489" s="1626" t="n">
        <v>5435</v>
      </c>
      <c r="Q489" s="1628">
        <f>O489*P489</f>
        <v/>
      </c>
      <c r="R489" s="554" t="n">
        <v>4620</v>
      </c>
      <c r="S489" s="1623">
        <f>O489*R489</f>
        <v/>
      </c>
      <c r="T489" s="1623">
        <f>Q489-S489</f>
        <v/>
      </c>
      <c r="U489" s="556">
        <f>T489/Q489</f>
        <v/>
      </c>
      <c r="V489" s="444" t="n"/>
      <c r="W489" s="444" t="n"/>
      <c r="X489" s="444" t="n"/>
      <c r="Y489" s="444" t="n"/>
      <c r="Z489" s="444" t="n"/>
      <c r="AA489" s="444" t="n"/>
      <c r="AB489" s="1624" t="n">
        <v>1.068</v>
      </c>
      <c r="AC489" s="1624">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21" t="n">
        <v>4573383082117</v>
      </c>
      <c r="D490" s="1621"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442" t="n"/>
      <c r="N490" s="1442" t="n"/>
      <c r="O490" s="553" t="n"/>
      <c r="P490" s="1626" t="n">
        <v>5435</v>
      </c>
      <c r="Q490" s="1628">
        <f>O490*P490</f>
        <v/>
      </c>
      <c r="R490" s="554" t="n">
        <v>4620</v>
      </c>
      <c r="S490" s="1623">
        <f>O490*R490</f>
        <v/>
      </c>
      <c r="T490" s="1623">
        <f>Q490-S490</f>
        <v/>
      </c>
      <c r="U490" s="556">
        <f>T490/Q490</f>
        <v/>
      </c>
      <c r="V490" s="444" t="n"/>
      <c r="W490" s="444" t="n"/>
      <c r="X490" s="444" t="n"/>
      <c r="Y490" s="444" t="n"/>
      <c r="Z490" s="444" t="n"/>
      <c r="AA490" s="444" t="n"/>
      <c r="AB490" s="1624" t="n">
        <v>1.068</v>
      </c>
      <c r="AC490" s="1624">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21" t="n">
        <v>4573383082131</v>
      </c>
      <c r="D491" s="1621"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442" t="n"/>
      <c r="N491" s="1442" t="n"/>
      <c r="O491" s="553" t="n"/>
      <c r="P491" s="1626" t="n">
        <v>12812</v>
      </c>
      <c r="Q491" s="1628">
        <f>O491*P491</f>
        <v/>
      </c>
      <c r="R491" s="554" t="n">
        <v>10890</v>
      </c>
      <c r="S491" s="1623">
        <f>O491*R491</f>
        <v/>
      </c>
      <c r="T491" s="1623">
        <f>Q491-S491</f>
        <v/>
      </c>
      <c r="U491" s="556">
        <f>T491/Q491</f>
        <v/>
      </c>
      <c r="V491" s="444" t="n"/>
      <c r="W491" s="444" t="n"/>
      <c r="X491" s="444" t="n"/>
      <c r="Y491" s="444" t="n"/>
      <c r="Z491" s="444" t="n"/>
      <c r="AA491" s="444" t="n"/>
      <c r="AB491" s="1627" t="n">
        <v>1.015</v>
      </c>
      <c r="AC491" s="1627">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442" t="n"/>
      <c r="B492" s="822" t="n"/>
      <c r="C492" s="1621" t="n">
        <v>4573383080878</v>
      </c>
      <c r="D492" s="1621"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442" t="n">
        <v>6</v>
      </c>
      <c r="N492" s="1442" t="n">
        <v>6</v>
      </c>
      <c r="O492" s="553" t="n"/>
      <c r="P492" s="1626" t="n">
        <v>3953</v>
      </c>
      <c r="Q492" s="1628">
        <f>O492*P492</f>
        <v/>
      </c>
      <c r="R492" s="554" t="n">
        <v>3360</v>
      </c>
      <c r="S492" s="1623">
        <f>O492*R492</f>
        <v/>
      </c>
      <c r="T492" s="1623">
        <f>Q492-S492</f>
        <v/>
      </c>
      <c r="U492" s="556">
        <f>T492/Q492</f>
        <v/>
      </c>
      <c r="V492" s="444" t="n"/>
      <c r="W492" s="444" t="n"/>
      <c r="X492" s="444">
        <f>O492/M492</f>
        <v/>
      </c>
      <c r="Y492" s="444">
        <f>V492*X492</f>
        <v/>
      </c>
      <c r="Z492" s="444">
        <f>W492*X492</f>
        <v/>
      </c>
      <c r="AA492" s="444" t="n"/>
      <c r="AB492" s="1659" t="n">
        <v>0.55</v>
      </c>
      <c r="AC492" s="1624">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21" t="n">
        <v>4573383080953</v>
      </c>
      <c r="D493" s="1621"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442" t="n">
        <v>6</v>
      </c>
      <c r="N493" s="1442" t="n">
        <v>6</v>
      </c>
      <c r="O493" s="553" t="n"/>
      <c r="P493" s="1626" t="n">
        <v>13588</v>
      </c>
      <c r="Q493" s="1622">
        <f>O493*P493</f>
        <v/>
      </c>
      <c r="R493" s="554" t="n">
        <v>11550</v>
      </c>
      <c r="S493" s="1634">
        <f>O493*R493</f>
        <v/>
      </c>
      <c r="T493" s="1634">
        <f>Q493-S493</f>
        <v/>
      </c>
      <c r="U493" s="556">
        <f>T493/Q493</f>
        <v/>
      </c>
      <c r="V493" s="444" t="n"/>
      <c r="W493" s="444" t="n"/>
      <c r="X493" s="444" t="n"/>
      <c r="Y493" s="444" t="n"/>
      <c r="Z493" s="444" t="n"/>
      <c r="AA493" s="444" t="n"/>
      <c r="AB493" s="1627" t="n">
        <v>0.55</v>
      </c>
      <c r="AC493" s="1627">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21" t="n">
        <v>4573383080960</v>
      </c>
      <c r="D494" s="1621"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442" t="n">
        <v>6</v>
      </c>
      <c r="N494" s="1442" t="n">
        <v>6</v>
      </c>
      <c r="O494" s="553" t="n"/>
      <c r="P494" s="1626" t="n">
        <v>13588</v>
      </c>
      <c r="Q494" s="1622">
        <f>O494*P494</f>
        <v/>
      </c>
      <c r="R494" s="554" t="n">
        <v>11550</v>
      </c>
      <c r="S494" s="1634">
        <f>O494*R494</f>
        <v/>
      </c>
      <c r="T494" s="1634">
        <f>Q494-S494</f>
        <v/>
      </c>
      <c r="U494" s="556">
        <f>T494/Q494</f>
        <v/>
      </c>
      <c r="V494" s="444" t="n"/>
      <c r="W494" s="444" t="n"/>
      <c r="X494" s="444" t="n"/>
      <c r="Y494" s="444" t="n"/>
      <c r="Z494" s="444" t="n"/>
      <c r="AA494" s="444" t="n"/>
      <c r="AB494" s="1627" t="n">
        <v>0.55</v>
      </c>
      <c r="AC494" s="1627">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21" t="n">
        <v>4573383080977</v>
      </c>
      <c r="D495" s="1621"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442" t="n">
        <v>6</v>
      </c>
      <c r="N495" s="1442" t="n">
        <v>6</v>
      </c>
      <c r="O495" s="553" t="n"/>
      <c r="P495" s="1626" t="n">
        <v>13588</v>
      </c>
      <c r="Q495" s="1622">
        <f>O495*P495</f>
        <v/>
      </c>
      <c r="R495" s="554" t="n">
        <v>11550</v>
      </c>
      <c r="S495" s="1634">
        <f>O495*R495</f>
        <v/>
      </c>
      <c r="T495" s="1634">
        <f>Q495-S495</f>
        <v/>
      </c>
      <c r="U495" s="556">
        <f>T495/Q495</f>
        <v/>
      </c>
      <c r="V495" s="444" t="n"/>
      <c r="W495" s="444" t="n"/>
      <c r="X495" s="444" t="n"/>
      <c r="Y495" s="444" t="n"/>
      <c r="Z495" s="444" t="n"/>
      <c r="AA495" s="444" t="n"/>
      <c r="AB495" s="1627" t="n">
        <v>0.55</v>
      </c>
      <c r="AC495" s="1627">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21" t="n">
        <v>4573383080984</v>
      </c>
      <c r="D496" s="1621"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442" t="n">
        <v>6</v>
      </c>
      <c r="N496" s="1442" t="n">
        <v>6</v>
      </c>
      <c r="O496" s="553" t="n"/>
      <c r="P496" s="1626" t="n">
        <v>13588</v>
      </c>
      <c r="Q496" s="1622">
        <f>O496*P496</f>
        <v/>
      </c>
      <c r="R496" s="554" t="n">
        <v>11550</v>
      </c>
      <c r="S496" s="1634">
        <f>O496*R496</f>
        <v/>
      </c>
      <c r="T496" s="1634">
        <f>Q496-S496</f>
        <v/>
      </c>
      <c r="U496" s="556">
        <f>T496/Q496</f>
        <v/>
      </c>
      <c r="V496" s="444" t="n"/>
      <c r="W496" s="444" t="n"/>
      <c r="X496" s="444" t="n"/>
      <c r="Y496" s="444" t="n"/>
      <c r="Z496" s="444" t="n"/>
      <c r="AA496" s="444" t="n"/>
      <c r="AB496" s="1627" t="n">
        <v>0.55</v>
      </c>
      <c r="AC496" s="1627">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21" t="n">
        <v>4573383080991</v>
      </c>
      <c r="D497" s="1621"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442" t="n">
        <v>6</v>
      </c>
      <c r="N497" s="1442" t="n">
        <v>6</v>
      </c>
      <c r="O497" s="553" t="n"/>
      <c r="P497" s="1626" t="n">
        <v>13588</v>
      </c>
      <c r="Q497" s="1622">
        <f>O497*P497</f>
        <v/>
      </c>
      <c r="R497" s="554" t="n">
        <v>11550</v>
      </c>
      <c r="S497" s="1634">
        <f>O497*R497</f>
        <v/>
      </c>
      <c r="T497" s="1634">
        <f>Q497-S497</f>
        <v/>
      </c>
      <c r="U497" s="556">
        <f>T497/Q497</f>
        <v/>
      </c>
      <c r="V497" s="444" t="n"/>
      <c r="W497" s="444" t="n"/>
      <c r="X497" s="444" t="n"/>
      <c r="Y497" s="444" t="n"/>
      <c r="Z497" s="444" t="n"/>
      <c r="AA497" s="444" t="n"/>
      <c r="AB497" s="1627" t="n">
        <v>0.55</v>
      </c>
      <c r="AC497" s="1627">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21" t="inlineStr">
        <is>
          <t>LPD-0082</t>
        </is>
      </c>
      <c r="D498" s="1621"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442" t="n">
        <v>4</v>
      </c>
      <c r="N498" s="1442" t="n">
        <v>4</v>
      </c>
      <c r="O498" s="553" t="n"/>
      <c r="P498" s="1626" t="n">
        <v>18296</v>
      </c>
      <c r="Q498" s="1622">
        <f>O498*P498</f>
        <v/>
      </c>
      <c r="R498" s="554" t="n">
        <v>15552</v>
      </c>
      <c r="S498" s="1634">
        <f>O498*R498</f>
        <v/>
      </c>
      <c r="T498" s="1634">
        <f>Q498-S498</f>
        <v/>
      </c>
      <c r="U498" s="556">
        <f>T498/Q498</f>
        <v/>
      </c>
      <c r="V498" s="444" t="n"/>
      <c r="W498" s="444" t="n"/>
      <c r="X498" s="444" t="n"/>
      <c r="Y498" s="444" t="n"/>
      <c r="Z498" s="444" t="n"/>
      <c r="AA498" s="444" t="n"/>
      <c r="AB498" s="1624" t="n"/>
      <c r="AC498" s="1624">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21" t="inlineStr">
        <is>
          <t>LPD-0028</t>
        </is>
      </c>
      <c r="D499" s="1621"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442" t="n">
        <v>4</v>
      </c>
      <c r="N499" s="1442" t="n">
        <v>4</v>
      </c>
      <c r="O499" s="553" t="n"/>
      <c r="P499" s="1626" t="n">
        <v>14118</v>
      </c>
      <c r="Q499" s="1622">
        <f>O499*P499</f>
        <v/>
      </c>
      <c r="R499" s="554" t="n">
        <v>12000</v>
      </c>
      <c r="S499" s="1634">
        <f>O499*R499</f>
        <v/>
      </c>
      <c r="T499" s="1634">
        <f>Q499-S499</f>
        <v/>
      </c>
      <c r="U499" s="556">
        <f>T499/Q499</f>
        <v/>
      </c>
      <c r="V499" s="444" t="n"/>
      <c r="W499" s="444" t="n"/>
      <c r="X499" s="444" t="n"/>
      <c r="Y499" s="444" t="n"/>
      <c r="Z499" s="444" t="n"/>
      <c r="AA499" s="444" t="n"/>
      <c r="AB499" s="1624" t="n"/>
      <c r="AC499" s="1624">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21" t="inlineStr">
        <is>
          <t>LPD-0029</t>
        </is>
      </c>
      <c r="D500" s="1621"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442" t="n">
        <v>4</v>
      </c>
      <c r="N500" s="1442" t="n">
        <v>4</v>
      </c>
      <c r="O500" s="553" t="n"/>
      <c r="P500" s="1626" t="n">
        <v>16471</v>
      </c>
      <c r="Q500" s="1622">
        <f>O500*P500</f>
        <v/>
      </c>
      <c r="R500" s="554" t="n">
        <v>14000</v>
      </c>
      <c r="S500" s="1634">
        <f>O500*R500</f>
        <v/>
      </c>
      <c r="T500" s="1634">
        <f>Q500-S500</f>
        <v/>
      </c>
      <c r="U500" s="556">
        <f>T500/Q500</f>
        <v/>
      </c>
      <c r="V500" s="444" t="n"/>
      <c r="W500" s="444" t="n"/>
      <c r="X500" s="444" t="n"/>
      <c r="Y500" s="444" t="n"/>
      <c r="Z500" s="444" t="n"/>
      <c r="AA500" s="444" t="n"/>
      <c r="AB500" s="1624" t="n"/>
      <c r="AC500" s="1624">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21" t="inlineStr">
        <is>
          <t>LPD-0030</t>
        </is>
      </c>
      <c r="D501" s="1621"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442" t="n">
        <v>4</v>
      </c>
      <c r="N501" s="1442" t="n">
        <v>4</v>
      </c>
      <c r="O501" s="553" t="n"/>
      <c r="P501" s="1626" t="n">
        <v>14118</v>
      </c>
      <c r="Q501" s="1622">
        <f>O501*P501</f>
        <v/>
      </c>
      <c r="R501" s="554" t="n">
        <v>12000</v>
      </c>
      <c r="S501" s="1634">
        <f>O501*R501</f>
        <v/>
      </c>
      <c r="T501" s="1634">
        <f>Q501-S501</f>
        <v/>
      </c>
      <c r="U501" s="556">
        <f>T501/Q501</f>
        <v/>
      </c>
      <c r="V501" s="444" t="n"/>
      <c r="W501" s="444" t="n"/>
      <c r="X501" s="444" t="n"/>
      <c r="Y501" s="444" t="n"/>
      <c r="Z501" s="444" t="n"/>
      <c r="AA501" s="444" t="n"/>
      <c r="AB501" s="1624" t="n"/>
      <c r="AC501" s="1624">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21" t="inlineStr">
        <is>
          <t>LPD-0093</t>
        </is>
      </c>
      <c r="D502" s="1621" t="n"/>
      <c r="E502" s="435" t="inlineStr">
        <is>
          <t>Lapidem PRO</t>
        </is>
      </c>
      <c r="F502" s="435" t="inlineStr">
        <is>
          <t>PG02</t>
        </is>
      </c>
      <c r="G502" s="450" t="n"/>
      <c r="H502" s="804" t="inlineStr">
        <is>
          <t>《Lapidem PRO》MASSAGE STONE</t>
        </is>
      </c>
      <c r="I502" s="804" t="n"/>
      <c r="J502" s="693" t="n"/>
      <c r="K502" s="440" t="inlineStr">
        <is>
          <t>stone</t>
        </is>
      </c>
      <c r="L502" s="440" t="n"/>
      <c r="M502" s="1442" t="n"/>
      <c r="N502" s="1442" t="n"/>
      <c r="O502" s="553" t="n"/>
      <c r="P502" s="1626" t="n">
        <v>3278</v>
      </c>
      <c r="Q502" s="1628">
        <f>O502*P502</f>
        <v/>
      </c>
      <c r="R502" s="443" t="n">
        <v>2786</v>
      </c>
      <c r="S502" s="1623">
        <f>O502*R502</f>
        <v/>
      </c>
      <c r="T502" s="1623">
        <f>Q502-S502</f>
        <v/>
      </c>
      <c r="U502" s="556">
        <f>T502/Q502</f>
        <v/>
      </c>
      <c r="V502" s="444" t="n"/>
      <c r="W502" s="444" t="n"/>
      <c r="X502" s="444" t="n"/>
      <c r="Y502" s="444" t="n"/>
      <c r="Z502" s="444" t="n"/>
      <c r="AA502" s="444" t="n"/>
      <c r="AB502" s="1624" t="n"/>
      <c r="AC502" s="1624">
        <f>ROUND(O502*AB502,3)</f>
        <v/>
      </c>
      <c r="AD502" s="673" t="inlineStr">
        <is>
          <t>石</t>
        </is>
      </c>
      <c r="AE502" s="337" t="n"/>
      <c r="AF502" s="337" t="n"/>
      <c r="AG502" s="337" t="n"/>
    </row>
    <row r="503" hidden="1" ht="34.5" customFormat="1" customHeight="1" s="437" thickBot="1">
      <c r="A503" s="1442" t="n"/>
      <c r="B503" s="822" t="n"/>
      <c r="C503" s="1621" t="n"/>
      <c r="D503" s="1621" t="n"/>
      <c r="E503" s="435" t="inlineStr">
        <is>
          <t>Lapidem PRO</t>
        </is>
      </c>
      <c r="F503" s="1668"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442" t="n"/>
      <c r="N503" s="1442" t="n"/>
      <c r="O503" s="553" t="n"/>
      <c r="P503" s="1626" t="n">
        <v>14559</v>
      </c>
      <c r="Q503" s="1622">
        <f>O503*P503</f>
        <v/>
      </c>
      <c r="R503" s="554" t="n">
        <v>12375</v>
      </c>
      <c r="S503" s="1634">
        <f>O503*R503</f>
        <v/>
      </c>
      <c r="T503" s="1634">
        <f>Q503-S503</f>
        <v/>
      </c>
      <c r="U503" s="808">
        <f>T503/Q503</f>
        <v/>
      </c>
      <c r="V503" s="444" t="n"/>
      <c r="W503" s="444" t="n"/>
      <c r="X503" s="444" t="n"/>
      <c r="Y503" s="444" t="n"/>
      <c r="Z503" s="444" t="n"/>
      <c r="AA503" s="444" t="n"/>
      <c r="AB503" s="1627" t="n">
        <v>0.126</v>
      </c>
      <c r="AC503" s="1627">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09" t="n">
        <v>4573383084012</v>
      </c>
      <c r="D504" s="1709" t="n"/>
      <c r="E504" s="435" t="inlineStr">
        <is>
          <t>Lapidem PRO</t>
        </is>
      </c>
      <c r="F504" s="1719"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20" t="n">
        <v>7635</v>
      </c>
      <c r="Q504" s="1622">
        <f>O504*P504</f>
        <v/>
      </c>
      <c r="R504" s="768" t="n">
        <v>6490</v>
      </c>
      <c r="S504" s="1721">
        <f>O504*R504</f>
        <v/>
      </c>
      <c r="T504" s="1634">
        <f>Q504-S504</f>
        <v/>
      </c>
      <c r="U504" s="808">
        <f>T504/Q504</f>
        <v/>
      </c>
      <c r="V504" s="767" t="n"/>
      <c r="W504" s="767" t="n"/>
      <c r="X504" s="767" t="n"/>
      <c r="Y504" s="767" t="n"/>
      <c r="Z504" s="767" t="n"/>
      <c r="AA504" s="767" t="n"/>
      <c r="AB504" s="1715" t="n">
        <v>0.535</v>
      </c>
      <c r="AC504" s="1627">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442" t="n"/>
      <c r="B505" s="822" t="n"/>
      <c r="C505" s="1621" t="n">
        <v>4573383083503</v>
      </c>
      <c r="D505" s="1621" t="n"/>
      <c r="E505" s="435" t="inlineStr">
        <is>
          <t>Lapidem PRO</t>
        </is>
      </c>
      <c r="F505" s="1668"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442" t="n"/>
      <c r="N505" s="1442" t="n"/>
      <c r="O505" s="553" t="n"/>
      <c r="P505" s="1626" t="n">
        <v>18118</v>
      </c>
      <c r="Q505" s="1622">
        <f>O505*P505</f>
        <v/>
      </c>
      <c r="R505" s="554" t="n">
        <v>15400</v>
      </c>
      <c r="S505" s="1634">
        <f>O505*R505</f>
        <v/>
      </c>
      <c r="T505" s="1634">
        <f>Q505-S505</f>
        <v/>
      </c>
      <c r="U505" s="808">
        <f>T505/Q505</f>
        <v/>
      </c>
      <c r="V505" s="444" t="n"/>
      <c r="W505" s="444" t="n"/>
      <c r="X505" s="444" t="n"/>
      <c r="Y505" s="444" t="n"/>
      <c r="Z505" s="444" t="n"/>
      <c r="AA505" s="444" t="n"/>
      <c r="AB505" s="1627" t="n">
        <v>0.205</v>
      </c>
      <c r="AC505" s="1627">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442" t="n"/>
      <c r="B506" s="822" t="n"/>
      <c r="C506" s="1621" t="n">
        <v>4573383083602</v>
      </c>
      <c r="D506" s="1621" t="n"/>
      <c r="E506" s="435" t="inlineStr">
        <is>
          <t>Lapidem PRO</t>
        </is>
      </c>
      <c r="F506" s="1668"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442" t="n"/>
      <c r="N506" s="1442" t="n"/>
      <c r="O506" s="553" t="n"/>
      <c r="P506" s="1626" t="n">
        <v>22647</v>
      </c>
      <c r="Q506" s="1622">
        <f>O506*P506</f>
        <v/>
      </c>
      <c r="R506" s="554" t="n">
        <v>19250</v>
      </c>
      <c r="S506" s="1634">
        <f>O506*R506</f>
        <v/>
      </c>
      <c r="T506" s="1634">
        <f>Q506-S506</f>
        <v/>
      </c>
      <c r="U506" s="808">
        <f>T506/Q506</f>
        <v/>
      </c>
      <c r="V506" s="444" t="n"/>
      <c r="W506" s="444" t="n"/>
      <c r="X506" s="444" t="n"/>
      <c r="Y506" s="444" t="n"/>
      <c r="Z506" s="444" t="n"/>
      <c r="AA506" s="444" t="n"/>
      <c r="AB506" s="1627" t="n">
        <v>0.225</v>
      </c>
      <c r="AC506" s="1627">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442" t="n"/>
      <c r="B507" s="822" t="n"/>
      <c r="C507" s="1621" t="n">
        <v>4573383083701</v>
      </c>
      <c r="D507" s="1621" t="n"/>
      <c r="E507" s="435" t="inlineStr">
        <is>
          <t>Lapidem PRO</t>
        </is>
      </c>
      <c r="F507" s="1668"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442" t="n"/>
      <c r="N507" s="1442" t="n"/>
      <c r="O507" s="553" t="n"/>
      <c r="P507" s="1626" t="n">
        <v>20706</v>
      </c>
      <c r="Q507" s="1622">
        <f>O507*P507</f>
        <v/>
      </c>
      <c r="R507" s="554" t="n">
        <v>17600</v>
      </c>
      <c r="S507" s="1634">
        <f>O507*R507</f>
        <v/>
      </c>
      <c r="T507" s="1634">
        <f>Q507-S507</f>
        <v/>
      </c>
      <c r="U507" s="808">
        <f>T507/Q507</f>
        <v/>
      </c>
      <c r="V507" s="444" t="n"/>
      <c r="W507" s="444" t="n"/>
      <c r="X507" s="444" t="n"/>
      <c r="Y507" s="444" t="n"/>
      <c r="Z507" s="444" t="n"/>
      <c r="AA507" s="444" t="n"/>
      <c r="AB507" s="1627" t="n">
        <v>0.215</v>
      </c>
      <c r="AC507" s="1627">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442" t="n"/>
      <c r="B508" s="822" t="n"/>
      <c r="C508" s="1621" t="n">
        <v>4573383083800</v>
      </c>
      <c r="D508" s="1621" t="n"/>
      <c r="E508" s="435" t="inlineStr">
        <is>
          <t>Lapidem PRO</t>
        </is>
      </c>
      <c r="F508" s="1668"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442" t="n"/>
      <c r="N508" s="1442" t="n"/>
      <c r="O508" s="553" t="n"/>
      <c r="P508" s="1626" t="n">
        <v>14235</v>
      </c>
      <c r="Q508" s="1622">
        <f>O508*P508</f>
        <v/>
      </c>
      <c r="R508" s="554" t="n">
        <v>12100</v>
      </c>
      <c r="S508" s="1634">
        <f>O508*R508</f>
        <v/>
      </c>
      <c r="T508" s="1634">
        <f>Q508-S508</f>
        <v/>
      </c>
      <c r="U508" s="808">
        <f>T508/Q508</f>
        <v/>
      </c>
      <c r="V508" s="444" t="n"/>
      <c r="W508" s="444" t="n"/>
      <c r="X508" s="444" t="n"/>
      <c r="Y508" s="444" t="n"/>
      <c r="Z508" s="444" t="n"/>
      <c r="AA508" s="444" t="n"/>
      <c r="AB508" s="1627" t="n">
        <v>0.205</v>
      </c>
      <c r="AC508" s="1627">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442" t="n"/>
      <c r="B509" s="822" t="n"/>
      <c r="C509" s="1621" t="n">
        <v>4573383083909</v>
      </c>
      <c r="D509" s="1621" t="n"/>
      <c r="E509" s="435" t="inlineStr">
        <is>
          <t>Lapidem PRO</t>
        </is>
      </c>
      <c r="F509" s="1668"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442" t="n"/>
      <c r="N509" s="1442" t="n"/>
      <c r="O509" s="553" t="n"/>
      <c r="P509" s="1626" t="n">
        <v>12941</v>
      </c>
      <c r="Q509" s="1622">
        <f>O509*P509</f>
        <v/>
      </c>
      <c r="R509" s="554" t="n">
        <v>11000</v>
      </c>
      <c r="S509" s="1634">
        <f>O509*R509</f>
        <v/>
      </c>
      <c r="T509" s="1634">
        <f>Q509-S509</f>
        <v/>
      </c>
      <c r="U509" s="808">
        <f>T509/Q509</f>
        <v/>
      </c>
      <c r="V509" s="444" t="n"/>
      <c r="W509" s="444" t="n"/>
      <c r="X509" s="444" t="n"/>
      <c r="Y509" s="444" t="n"/>
      <c r="Z509" s="444" t="n"/>
      <c r="AA509" s="444" t="n"/>
      <c r="AB509" s="1627" t="n">
        <v>0.215</v>
      </c>
      <c r="AC509" s="1627">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442" t="n"/>
      <c r="B510" s="822" t="n"/>
      <c r="C510" s="1621" t="n">
        <v>4573383082049</v>
      </c>
      <c r="D510" s="1621"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442" t="n"/>
      <c r="N510" s="1442" t="n"/>
      <c r="O510" s="553" t="n"/>
      <c r="P510" s="1626" t="n">
        <v>17471</v>
      </c>
      <c r="Q510" s="1622">
        <f>O510*P510</f>
        <v/>
      </c>
      <c r="R510" s="554" t="n">
        <v>14850</v>
      </c>
      <c r="S510" s="1634">
        <f>O510*R510</f>
        <v/>
      </c>
      <c r="T510" s="1634">
        <f>Q510-S510</f>
        <v/>
      </c>
      <c r="U510" s="808">
        <f>T510/Q510</f>
        <v/>
      </c>
      <c r="V510" s="444" t="n"/>
      <c r="W510" s="444" t="n"/>
      <c r="X510" s="444" t="n"/>
      <c r="Y510" s="444" t="n"/>
      <c r="Z510" s="444" t="n"/>
      <c r="AA510" s="444" t="n"/>
      <c r="AB510" s="1637" t="n">
        <v>0.322</v>
      </c>
      <c r="AC510" s="1624">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442" t="n"/>
      <c r="B511" s="822" t="n"/>
      <c r="C511" s="1621" t="n">
        <v>4573383082056</v>
      </c>
      <c r="D511" s="1621"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442" t="n"/>
      <c r="N511" s="1442" t="n"/>
      <c r="O511" s="553" t="n"/>
      <c r="P511" s="1626" t="n">
        <v>32353</v>
      </c>
      <c r="Q511" s="1622">
        <f>O511*P511</f>
        <v/>
      </c>
      <c r="R511" s="554" t="n">
        <v>27500</v>
      </c>
      <c r="S511" s="1634">
        <f>O511*R511</f>
        <v/>
      </c>
      <c r="T511" s="1634">
        <f>Q511-S511</f>
        <v/>
      </c>
      <c r="U511" s="808">
        <f>T511/Q511</f>
        <v/>
      </c>
      <c r="V511" s="444" t="n"/>
      <c r="W511" s="444" t="n"/>
      <c r="X511" s="444" t="n"/>
      <c r="Y511" s="444" t="n"/>
      <c r="Z511" s="444" t="n"/>
      <c r="AA511" s="444" t="n"/>
      <c r="AB511" s="1637" t="n">
        <v>0.134</v>
      </c>
      <c r="AC511" s="1624">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442" t="n"/>
      <c r="B512" s="822" t="n"/>
      <c r="C512" s="1621" t="n">
        <v>4573383082063</v>
      </c>
      <c r="D512" s="1621"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442" t="n"/>
      <c r="N512" s="1442" t="n"/>
      <c r="O512" s="553" t="n">
        <v>6</v>
      </c>
      <c r="P512" s="1626" t="n">
        <v>20706</v>
      </c>
      <c r="Q512" s="1622">
        <f>O512*P512</f>
        <v/>
      </c>
      <c r="R512" s="554" t="n">
        <v>17600</v>
      </c>
      <c r="S512" s="1634">
        <f>O512*R512</f>
        <v/>
      </c>
      <c r="T512" s="1634">
        <f>Q512-S512</f>
        <v/>
      </c>
      <c r="U512" s="808">
        <f>T512/Q512</f>
        <v/>
      </c>
      <c r="V512" s="444" t="n"/>
      <c r="W512" s="444" t="n"/>
      <c r="X512" s="444" t="n"/>
      <c r="Y512" s="444" t="n"/>
      <c r="Z512" s="444" t="n"/>
      <c r="AA512" s="444" t="n"/>
      <c r="AB512" s="1722" t="n">
        <v>0.342</v>
      </c>
      <c r="AC512" s="1624">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442" t="n"/>
      <c r="B513" s="822" t="n"/>
      <c r="C513" s="1621" t="n"/>
      <c r="D513" s="1621"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442" t="n"/>
      <c r="N513" s="1442" t="n"/>
      <c r="O513" s="553" t="n"/>
      <c r="P513" s="1626" t="n">
        <v>1130</v>
      </c>
      <c r="Q513" s="1622">
        <f>O513*P513</f>
        <v/>
      </c>
      <c r="R513" s="554" t="n">
        <v>880</v>
      </c>
      <c r="S513" s="1634">
        <f>O513*R513</f>
        <v/>
      </c>
      <c r="T513" s="1634">
        <f>Q513-S513</f>
        <v/>
      </c>
      <c r="U513" s="808">
        <f>T513/Q513</f>
        <v/>
      </c>
      <c r="V513" s="444" t="n"/>
      <c r="W513" s="444" t="n"/>
      <c r="X513" s="444" t="n"/>
      <c r="Y513" s="444" t="n"/>
      <c r="Z513" s="444" t="n"/>
      <c r="AA513" s="444" t="n"/>
      <c r="AB513" s="1627" t="n">
        <v>0.03</v>
      </c>
      <c r="AC513" s="1627">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442" t="n"/>
      <c r="B514" s="822" t="n"/>
      <c r="C514" s="1621" t="n"/>
      <c r="D514" s="1621"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442" t="n"/>
      <c r="N514" s="1442" t="n"/>
      <c r="O514" s="553" t="n"/>
      <c r="P514" s="1626" t="n">
        <v>1130</v>
      </c>
      <c r="Q514" s="1622">
        <f>O514*P514</f>
        <v/>
      </c>
      <c r="R514" s="554" t="n">
        <v>880</v>
      </c>
      <c r="S514" s="1634">
        <f>O514*R514</f>
        <v/>
      </c>
      <c r="T514" s="1634">
        <f>Q514-S514</f>
        <v/>
      </c>
      <c r="U514" s="808">
        <f>T514/Q514</f>
        <v/>
      </c>
      <c r="V514" s="444" t="n"/>
      <c r="W514" s="444" t="n"/>
      <c r="X514" s="444" t="n"/>
      <c r="Y514" s="444" t="n"/>
      <c r="Z514" s="444" t="n"/>
      <c r="AA514" s="444" t="n"/>
      <c r="AB514" s="1624" t="n">
        <v>0.03</v>
      </c>
      <c r="AC514" s="1624">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442"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22" t="n">
        <v>3169</v>
      </c>
      <c r="Q515" s="1622">
        <f>O515*P515</f>
        <v/>
      </c>
      <c r="R515" s="554" t="n">
        <v>2625</v>
      </c>
      <c r="S515" s="1634">
        <f>O515*R515</f>
        <v/>
      </c>
      <c r="T515" s="1634">
        <f>Q515-S515</f>
        <v/>
      </c>
      <c r="U515" s="808">
        <f>T515/Q515</f>
        <v/>
      </c>
      <c r="V515" s="444" t="n"/>
      <c r="W515" s="444" t="n"/>
      <c r="X515" s="444" t="n"/>
      <c r="Y515" s="444" t="n"/>
      <c r="Z515" s="444" t="n"/>
      <c r="AA515" s="444" t="inlineStr">
        <is>
          <t>3.5х4.5х17</t>
        </is>
      </c>
      <c r="AB515" s="1624" t="n">
        <v>0.134</v>
      </c>
      <c r="AC515" s="1624">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22" t="n">
        <v>6563</v>
      </c>
      <c r="Q516" s="1622">
        <f>O516*P516</f>
        <v/>
      </c>
      <c r="R516" s="554" t="n">
        <v>5250</v>
      </c>
      <c r="S516" s="1634">
        <f>O516*R516</f>
        <v/>
      </c>
      <c r="T516" s="1634">
        <f>Q516-S516</f>
        <v/>
      </c>
      <c r="U516" s="808">
        <f>T516/Q516</f>
        <v/>
      </c>
      <c r="V516" s="444" t="n"/>
      <c r="W516" s="444" t="n"/>
      <c r="X516" s="444" t="n"/>
      <c r="Y516" s="444" t="n"/>
      <c r="Z516" s="444" t="n"/>
      <c r="AA516" s="444" t="n"/>
      <c r="AB516" s="1637" t="n">
        <v>0.288</v>
      </c>
      <c r="AC516" s="1637">
        <f>ROUND(O516*AB516,3)</f>
        <v/>
      </c>
      <c r="AD516" s="1723"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442"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442" t="n">
        <v>24</v>
      </c>
      <c r="N517" s="1442" t="n">
        <v>24</v>
      </c>
      <c r="O517" s="553" t="n"/>
      <c r="P517" s="1622" t="n">
        <v>15315</v>
      </c>
      <c r="Q517" s="1622">
        <f>O517*P517</f>
        <v/>
      </c>
      <c r="R517" s="554" t="n">
        <v>12250</v>
      </c>
      <c r="S517" s="1634">
        <f>O517*R517</f>
        <v/>
      </c>
      <c r="T517" s="1634">
        <f>Q517-S517</f>
        <v/>
      </c>
      <c r="U517" s="808">
        <f>T517/Q517</f>
        <v/>
      </c>
      <c r="V517" s="444">
        <f>ROUND(0.335*0.485*0.25,3)</f>
        <v/>
      </c>
      <c r="W517" s="444" t="n">
        <v>17.75</v>
      </c>
      <c r="X517" s="444">
        <f>O517/M517</f>
        <v/>
      </c>
      <c r="Y517" s="444">
        <f>V517*X517</f>
        <v/>
      </c>
      <c r="Z517" s="444">
        <f>W517*X517</f>
        <v/>
      </c>
      <c r="AA517" s="444" t="n"/>
      <c r="AB517" s="1624" t="n">
        <v>0.7</v>
      </c>
      <c r="AC517" s="1624">
        <f>ROUND(O517*AB517,3)</f>
        <v/>
      </c>
      <c r="AD517" s="1688"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442"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442" t="n">
        <v>50</v>
      </c>
      <c r="N518" s="1442" t="n">
        <v>50</v>
      </c>
      <c r="O518" s="553" t="n">
        <v>200</v>
      </c>
      <c r="P518" s="1622" t="n">
        <v>4500</v>
      </c>
      <c r="Q518" s="1622">
        <f>O518*P518</f>
        <v/>
      </c>
      <c r="R518" s="724" t="n">
        <v>3600</v>
      </c>
      <c r="S518" s="1634">
        <f>O518*R518</f>
        <v/>
      </c>
      <c r="T518" s="1634">
        <f>Q518-S518</f>
        <v/>
      </c>
      <c r="U518" s="808">
        <f>T518/Q518</f>
        <v/>
      </c>
      <c r="V518" s="444">
        <f>ROUND(0.56*0.24*0.32,3)</f>
        <v/>
      </c>
      <c r="W518" s="444" t="n">
        <v>14.2</v>
      </c>
      <c r="X518" s="444">
        <f>O518/M518</f>
        <v/>
      </c>
      <c r="Y518" s="444">
        <f>V518*X518</f>
        <v/>
      </c>
      <c r="Z518" s="444">
        <f>W518*X518</f>
        <v/>
      </c>
      <c r="AA518" s="444" t="n"/>
      <c r="AB518" s="1638" t="n">
        <v>0.275</v>
      </c>
      <c r="AC518" s="1624">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442"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442" t="n">
        <v>35</v>
      </c>
      <c r="N519" s="1442" t="n">
        <v>35</v>
      </c>
      <c r="O519" s="553" t="n"/>
      <c r="P519" s="1622" t="n">
        <v>3150</v>
      </c>
      <c r="Q519" s="1622">
        <f>O519*P519</f>
        <v/>
      </c>
      <c r="R519" s="724" t="n">
        <v>2520</v>
      </c>
      <c r="S519" s="1634">
        <f>O519*R519</f>
        <v/>
      </c>
      <c r="T519" s="1634">
        <f>Q519-S519</f>
        <v/>
      </c>
      <c r="U519" s="808">
        <f>T519/Q519</f>
        <v/>
      </c>
      <c r="V519" s="444">
        <f>ROUND(0.21*0.31*0.18,3)</f>
        <v/>
      </c>
      <c r="W519" s="444" t="n">
        <v>5</v>
      </c>
      <c r="X519" s="444">
        <f>O519/M519</f>
        <v/>
      </c>
      <c r="Y519" s="444">
        <f>V519*X519</f>
        <v/>
      </c>
      <c r="Z519" s="444">
        <f>W519*X519</f>
        <v/>
      </c>
      <c r="AA519" s="444" t="n"/>
      <c r="AB519" s="1442" t="n">
        <v>0.114</v>
      </c>
      <c r="AC519" s="1624">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442"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442" t="n">
        <v>63</v>
      </c>
      <c r="N520" s="1442" t="n">
        <v>63</v>
      </c>
      <c r="O520" s="553" t="n"/>
      <c r="P520" s="1628" t="n">
        <v>4500</v>
      </c>
      <c r="Q520" s="1628">
        <f>O520*P520</f>
        <v/>
      </c>
      <c r="R520" s="724" t="n">
        <v>3600</v>
      </c>
      <c r="S520" s="1623">
        <f>O520*R520</f>
        <v/>
      </c>
      <c r="T520" s="1623">
        <f>Q520-S520</f>
        <v/>
      </c>
      <c r="U520" s="556">
        <f>T520/Q520</f>
        <v/>
      </c>
      <c r="V520" s="444">
        <f>ROUND(0.26*0.35*0.16,3)</f>
        <v/>
      </c>
      <c r="W520" s="444" t="n"/>
      <c r="X520" s="444">
        <f>O520/M520</f>
        <v/>
      </c>
      <c r="Y520" s="444">
        <f>V520*X520</f>
        <v/>
      </c>
      <c r="Z520" s="444">
        <f>W520*X520</f>
        <v/>
      </c>
      <c r="AA520" s="444" t="n"/>
      <c r="AB520" s="723" t="n">
        <v>0.093</v>
      </c>
      <c r="AC520" s="1637">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442"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442" t="n">
        <v>50</v>
      </c>
      <c r="N521" s="1442" t="n">
        <v>50</v>
      </c>
      <c r="O521" s="553" t="n"/>
      <c r="P521" s="1628" t="n">
        <v>5400</v>
      </c>
      <c r="Q521" s="1628">
        <f>O521*P521</f>
        <v/>
      </c>
      <c r="R521" s="724" t="n">
        <v>4320</v>
      </c>
      <c r="S521" s="1623">
        <f>O521*R521</f>
        <v/>
      </c>
      <c r="T521" s="1623">
        <f>Q521-S521</f>
        <v/>
      </c>
      <c r="U521" s="556">
        <f>T521/Q521</f>
        <v/>
      </c>
      <c r="V521" s="444">
        <f>ROUND(0.19*0.39*0.15,3)</f>
        <v/>
      </c>
      <c r="W521" s="444" t="n">
        <v>5</v>
      </c>
      <c r="X521" s="444">
        <f>O521/M521</f>
        <v/>
      </c>
      <c r="Y521" s="444">
        <f>V521*X521</f>
        <v/>
      </c>
      <c r="Z521" s="444">
        <f>W521*X521</f>
        <v/>
      </c>
      <c r="AA521" s="444" t="n"/>
      <c r="AB521" s="1442" t="n">
        <v>0.08</v>
      </c>
      <c r="AC521" s="1624">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442"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442" t="n"/>
      <c r="N522" s="1442" t="n"/>
      <c r="O522" s="553" t="n"/>
      <c r="P522" s="1628" t="n">
        <v>5400</v>
      </c>
      <c r="Q522" s="1628">
        <f>O522*P522</f>
        <v/>
      </c>
      <c r="R522" s="724" t="n">
        <v>4320</v>
      </c>
      <c r="S522" s="1623">
        <f>O522*R522</f>
        <v/>
      </c>
      <c r="T522" s="1623">
        <f>Q522-S522</f>
        <v/>
      </c>
      <c r="U522" s="556">
        <f>T522/Q522</f>
        <v/>
      </c>
      <c r="V522" s="444">
        <f>ROUND(0.26*0.35*0.16,3)</f>
        <v/>
      </c>
      <c r="W522" s="444" t="n"/>
      <c r="X522" s="444" t="n"/>
      <c r="Y522" s="444" t="n"/>
      <c r="Z522" s="444" t="n"/>
      <c r="AA522" s="444" t="n"/>
      <c r="AB522" s="1442" t="n">
        <v>0.383</v>
      </c>
      <c r="AC522" s="1624">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442"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28" t="n">
        <v>220</v>
      </c>
      <c r="Q523" s="1628">
        <f>O523*P523</f>
        <v/>
      </c>
      <c r="R523" s="724" t="n">
        <v>200</v>
      </c>
      <c r="S523" s="1623">
        <f>O523*R523</f>
        <v/>
      </c>
      <c r="T523" s="1623">
        <f>Q523-S523</f>
        <v/>
      </c>
      <c r="U523" s="556">
        <f>T523/Q523</f>
        <v/>
      </c>
      <c r="V523" s="444" t="n"/>
      <c r="W523" s="444" t="n"/>
      <c r="X523" s="444" t="n"/>
      <c r="Y523" s="444" t="n"/>
      <c r="Z523" s="444">
        <f>W523*X523</f>
        <v/>
      </c>
      <c r="AA523" s="444" t="n"/>
      <c r="AB523" s="1627" t="n">
        <v>0.006</v>
      </c>
      <c r="AC523" s="1627">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21"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24" t="n">
        <v>1869</v>
      </c>
      <c r="Q524" s="1628">
        <f>O524*P524</f>
        <v/>
      </c>
      <c r="R524" s="417" t="n">
        <v>1495</v>
      </c>
      <c r="S524" s="1623">
        <f>O524*R524</f>
        <v/>
      </c>
      <c r="T524" s="1623">
        <f>Q524-S524</f>
        <v/>
      </c>
      <c r="U524" s="556">
        <f>T524/Q524</f>
        <v/>
      </c>
      <c r="V524" s="444" t="n"/>
      <c r="W524" s="444" t="n"/>
      <c r="X524" s="444" t="n"/>
      <c r="Y524" s="444" t="n"/>
      <c r="Z524" s="444" t="n"/>
      <c r="AA524" s="444" t="n"/>
      <c r="AB524" s="1442" t="n">
        <v>0.32</v>
      </c>
      <c r="AC524" s="1624">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21"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24" t="n">
        <v>1869</v>
      </c>
      <c r="Q525" s="1628">
        <f>O525*P525</f>
        <v/>
      </c>
      <c r="R525" s="417" t="n">
        <v>1495</v>
      </c>
      <c r="S525" s="1623">
        <f>O525*R525</f>
        <v/>
      </c>
      <c r="T525" s="1623">
        <f>Q525-S525</f>
        <v/>
      </c>
      <c r="U525" s="556">
        <f>T525/Q525</f>
        <v/>
      </c>
      <c r="V525" s="444" t="n"/>
      <c r="W525" s="444" t="n"/>
      <c r="X525" s="444" t="n"/>
      <c r="Y525" s="444" t="n"/>
      <c r="Z525" s="444" t="n"/>
      <c r="AA525" s="444" t="n"/>
      <c r="AB525" s="1442" t="n"/>
      <c r="AC525" s="1624">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21"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24" t="n">
        <v>3006</v>
      </c>
      <c r="Q526" s="1628">
        <f>O526*P526</f>
        <v/>
      </c>
      <c r="R526" s="417" t="n">
        <v>2405</v>
      </c>
      <c r="S526" s="1623">
        <f>O526*R526</f>
        <v/>
      </c>
      <c r="T526" s="1623">
        <f>Q526-S526</f>
        <v/>
      </c>
      <c r="U526" s="556">
        <f>T526/Q526</f>
        <v/>
      </c>
      <c r="V526" s="444" t="n"/>
      <c r="W526" s="444" t="n"/>
      <c r="X526" s="444" t="n"/>
      <c r="Y526" s="444" t="n"/>
      <c r="Z526" s="444" t="n"/>
      <c r="AA526" s="444" t="n"/>
      <c r="AB526" s="1442" t="n"/>
      <c r="AC526" s="1624">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442" t="n"/>
      <c r="B527" s="822" t="n"/>
      <c r="C527" s="1621"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25" t="n">
        <v>2438</v>
      </c>
      <c r="Q527" s="1628">
        <f>O527*P527</f>
        <v/>
      </c>
      <c r="R527" s="943" t="n">
        <v>1950</v>
      </c>
      <c r="S527" s="1623">
        <f>O527*R527</f>
        <v/>
      </c>
      <c r="T527" s="1623">
        <f>Q527-S527</f>
        <v/>
      </c>
      <c r="U527" s="556">
        <f>T527/Q527</f>
        <v/>
      </c>
      <c r="V527" s="444" t="n"/>
      <c r="W527" s="444" t="n"/>
      <c r="X527" s="444" t="n"/>
      <c r="Y527" s="444" t="n"/>
      <c r="Z527" s="444" t="n"/>
      <c r="AA527" s="444" t="n"/>
      <c r="AB527" s="1627" t="n">
        <v>0.32</v>
      </c>
      <c r="AC527" s="1627">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21"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24" t="n">
        <v>2763</v>
      </c>
      <c r="Q528" s="1628">
        <f>O528*P528</f>
        <v/>
      </c>
      <c r="R528" s="417" t="n">
        <v>2210</v>
      </c>
      <c r="S528" s="1623">
        <f>O528*R528</f>
        <v/>
      </c>
      <c r="T528" s="1623">
        <f>Q528-S528</f>
        <v/>
      </c>
      <c r="U528" s="556">
        <f>T528/Q528</f>
        <v/>
      </c>
      <c r="V528" s="444" t="n"/>
      <c r="W528" s="444" t="n"/>
      <c r="X528" s="444" t="n"/>
      <c r="Y528" s="444" t="n"/>
      <c r="Z528" s="444" t="n"/>
      <c r="AA528" s="444" t="n"/>
      <c r="AB528" s="1627" t="n">
        <v>0.37</v>
      </c>
      <c r="AC528" s="1627">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21"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24" t="n">
        <v>2356</v>
      </c>
      <c r="Q529" s="1628">
        <f>O529*P529</f>
        <v/>
      </c>
      <c r="R529" s="417" t="n">
        <v>1885</v>
      </c>
      <c r="S529" s="1623">
        <f>O529*R529</f>
        <v/>
      </c>
      <c r="T529" s="1623">
        <f>Q529-S529</f>
        <v/>
      </c>
      <c r="U529" s="556">
        <f>T529/Q529</f>
        <v/>
      </c>
      <c r="V529" s="444" t="n"/>
      <c r="W529" s="444" t="n"/>
      <c r="X529" s="444" t="n"/>
      <c r="Y529" s="444" t="n"/>
      <c r="Z529" s="444" t="n"/>
      <c r="AA529" s="444" t="n"/>
      <c r="AB529" s="1647" t="n">
        <v>0.33</v>
      </c>
      <c r="AC529" s="1627">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442" t="n"/>
      <c r="B530" s="822" t="n"/>
      <c r="C530" s="1663"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24" t="n">
        <v>2356</v>
      </c>
      <c r="Q530" s="1628">
        <f>O530*P530</f>
        <v/>
      </c>
      <c r="R530" s="417" t="n">
        <v>1885</v>
      </c>
      <c r="S530" s="1623">
        <f>O530*R530</f>
        <v/>
      </c>
      <c r="T530" s="1623">
        <f>Q530-S530</f>
        <v/>
      </c>
      <c r="U530" s="556">
        <f>T530/Q530</f>
        <v/>
      </c>
      <c r="V530" s="444" t="n"/>
      <c r="W530" s="444" t="n"/>
      <c r="X530" s="444" t="n"/>
      <c r="Y530" s="444" t="n"/>
      <c r="Z530" s="444" t="n"/>
      <c r="AA530" s="444" t="n"/>
      <c r="AB530" s="1661" t="n">
        <v>0.55</v>
      </c>
      <c r="AC530" s="1627">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442" t="n"/>
      <c r="B531" s="822" t="n"/>
      <c r="C531" s="1663"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24" t="n">
        <v>2194</v>
      </c>
      <c r="Q531" s="1628">
        <f>O531*P531</f>
        <v/>
      </c>
      <c r="R531" s="417" t="n">
        <v>1755</v>
      </c>
      <c r="S531" s="1623">
        <f>O531*R531</f>
        <v/>
      </c>
      <c r="T531" s="1623">
        <f>Q531-S531</f>
        <v/>
      </c>
      <c r="U531" s="556">
        <f>T531/Q531</f>
        <v/>
      </c>
      <c r="V531" s="444" t="n"/>
      <c r="W531" s="444" t="n"/>
      <c r="X531" s="444" t="n"/>
      <c r="Y531" s="444" t="n"/>
      <c r="Z531" s="444" t="n"/>
      <c r="AA531" s="444" t="n"/>
      <c r="AB531" s="1627" t="n">
        <v>0.28</v>
      </c>
      <c r="AC531" s="1627">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442" t="n"/>
      <c r="B532" s="822" t="n"/>
      <c r="C532" s="1663"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24" t="n">
        <v>1625</v>
      </c>
      <c r="Q532" s="1628">
        <f>O532*P532</f>
        <v/>
      </c>
      <c r="R532" s="417" t="n">
        <v>1300</v>
      </c>
      <c r="S532" s="1623">
        <f>O532*R532</f>
        <v/>
      </c>
      <c r="T532" s="1623">
        <f>Q532-S532</f>
        <v/>
      </c>
      <c r="U532" s="556">
        <f>T532/Q532</f>
        <v/>
      </c>
      <c r="V532" s="444" t="n"/>
      <c r="W532" s="444" t="n"/>
      <c r="X532" s="444" t="n"/>
      <c r="Y532" s="444" t="n"/>
      <c r="Z532" s="444" t="n"/>
      <c r="AA532" s="444" t="n"/>
      <c r="AB532" s="1627" t="n">
        <v>0.58</v>
      </c>
      <c r="AC532" s="1627">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63"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24" t="n">
        <v>2113</v>
      </c>
      <c r="Q533" s="1628">
        <f>O533*P533</f>
        <v/>
      </c>
      <c r="R533" s="417" t="n">
        <v>1690</v>
      </c>
      <c r="S533" s="1623">
        <f>O533*R533</f>
        <v/>
      </c>
      <c r="T533" s="1623">
        <f>Q533-S533</f>
        <v/>
      </c>
      <c r="U533" s="556">
        <f>T533/Q533</f>
        <v/>
      </c>
      <c r="V533" s="444" t="n"/>
      <c r="W533" s="444" t="n"/>
      <c r="X533" s="444" t="n"/>
      <c r="Y533" s="444" t="n"/>
      <c r="Z533" s="444" t="n"/>
      <c r="AA533" s="444" t="n"/>
      <c r="AB533" s="1442" t="n">
        <v>0.58</v>
      </c>
      <c r="AC533" s="1624">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63"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22" t="n">
        <v>3006</v>
      </c>
      <c r="Q534" s="1628">
        <f>O534*P534</f>
        <v/>
      </c>
      <c r="R534" s="724" t="n">
        <v>2405</v>
      </c>
      <c r="S534" s="1623">
        <f>O534*R534</f>
        <v/>
      </c>
      <c r="T534" s="1623">
        <f>Q534-S534</f>
        <v/>
      </c>
      <c r="U534" s="556">
        <f>T534/Q534</f>
        <v/>
      </c>
      <c r="V534" s="444" t="n"/>
      <c r="W534" s="444" t="n"/>
      <c r="X534" s="444" t="n"/>
      <c r="Y534" s="444" t="n"/>
      <c r="Z534" s="444" t="n"/>
      <c r="AA534" s="444" t="n"/>
      <c r="AB534" s="1442" t="n">
        <v>0.58</v>
      </c>
      <c r="AC534" s="1624">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442" t="n"/>
      <c r="B535" s="822" t="n"/>
      <c r="C535" s="1663" t="n">
        <v>4544798030574</v>
      </c>
      <c r="D535" s="439" t="n"/>
      <c r="E535" s="447" t="inlineStr">
        <is>
          <t>EST LABO PRO</t>
        </is>
      </c>
      <c r="F535" s="1668"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24" t="n">
        <v>3088</v>
      </c>
      <c r="Q535" s="1628">
        <f>O535*P535</f>
        <v/>
      </c>
      <c r="R535" s="417" t="n">
        <v>2470</v>
      </c>
      <c r="S535" s="1623">
        <f>O535*R535</f>
        <v/>
      </c>
      <c r="T535" s="1623">
        <f>Q535-S535</f>
        <v/>
      </c>
      <c r="U535" s="556">
        <f>T535/Q535</f>
        <v/>
      </c>
      <c r="V535" s="444" t="n"/>
      <c r="W535" s="444" t="n"/>
      <c r="X535" s="444" t="n"/>
      <c r="Y535" s="444" t="n"/>
      <c r="Z535" s="444" t="n"/>
      <c r="AA535" s="444" t="n"/>
      <c r="AB535" s="1627" t="n">
        <v>0.55</v>
      </c>
      <c r="AC535" s="1627">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63"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24" t="n">
        <v>2113</v>
      </c>
      <c r="Q536" s="1628">
        <f>O536*P536</f>
        <v/>
      </c>
      <c r="R536" s="417" t="n">
        <v>1690</v>
      </c>
      <c r="S536" s="1623">
        <f>O536*R536</f>
        <v/>
      </c>
      <c r="T536" s="1623">
        <f>Q536-S536</f>
        <v/>
      </c>
      <c r="U536" s="556">
        <f>T536/Q536</f>
        <v/>
      </c>
      <c r="V536" s="444" t="n"/>
      <c r="W536" s="444" t="n"/>
      <c r="X536" s="444" t="n"/>
      <c r="Y536" s="444" t="n"/>
      <c r="Z536" s="444" t="n"/>
      <c r="AA536" s="444" t="n"/>
      <c r="AB536" s="1726" t="n">
        <v>0.33</v>
      </c>
      <c r="AC536" s="1627">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63"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24" t="n">
        <v>1869</v>
      </c>
      <c r="Q537" s="1628">
        <f>O537*P537</f>
        <v/>
      </c>
      <c r="R537" s="417" t="n">
        <v>1495</v>
      </c>
      <c r="S537" s="1623">
        <f>O537*R537</f>
        <v/>
      </c>
      <c r="T537" s="1623">
        <f>Q537-S537</f>
        <v/>
      </c>
      <c r="U537" s="556">
        <f>T537/Q537</f>
        <v/>
      </c>
      <c r="V537" s="444" t="n"/>
      <c r="W537" s="444" t="n"/>
      <c r="X537" s="444" t="n"/>
      <c r="Y537" s="444" t="n"/>
      <c r="Z537" s="444" t="n"/>
      <c r="AA537" s="444" t="n"/>
      <c r="AB537" s="1627" t="n">
        <v>0.55</v>
      </c>
      <c r="AC537" s="1627">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63"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24" t="n">
        <v>3088</v>
      </c>
      <c r="Q538" s="1628">
        <f>O538*P538</f>
        <v/>
      </c>
      <c r="R538" s="417" t="n">
        <v>2470</v>
      </c>
      <c r="S538" s="1623">
        <f>O538*R538</f>
        <v/>
      </c>
      <c r="T538" s="1623">
        <f>Q538-S538</f>
        <v/>
      </c>
      <c r="U538" s="556">
        <f>T538/Q538</f>
        <v/>
      </c>
      <c r="V538" s="444" t="n"/>
      <c r="W538" s="444" t="n"/>
      <c r="X538" s="444" t="n"/>
      <c r="Y538" s="444" t="n"/>
      <c r="Z538" s="444" t="n"/>
      <c r="AA538" s="444" t="n"/>
      <c r="AB538" s="1627" t="n">
        <v>0.48</v>
      </c>
      <c r="AC538" s="1627">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63"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24" t="n">
        <v>2113</v>
      </c>
      <c r="Q539" s="1628">
        <f>O539*P539</f>
        <v/>
      </c>
      <c r="R539" s="417" t="n">
        <v>1690</v>
      </c>
      <c r="S539" s="1623">
        <f>O539*R539</f>
        <v/>
      </c>
      <c r="T539" s="1623">
        <f>Q539-S539</f>
        <v/>
      </c>
      <c r="U539" s="556">
        <f>T539/Q539</f>
        <v/>
      </c>
      <c r="V539" s="444" t="n"/>
      <c r="W539" s="444" t="n"/>
      <c r="X539" s="444" t="n"/>
      <c r="Y539" s="444" t="n"/>
      <c r="Z539" s="444" t="n"/>
      <c r="AA539" s="444" t="n"/>
      <c r="AB539" s="1442" t="n">
        <v>0.33</v>
      </c>
      <c r="AC539" s="1624">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63"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24" t="n">
        <v>2275</v>
      </c>
      <c r="Q540" s="1628">
        <f>O540*P540</f>
        <v/>
      </c>
      <c r="R540" s="417" t="n">
        <v>1820</v>
      </c>
      <c r="S540" s="1623">
        <f>O540*R540</f>
        <v/>
      </c>
      <c r="T540" s="1623">
        <f>Q540-S540</f>
        <v/>
      </c>
      <c r="U540" s="556">
        <f>T540/Q540</f>
        <v/>
      </c>
      <c r="V540" s="444" t="n"/>
      <c r="W540" s="444" t="n"/>
      <c r="X540" s="444" t="n"/>
      <c r="Y540" s="444" t="n"/>
      <c r="Z540" s="444" t="n"/>
      <c r="AA540" s="444" t="n"/>
      <c r="AB540" s="1627" t="n">
        <v>0.32</v>
      </c>
      <c r="AC540" s="1627">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442" t="n"/>
      <c r="B541" s="822" t="n"/>
      <c r="C541" s="1663"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24" t="n">
        <v>1544</v>
      </c>
      <c r="Q541" s="1628">
        <f>O541*P541</f>
        <v/>
      </c>
      <c r="R541" s="417" t="n">
        <v>1235</v>
      </c>
      <c r="S541" s="1623">
        <f>O541*R541</f>
        <v/>
      </c>
      <c r="T541" s="1623">
        <f>Q541-S541</f>
        <v/>
      </c>
      <c r="U541" s="556">
        <f>T541/Q541</f>
        <v/>
      </c>
      <c r="V541" s="444" t="n"/>
      <c r="W541" s="444" t="n"/>
      <c r="X541" s="444" t="n"/>
      <c r="Y541" s="444" t="n"/>
      <c r="Z541" s="444" t="n"/>
      <c r="AA541" s="444" t="n"/>
      <c r="AB541" s="1442" t="n">
        <v>0.33</v>
      </c>
      <c r="AC541" s="1624">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21"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24" t="n">
        <v>3063</v>
      </c>
      <c r="Q542" s="1628">
        <f>O542*P542</f>
        <v/>
      </c>
      <c r="R542" s="724" t="n">
        <v>2450</v>
      </c>
      <c r="S542" s="1623">
        <f>O542*R542</f>
        <v/>
      </c>
      <c r="T542" s="1623">
        <f>Q542-S542</f>
        <v/>
      </c>
      <c r="U542" s="556">
        <f>T542/Q542</f>
        <v/>
      </c>
      <c r="V542" s="444" t="n"/>
      <c r="W542" s="444" t="n"/>
      <c r="X542" s="444" t="n"/>
      <c r="Y542" s="444" t="n"/>
      <c r="Z542" s="444" t="n"/>
      <c r="AA542" s="444" t="n"/>
      <c r="AB542" s="1442" t="n"/>
      <c r="AC542" s="1624">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27" t="n">
        <v>2600</v>
      </c>
      <c r="Q543" s="1643">
        <f>O543*P543</f>
        <v/>
      </c>
      <c r="R543" s="947" t="n">
        <v>2080</v>
      </c>
      <c r="S543" s="1643">
        <f>O543*R543</f>
        <v/>
      </c>
      <c r="T543" s="1643">
        <f>Q543-S543</f>
        <v/>
      </c>
      <c r="U543" s="799">
        <f>T543/Q543</f>
        <v/>
      </c>
      <c r="V543" s="819" t="n"/>
      <c r="W543" s="819" t="n"/>
      <c r="X543" s="819" t="n"/>
      <c r="Y543" s="819" t="n"/>
      <c r="Z543" s="819" t="n"/>
      <c r="AA543" s="819" t="n"/>
      <c r="AB543" s="818" t="n"/>
      <c r="AC543" s="1681">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21"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25" t="n">
        <v>5075</v>
      </c>
      <c r="Q544" s="1628" t="n"/>
      <c r="R544" s="943" t="n">
        <v>4060</v>
      </c>
      <c r="S544" s="1623">
        <f>O544*R544</f>
        <v/>
      </c>
      <c r="T544" s="1623" t="n"/>
      <c r="U544" s="556" t="n"/>
      <c r="V544" s="444" t="n"/>
      <c r="W544" s="444" t="n"/>
      <c r="X544" s="444" t="n"/>
      <c r="Y544" s="444" t="n"/>
      <c r="Z544" s="444" t="n"/>
      <c r="AA544" s="444" t="n"/>
      <c r="AB544" s="1442" t="n"/>
      <c r="AC544" s="1624"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442" t="n"/>
      <c r="B545" s="822" t="n"/>
      <c r="C545" s="1621"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22" t="n">
        <v>2356</v>
      </c>
      <c r="Q545" s="1628">
        <f>O545*P545</f>
        <v/>
      </c>
      <c r="R545" s="943" t="n">
        <v>1885</v>
      </c>
      <c r="S545" s="1623">
        <f>O545*R545</f>
        <v/>
      </c>
      <c r="T545" s="1623">
        <f>Q545-S545</f>
        <v/>
      </c>
      <c r="U545" s="556">
        <f>T545/Q545</f>
        <v/>
      </c>
      <c r="V545" s="444" t="n"/>
      <c r="W545" s="444" t="n"/>
      <c r="X545" s="444" t="n"/>
      <c r="Y545" s="444" t="n"/>
      <c r="Z545" s="444" t="n"/>
      <c r="AA545" s="444" t="n"/>
      <c r="AB545" s="1627" t="n">
        <v>0.58</v>
      </c>
      <c r="AC545" s="1627">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21"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25" t="n">
        <v>3250</v>
      </c>
      <c r="Q546" s="1628">
        <f>O546*P546</f>
        <v/>
      </c>
      <c r="R546" s="724" t="n">
        <v>2600</v>
      </c>
      <c r="S546" s="1623">
        <f>O546*R546</f>
        <v/>
      </c>
      <c r="T546" s="1623">
        <f>Q546-S546</f>
        <v/>
      </c>
      <c r="U546" s="556">
        <f>T546/Q546</f>
        <v/>
      </c>
      <c r="V546" s="444" t="n"/>
      <c r="W546" s="444" t="n"/>
      <c r="X546" s="444" t="n"/>
      <c r="Y546" s="444" t="n"/>
      <c r="Z546" s="444" t="n"/>
      <c r="AA546" s="444" t="n"/>
      <c r="AB546" s="1442" t="n">
        <v>0.19</v>
      </c>
      <c r="AC546" s="1624">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442" t="n"/>
      <c r="B547" s="822" t="n"/>
      <c r="C547" s="1621"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22" t="n">
        <v>2925</v>
      </c>
      <c r="Q547" s="1628">
        <f>O547*P547</f>
        <v/>
      </c>
      <c r="R547" s="724" t="n">
        <v>2340</v>
      </c>
      <c r="S547" s="1623">
        <f>O547*R547</f>
        <v/>
      </c>
      <c r="T547" s="1623">
        <f>Q547-S547</f>
        <v/>
      </c>
      <c r="U547" s="556">
        <f>T547/Q547</f>
        <v/>
      </c>
      <c r="V547" s="444" t="n"/>
      <c r="W547" s="444" t="n"/>
      <c r="X547" s="444" t="n"/>
      <c r="Y547" s="444" t="n"/>
      <c r="Z547" s="444">
        <f>W547*X547</f>
        <v/>
      </c>
      <c r="AA547" s="444" t="n"/>
      <c r="AB547" s="1442" t="n">
        <v>0.19</v>
      </c>
      <c r="AC547" s="1624">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442" t="n"/>
      <c r="B548" s="822" t="n"/>
      <c r="C548" s="1621"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24" t="n">
        <v>2519</v>
      </c>
      <c r="Q548" s="1628">
        <f>O548*P548</f>
        <v/>
      </c>
      <c r="R548" s="417" t="n">
        <v>2015</v>
      </c>
      <c r="S548" s="1623">
        <f>O548*R548</f>
        <v/>
      </c>
      <c r="T548" s="1623">
        <f>Q548-S548</f>
        <v/>
      </c>
      <c r="U548" s="556">
        <f>T548/Q548</f>
        <v/>
      </c>
      <c r="V548" s="444" t="n"/>
      <c r="W548" s="444" t="n"/>
      <c r="X548" s="444" t="n"/>
      <c r="Y548" s="444" t="n"/>
      <c r="Z548" s="444" t="n"/>
      <c r="AA548" s="444" t="n"/>
      <c r="AB548" s="1661" t="n">
        <v>0.57</v>
      </c>
      <c r="AC548" s="1627">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21"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22" t="n">
        <v>1300</v>
      </c>
      <c r="Q549" s="1628">
        <f>O549*P549</f>
        <v/>
      </c>
      <c r="R549" s="417" t="n">
        <v>1365</v>
      </c>
      <c r="S549" s="1623">
        <f>O549*R549</f>
        <v/>
      </c>
      <c r="T549" s="1623">
        <f>Q549-S549</f>
        <v/>
      </c>
      <c r="U549" s="556">
        <f>T549/Q549</f>
        <v/>
      </c>
      <c r="V549" s="444" t="n"/>
      <c r="W549" s="444" t="n"/>
      <c r="X549" s="444" t="n"/>
      <c r="Y549" s="444" t="n"/>
      <c r="Z549" s="444" t="n"/>
      <c r="AA549" s="444" t="n"/>
      <c r="AB549" s="1442" t="n"/>
      <c r="AC549" s="1624">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21"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25" t="n">
        <v>2356</v>
      </c>
      <c r="Q550" s="1628">
        <f>O550*P550</f>
        <v/>
      </c>
      <c r="R550" s="943" t="n">
        <v>1885</v>
      </c>
      <c r="S550" s="1623">
        <f>O550*R550</f>
        <v/>
      </c>
      <c r="T550" s="1623">
        <f>Q550-S550</f>
        <v/>
      </c>
      <c r="U550" s="556">
        <f>T550/Q550</f>
        <v/>
      </c>
      <c r="V550" s="444" t="n"/>
      <c r="W550" s="444" t="n"/>
      <c r="X550" s="444" t="n"/>
      <c r="Y550" s="444" t="n"/>
      <c r="Z550" s="444" t="n"/>
      <c r="AA550" s="444" t="n"/>
      <c r="AB550" s="1442" t="n">
        <v>0.58</v>
      </c>
      <c r="AC550" s="1624">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442" t="n"/>
      <c r="B551" s="822" t="n"/>
      <c r="C551" s="1621"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25" t="n">
        <v>2031</v>
      </c>
      <c r="Q551" s="1628">
        <f>O551*P551</f>
        <v/>
      </c>
      <c r="R551" s="724" t="n">
        <v>1885</v>
      </c>
      <c r="S551" s="1623">
        <f>O551*R551</f>
        <v/>
      </c>
      <c r="T551" s="1623">
        <f>Q551-S551</f>
        <v/>
      </c>
      <c r="U551" s="556">
        <f>T551/Q551</f>
        <v/>
      </c>
      <c r="V551" s="444" t="n"/>
      <c r="W551" s="444" t="n"/>
      <c r="X551" s="444" t="n"/>
      <c r="Y551" s="444" t="n"/>
      <c r="Z551" s="444" t="n"/>
      <c r="AA551" s="444" t="n"/>
      <c r="AB551" s="1442" t="n">
        <v>0.35</v>
      </c>
      <c r="AC551" s="1624">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21"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22" t="n">
        <v>2378</v>
      </c>
      <c r="Q552" s="1628">
        <f>O552*P552</f>
        <v/>
      </c>
      <c r="R552" s="724" t="n">
        <v>1950</v>
      </c>
      <c r="S552" s="1623">
        <f>O552*R552</f>
        <v/>
      </c>
      <c r="T552" s="1623">
        <f>Q552-S552</f>
        <v/>
      </c>
      <c r="U552" s="556">
        <f>T552/Q552</f>
        <v/>
      </c>
      <c r="V552" s="444" t="n"/>
      <c r="W552" s="444" t="n"/>
      <c r="X552" s="444" t="n"/>
      <c r="Y552" s="444" t="n"/>
      <c r="Z552" s="444" t="n"/>
      <c r="AA552" s="444" t="n"/>
      <c r="AB552" s="1442" t="n">
        <v>0.19</v>
      </c>
      <c r="AC552" s="1624">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442" t="n"/>
      <c r="B553" s="822" t="n"/>
      <c r="C553" s="1621"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25" t="n">
        <v>3169</v>
      </c>
      <c r="Q553" s="1628">
        <f>O553*P553</f>
        <v/>
      </c>
      <c r="R553" s="417" t="n">
        <v>2535</v>
      </c>
      <c r="S553" s="1623">
        <f>O553*R553</f>
        <v/>
      </c>
      <c r="T553" s="1623">
        <f>Q553-S553</f>
        <v/>
      </c>
      <c r="U553" s="556">
        <f>T553/Q553</f>
        <v/>
      </c>
      <c r="V553" s="444" t="n"/>
      <c r="W553" s="444" t="n"/>
      <c r="X553" s="444" t="n"/>
      <c r="Y553" s="444" t="n"/>
      <c r="Z553" s="444" t="n"/>
      <c r="AA553" s="444" t="n"/>
      <c r="AB553" s="1442" t="n">
        <v>0.19</v>
      </c>
      <c r="AC553" s="1624">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442" t="n"/>
      <c r="B554" s="822" t="n"/>
      <c r="C554" s="1621"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22" t="n">
        <v>1706</v>
      </c>
      <c r="Q554" s="1628">
        <f>O554*P554</f>
        <v/>
      </c>
      <c r="R554" s="724" t="n">
        <v>1365</v>
      </c>
      <c r="S554" s="1623">
        <f>O554*R554</f>
        <v/>
      </c>
      <c r="T554" s="1623">
        <f>Q554-S554</f>
        <v/>
      </c>
      <c r="U554" s="556">
        <f>T554/Q554</f>
        <v/>
      </c>
      <c r="V554" s="444" t="n"/>
      <c r="W554" s="444" t="n"/>
      <c r="X554" s="444" t="n"/>
      <c r="Y554" s="444" t="n"/>
      <c r="Z554" s="444" t="n"/>
      <c r="AA554" s="444" t="n"/>
      <c r="AB554" s="1442" t="n">
        <v>0.35</v>
      </c>
      <c r="AC554" s="1624">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21"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25" t="n">
        <v>1625</v>
      </c>
      <c r="Q555" s="1628">
        <f>O555*P555</f>
        <v/>
      </c>
      <c r="R555" s="943" t="n">
        <v>1300</v>
      </c>
      <c r="S555" s="1623">
        <f>O555*R555</f>
        <v/>
      </c>
      <c r="T555" s="1623">
        <f>Q555-S555</f>
        <v/>
      </c>
      <c r="U555" s="556">
        <f>T555/Q555</f>
        <v/>
      </c>
      <c r="V555" s="444" t="n"/>
      <c r="W555" s="444" t="n"/>
      <c r="X555" s="444" t="n"/>
      <c r="Y555" s="444" t="n"/>
      <c r="Z555" s="444" t="n"/>
      <c r="AA555" s="444" t="n"/>
      <c r="AB555" s="1442" t="n">
        <v>0.33</v>
      </c>
      <c r="AC555" s="1624">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27" t="n">
        <v>3494</v>
      </c>
      <c r="Q556" s="1643">
        <f>O556*P556</f>
        <v/>
      </c>
      <c r="R556" s="948" t="n">
        <v>2795</v>
      </c>
      <c r="S556" s="1643">
        <f>O556*R556</f>
        <v/>
      </c>
      <c r="T556" s="1643">
        <f>Q556-S556</f>
        <v/>
      </c>
      <c r="U556" s="799">
        <f>T556/Q556</f>
        <v/>
      </c>
      <c r="V556" s="819" t="n"/>
      <c r="W556" s="819" t="n"/>
      <c r="X556" s="819" t="n"/>
      <c r="Y556" s="819" t="n"/>
      <c r="Z556" s="819" t="n"/>
      <c r="AA556" s="819" t="n"/>
      <c r="AB556" s="818" t="n">
        <v>0.86</v>
      </c>
      <c r="AC556" s="1681">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21"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25" t="n">
        <v>3331</v>
      </c>
      <c r="Q557" s="1643">
        <f>O557*P557</f>
        <v/>
      </c>
      <c r="R557" s="724" t="n">
        <v>2665</v>
      </c>
      <c r="S557" s="1643">
        <f>O557*R557</f>
        <v/>
      </c>
      <c r="T557" s="1643">
        <f>Q557-S557</f>
        <v/>
      </c>
      <c r="U557" s="799">
        <f>T557/Q557</f>
        <v/>
      </c>
      <c r="V557" s="444" t="n"/>
      <c r="W557" s="444" t="n"/>
      <c r="X557" s="444" t="n"/>
      <c r="Y557" s="444" t="n"/>
      <c r="Z557" s="444" t="n"/>
      <c r="AA557" s="444" t="n"/>
      <c r="AB557" s="1442" t="n"/>
      <c r="AC557" s="1624"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44" t="n">
        <v>3329</v>
      </c>
      <c r="Q558" s="1643">
        <f>O558*P558</f>
        <v/>
      </c>
      <c r="R558" s="948" t="n">
        <v>2730</v>
      </c>
      <c r="S558" s="1643">
        <f>O558*R558</f>
        <v/>
      </c>
      <c r="T558" s="1643">
        <f>Q558-S558</f>
        <v/>
      </c>
      <c r="U558" s="799">
        <f>T558/Q558</f>
        <v/>
      </c>
      <c r="V558" s="819" t="n"/>
      <c r="W558" s="819" t="n"/>
      <c r="X558" s="819" t="n"/>
      <c r="Y558" s="819" t="n"/>
      <c r="Z558" s="819" t="n"/>
      <c r="AA558" s="819" t="n"/>
      <c r="AB558" s="818" t="n"/>
      <c r="AC558" s="1681">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21"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22" t="n">
        <v>3250</v>
      </c>
      <c r="Q559" s="1643">
        <f>O559*P559</f>
        <v/>
      </c>
      <c r="R559" s="724" t="n">
        <v>2600</v>
      </c>
      <c r="S559" s="1643">
        <f>O559*R559</f>
        <v/>
      </c>
      <c r="T559" s="1643">
        <f>Q559-S559</f>
        <v/>
      </c>
      <c r="U559" s="799">
        <f>T559/Q559</f>
        <v/>
      </c>
      <c r="V559" s="444" t="n"/>
      <c r="W559" s="444" t="n"/>
      <c r="X559" s="444" t="n"/>
      <c r="Y559" s="444" t="n"/>
      <c r="Z559" s="444" t="n"/>
      <c r="AA559" s="444" t="n"/>
      <c r="AB559" s="1442" t="n"/>
      <c r="AC559" s="1624"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27" t="n">
        <v>3185</v>
      </c>
      <c r="Q560" s="1643">
        <f>O560*P560</f>
        <v/>
      </c>
      <c r="R560" s="947" t="n">
        <v>2600</v>
      </c>
      <c r="S560" s="1643">
        <f>O560*R560</f>
        <v/>
      </c>
      <c r="T560" s="1643">
        <f>Q560-S560</f>
        <v/>
      </c>
      <c r="U560" s="799">
        <f>T560/Q560</f>
        <v/>
      </c>
      <c r="V560" s="819" t="n"/>
      <c r="W560" s="819" t="n"/>
      <c r="X560" s="819" t="n"/>
      <c r="Y560" s="819" t="n"/>
      <c r="Z560" s="819" t="n"/>
      <c r="AA560" s="819" t="n"/>
      <c r="AB560" s="818" t="n">
        <v>0.85</v>
      </c>
      <c r="AC560" s="1681">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21"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25" t="n">
        <v>3250</v>
      </c>
      <c r="Q561" s="1643">
        <f>O561*P561</f>
        <v/>
      </c>
      <c r="R561" s="943" t="n">
        <v>2600</v>
      </c>
      <c r="S561" s="1643">
        <f>O561*R561</f>
        <v/>
      </c>
      <c r="T561" s="1643">
        <f>Q561-S561</f>
        <v/>
      </c>
      <c r="U561" s="799">
        <f>T561/Q561</f>
        <v/>
      </c>
      <c r="V561" s="444" t="n"/>
      <c r="W561" s="444" t="n"/>
      <c r="X561" s="444" t="n"/>
      <c r="Y561" s="444" t="n"/>
      <c r="Z561" s="444" t="n"/>
      <c r="AA561" s="444" t="n"/>
      <c r="AB561" s="1442" t="n"/>
      <c r="AC561" s="1624"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21"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25" t="n">
        <v>2194</v>
      </c>
      <c r="Q562" s="1628">
        <f>O562*P562</f>
        <v/>
      </c>
      <c r="R562" s="417" t="n">
        <v>1755</v>
      </c>
      <c r="S562" s="1623">
        <f>O562*R562</f>
        <v/>
      </c>
      <c r="T562" s="1623">
        <f>Q562-S562</f>
        <v/>
      </c>
      <c r="U562" s="556">
        <f>T562/Q562</f>
        <v/>
      </c>
      <c r="V562" s="444" t="n"/>
      <c r="W562" s="444" t="n"/>
      <c r="X562" s="444" t="n"/>
      <c r="Y562" s="444" t="n"/>
      <c r="Z562" s="444" t="n"/>
      <c r="AA562" s="444" t="n"/>
      <c r="AB562" s="1442" t="n">
        <v>0.33</v>
      </c>
      <c r="AC562" s="1624">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442" t="n"/>
      <c r="B563" s="822" t="n"/>
      <c r="C563" s="1621"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25" t="n">
        <v>2925</v>
      </c>
      <c r="Q563" s="1628">
        <f>O563*P563</f>
        <v/>
      </c>
      <c r="R563" s="724" t="n">
        <v>2340</v>
      </c>
      <c r="S563" s="1623">
        <f>O563*R563</f>
        <v/>
      </c>
      <c r="T563" s="1623">
        <f>Q563-S563</f>
        <v/>
      </c>
      <c r="U563" s="556">
        <f>T563/Q563</f>
        <v/>
      </c>
      <c r="V563" s="444" t="n"/>
      <c r="W563" s="444" t="n"/>
      <c r="X563" s="444" t="n"/>
      <c r="Y563" s="444" t="n"/>
      <c r="Z563" s="444" t="n"/>
      <c r="AA563" s="444" t="n"/>
      <c r="AB563" s="1442" t="n">
        <v>0.33</v>
      </c>
      <c r="AC563" s="1624">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442" t="n"/>
      <c r="B564" s="822" t="n"/>
      <c r="C564" s="1621"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22" t="n">
        <v>2854</v>
      </c>
      <c r="Q564" s="1628">
        <f>O564*P564</f>
        <v/>
      </c>
      <c r="R564" s="724" t="n">
        <v>2340</v>
      </c>
      <c r="S564" s="1623">
        <f>O564*R564</f>
        <v/>
      </c>
      <c r="T564" s="1623">
        <f>Q564-S564</f>
        <v/>
      </c>
      <c r="U564" s="556">
        <f>T564/Q564</f>
        <v/>
      </c>
      <c r="V564" s="444" t="n"/>
      <c r="W564" s="444" t="n"/>
      <c r="X564" s="444" t="n"/>
      <c r="Y564" s="444" t="n"/>
      <c r="Z564" s="444" t="n"/>
      <c r="AA564" s="444" t="n"/>
      <c r="AB564" s="1442" t="n">
        <v>0.33</v>
      </c>
      <c r="AC564" s="1624">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442" t="n"/>
      <c r="B565" s="822" t="n"/>
      <c r="C565" s="1621"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25" t="n">
        <v>2600</v>
      </c>
      <c r="Q565" s="1628">
        <f>O565*P565</f>
        <v/>
      </c>
      <c r="R565" s="724" t="n">
        <v>2080</v>
      </c>
      <c r="S565" s="1623">
        <f>O565*R565</f>
        <v/>
      </c>
      <c r="T565" s="1623">
        <f>Q565-S565</f>
        <v/>
      </c>
      <c r="U565" s="556">
        <f>T565/Q565</f>
        <v/>
      </c>
      <c r="V565" s="444" t="n"/>
      <c r="W565" s="444" t="n"/>
      <c r="X565" s="444" t="n"/>
      <c r="Y565" s="444" t="n"/>
      <c r="Z565" s="444" t="n"/>
      <c r="AA565" s="444" t="n"/>
      <c r="AB565" s="1627" t="n">
        <v>0.36</v>
      </c>
      <c r="AC565" s="1627">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21"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25" t="n">
        <v>2600</v>
      </c>
      <c r="Q566" s="1628">
        <f>O566*P566</f>
        <v/>
      </c>
      <c r="R566" s="943" t="n">
        <v>2080</v>
      </c>
      <c r="S566" s="1623">
        <f>O566*R566</f>
        <v/>
      </c>
      <c r="T566" s="1623">
        <f>Q566-S566</f>
        <v/>
      </c>
      <c r="U566" s="556">
        <f>T566/Q566</f>
        <v/>
      </c>
      <c r="V566" s="444" t="n"/>
      <c r="W566" s="444" t="n"/>
      <c r="X566" s="444" t="n"/>
      <c r="Y566" s="444" t="n"/>
      <c r="Z566" s="444" t="n"/>
      <c r="AA566" s="444" t="n"/>
      <c r="AB566" s="1627" t="n">
        <v>0.33</v>
      </c>
      <c r="AC566" s="1627">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442" t="n"/>
      <c r="B567" s="822" t="n"/>
      <c r="C567" s="1621"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25" t="n">
        <v>2275</v>
      </c>
      <c r="Q567" s="1628">
        <f>O567*P567</f>
        <v/>
      </c>
      <c r="R567" s="943" t="n">
        <v>1820</v>
      </c>
      <c r="S567" s="1623">
        <f>O567*R567</f>
        <v/>
      </c>
      <c r="T567" s="1623">
        <f>Q567-S567</f>
        <v/>
      </c>
      <c r="U567" s="556">
        <f>T567/Q567</f>
        <v/>
      </c>
      <c r="V567" s="444" t="n"/>
      <c r="W567" s="444" t="n"/>
      <c r="X567" s="444" t="n"/>
      <c r="Y567" s="444" t="n"/>
      <c r="Z567" s="444" t="n"/>
      <c r="AA567" s="444" t="n"/>
      <c r="AB567" s="1661" t="n">
        <v>0.3</v>
      </c>
      <c r="AC567" s="1627">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21"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24" t="n">
        <v>1300</v>
      </c>
      <c r="Q568" s="1628">
        <f>O568*P568</f>
        <v/>
      </c>
      <c r="R568" s="417" t="n">
        <v>1040</v>
      </c>
      <c r="S568" s="1623">
        <f>O568*R568</f>
        <v/>
      </c>
      <c r="T568" s="1623">
        <f>Q568-S568</f>
        <v/>
      </c>
      <c r="U568" s="556">
        <f>T568/Q568</f>
        <v/>
      </c>
      <c r="V568" s="444" t="n"/>
      <c r="W568" s="444" t="n"/>
      <c r="X568" s="444" t="n"/>
      <c r="Y568" s="444" t="n"/>
      <c r="Z568" s="444" t="n"/>
      <c r="AA568" s="444" t="n"/>
      <c r="AB568" s="1442" t="n"/>
      <c r="AC568" s="1624">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21"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24" t="n">
        <v>2844</v>
      </c>
      <c r="Q569" s="1628">
        <f>O569*P569</f>
        <v/>
      </c>
      <c r="R569" s="417" t="n">
        <v>2275</v>
      </c>
      <c r="S569" s="1623">
        <f>O569*R569</f>
        <v/>
      </c>
      <c r="T569" s="1623">
        <f>Q569-S569</f>
        <v/>
      </c>
      <c r="U569" s="556">
        <f>T569/Q569</f>
        <v/>
      </c>
      <c r="V569" s="444" t="n"/>
      <c r="W569" s="444" t="n"/>
      <c r="X569" s="444" t="n"/>
      <c r="Y569" s="444" t="n"/>
      <c r="Z569" s="444" t="n"/>
      <c r="AA569" s="444" t="n"/>
      <c r="AB569" s="1442" t="n"/>
      <c r="AC569" s="1624">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21"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22" t="n">
        <v>3250</v>
      </c>
      <c r="Q570" s="1628">
        <f>O570*P570</f>
        <v/>
      </c>
      <c r="R570" s="417" t="n">
        <v>2600</v>
      </c>
      <c r="S570" s="1623">
        <f>O570*R570</f>
        <v/>
      </c>
      <c r="T570" s="1623">
        <f>Q570-S570</f>
        <v/>
      </c>
      <c r="U570" s="556">
        <f>T570/Q570</f>
        <v/>
      </c>
      <c r="V570" s="444" t="n"/>
      <c r="W570" s="444" t="n"/>
      <c r="X570" s="444" t="n"/>
      <c r="Y570" s="444" t="n"/>
      <c r="Z570" s="444" t="n"/>
      <c r="AA570" s="444" t="n"/>
      <c r="AB570" s="1442" t="n"/>
      <c r="AC570" s="1624">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442" t="n"/>
      <c r="B571" s="822" t="n"/>
      <c r="C571" s="1621"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25" t="n">
        <v>2681</v>
      </c>
      <c r="Q571" s="1628">
        <f>O571*P571</f>
        <v/>
      </c>
      <c r="R571" s="943" t="n">
        <v>2145</v>
      </c>
      <c r="S571" s="1623">
        <f>O571*R571</f>
        <v/>
      </c>
      <c r="T571" s="1623">
        <f>Q571-S571</f>
        <v/>
      </c>
      <c r="U571" s="556">
        <f>T571/Q571</f>
        <v/>
      </c>
      <c r="V571" s="444" t="n"/>
      <c r="W571" s="444" t="n"/>
      <c r="X571" s="444" t="n"/>
      <c r="Y571" s="444" t="n"/>
      <c r="Z571" s="444" t="n"/>
      <c r="AA571" s="444" t="n"/>
      <c r="AB571" s="1442" t="n">
        <v>0.632</v>
      </c>
      <c r="AC571" s="1624">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442" t="n"/>
      <c r="B572" s="822" t="n"/>
      <c r="C572" s="1621"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25" t="n">
        <v>2356</v>
      </c>
      <c r="Q572" s="1628">
        <f>O572*P572</f>
        <v/>
      </c>
      <c r="R572" s="943" t="n">
        <v>1885</v>
      </c>
      <c r="S572" s="1623">
        <f>O572*R572</f>
        <v/>
      </c>
      <c r="T572" s="1623">
        <f>Q572-S572</f>
        <v/>
      </c>
      <c r="U572" s="556">
        <f>T572/Q572</f>
        <v/>
      </c>
      <c r="V572" s="444" t="n"/>
      <c r="W572" s="444" t="n"/>
      <c r="X572" s="444" t="n"/>
      <c r="Y572" s="444" t="n"/>
      <c r="Z572" s="444" t="n"/>
      <c r="AA572" s="444" t="n"/>
      <c r="AB572" s="1627" t="n">
        <v>0.33</v>
      </c>
      <c r="AC572" s="1627">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442"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24" t="n">
        <v>1829</v>
      </c>
      <c r="Q573" s="1628">
        <f>O573*P573</f>
        <v/>
      </c>
      <c r="R573" s="417" t="n">
        <v>1463</v>
      </c>
      <c r="S573" s="1623">
        <f>O573*R573</f>
        <v/>
      </c>
      <c r="T573" s="1623">
        <f>Q573-S573</f>
        <v/>
      </c>
      <c r="U573" s="556">
        <f>T573/Q573</f>
        <v/>
      </c>
      <c r="V573" s="444" t="n"/>
      <c r="W573" s="444" t="n"/>
      <c r="X573" s="444" t="n"/>
      <c r="Y573" s="444" t="n"/>
      <c r="Z573" s="444" t="n"/>
      <c r="AA573" s="444" t="inlineStr">
        <is>
          <t>7.1　×　20　×　4.7</t>
        </is>
      </c>
      <c r="AB573" s="1638" t="n">
        <v>0.21</v>
      </c>
      <c r="AC573" s="1627">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442"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24" t="n">
        <v>1300</v>
      </c>
      <c r="Q574" s="1628">
        <f>O574*P574</f>
        <v/>
      </c>
      <c r="R574" s="417" t="n">
        <v>1040</v>
      </c>
      <c r="S574" s="1623">
        <f>O574*R574</f>
        <v/>
      </c>
      <c r="T574" s="1623">
        <f>Q574-S574</f>
        <v/>
      </c>
      <c r="U574" s="556">
        <f>T574/Q574</f>
        <v/>
      </c>
      <c r="V574" s="444" t="n"/>
      <c r="W574" s="444" t="n"/>
      <c r="X574" s="444" t="n"/>
      <c r="Y574" s="444" t="n"/>
      <c r="Z574" s="444" t="n"/>
      <c r="AA574" s="444" t="inlineStr">
        <is>
          <t>7.1　×　15.3　× 4.7</t>
        </is>
      </c>
      <c r="AB574" s="1638" t="n">
        <v>0.13</v>
      </c>
      <c r="AC574" s="1627">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442"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24" t="n">
        <v>1544</v>
      </c>
      <c r="Q575" s="1628">
        <f>O575*P575</f>
        <v/>
      </c>
      <c r="R575" s="417" t="n">
        <v>1235</v>
      </c>
      <c r="S575" s="1623">
        <f>O575*R575</f>
        <v/>
      </c>
      <c r="T575" s="1623">
        <f>Q575-S575</f>
        <v/>
      </c>
      <c r="U575" s="556">
        <f>T575/Q575</f>
        <v/>
      </c>
      <c r="V575" s="444" t="n"/>
      <c r="W575" s="444" t="n"/>
      <c r="X575" s="444" t="n"/>
      <c r="Y575" s="444" t="n"/>
      <c r="Z575" s="444" t="n"/>
      <c r="AA575" s="444" t="inlineStr">
        <is>
          <t>4.6　×　16.5　× 4.9</t>
        </is>
      </c>
      <c r="AB575" s="1638" t="n">
        <v>0.24</v>
      </c>
      <c r="AC575" s="1627">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442"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24" t="n">
        <v>1625</v>
      </c>
      <c r="Q576" s="1628">
        <f>O576*P576</f>
        <v/>
      </c>
      <c r="R576" s="417" t="n">
        <v>1300</v>
      </c>
      <c r="S576" s="1623">
        <f>O576*R576</f>
        <v/>
      </c>
      <c r="T576" s="1623">
        <f>Q576-S576</f>
        <v/>
      </c>
      <c r="U576" s="556">
        <f>T576/Q576</f>
        <v/>
      </c>
      <c r="V576" s="444" t="n"/>
      <c r="W576" s="444" t="n"/>
      <c r="X576" s="444" t="n"/>
      <c r="Y576" s="444" t="n"/>
      <c r="Z576" s="444" t="n"/>
      <c r="AA576" s="444" t="inlineStr">
        <is>
          <t>4.7　×　13.3　× 4.7</t>
        </is>
      </c>
      <c r="AB576" s="1638" t="n">
        <v>0.13</v>
      </c>
      <c r="AC576" s="1627">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24" t="n">
        <v>1869</v>
      </c>
      <c r="Q577" s="1628">
        <f>O577*P577</f>
        <v/>
      </c>
      <c r="R577" s="417" t="n">
        <v>1495</v>
      </c>
      <c r="S577" s="1623">
        <f>O577*R577</f>
        <v/>
      </c>
      <c r="T577" s="1623">
        <f>Q577-S577</f>
        <v/>
      </c>
      <c r="U577" s="556">
        <f>T577/Q577</f>
        <v/>
      </c>
      <c r="V577" s="444" t="n"/>
      <c r="W577" s="444" t="n"/>
      <c r="X577" s="444" t="n"/>
      <c r="Y577" s="444" t="n"/>
      <c r="Z577" s="444" t="n"/>
      <c r="AA577" s="444" t="inlineStr">
        <is>
          <t>4.7　×　13.3　× 4.7</t>
        </is>
      </c>
      <c r="AB577" s="1638" t="n">
        <v>0.08</v>
      </c>
      <c r="AC577" s="1627">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24" t="n">
        <v>1788</v>
      </c>
      <c r="Q578" s="1628">
        <f>O578*P578</f>
        <v/>
      </c>
      <c r="R578" s="417" t="n">
        <v>1430</v>
      </c>
      <c r="S578" s="1623">
        <f>O578*R578</f>
        <v/>
      </c>
      <c r="T578" s="1623">
        <f>Q578-S578</f>
        <v/>
      </c>
      <c r="U578" s="556">
        <f>T578/Q578</f>
        <v/>
      </c>
      <c r="V578" s="444" t="n"/>
      <c r="W578" s="444" t="n"/>
      <c r="X578" s="444" t="n"/>
      <c r="Y578" s="444" t="n"/>
      <c r="Z578" s="444" t="n"/>
      <c r="AA578" s="444" t="inlineStr">
        <is>
          <t>7.6　×　4.8　× 7.6</t>
        </is>
      </c>
      <c r="AB578" s="1638" t="n">
        <v>0.1</v>
      </c>
      <c r="AC578" s="1627">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24" t="n">
        <v>2356</v>
      </c>
      <c r="Q579" s="1628">
        <f>O579*P579</f>
        <v/>
      </c>
      <c r="R579" s="417" t="n">
        <v>1885</v>
      </c>
      <c r="S579" s="1623">
        <f>O579*R579</f>
        <v/>
      </c>
      <c r="T579" s="1623">
        <f>Q579-S579</f>
        <v/>
      </c>
      <c r="U579" s="556">
        <f>T579/Q579</f>
        <v/>
      </c>
      <c r="V579" s="444" t="n"/>
      <c r="W579" s="444" t="n"/>
      <c r="X579" s="444" t="n"/>
      <c r="Y579" s="444" t="n"/>
      <c r="Z579" s="444" t="n"/>
      <c r="AA579" s="444" t="inlineStr">
        <is>
          <t>5.2　×　20　× 5.2</t>
        </is>
      </c>
      <c r="AB579" s="1442" t="n">
        <v>0.2</v>
      </c>
      <c r="AC579" s="1624">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442"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24" t="n">
        <v>2113</v>
      </c>
      <c r="Q580" s="1628">
        <f>O580*P580</f>
        <v/>
      </c>
      <c r="R580" s="417" t="n">
        <v>1690</v>
      </c>
      <c r="S580" s="1623">
        <f>O580*R580</f>
        <v/>
      </c>
      <c r="T580" s="1623">
        <f>Q580-S580</f>
        <v/>
      </c>
      <c r="U580" s="556">
        <f>T580/Q580</f>
        <v/>
      </c>
      <c r="V580" s="444" t="n"/>
      <c r="W580" s="444" t="n"/>
      <c r="X580" s="444" t="n"/>
      <c r="Y580" s="444" t="n"/>
      <c r="Z580" s="444">
        <f>W580*X580</f>
        <v/>
      </c>
      <c r="AA580" s="444" t="inlineStr">
        <is>
          <t>4.9　×　18.4　× 4.3</t>
        </is>
      </c>
      <c r="AB580" s="1659" t="n">
        <v>0.14</v>
      </c>
      <c r="AC580" s="1624">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24" t="n">
        <v>3413</v>
      </c>
      <c r="Q581" s="1628">
        <f>O581*P581</f>
        <v/>
      </c>
      <c r="R581" s="417" t="n">
        <v>2730</v>
      </c>
      <c r="S581" s="1623">
        <f>O581*R581</f>
        <v/>
      </c>
      <c r="T581" s="1623">
        <f>Q581-S581</f>
        <v/>
      </c>
      <c r="U581" s="556">
        <f>T581/Q581</f>
        <v/>
      </c>
      <c r="V581" s="444" t="n"/>
      <c r="W581" s="444" t="n"/>
      <c r="X581" s="444" t="n"/>
      <c r="Y581" s="444" t="n"/>
      <c r="Z581" s="444" t="n"/>
      <c r="AA581" s="444" t="inlineStr">
        <is>
          <t>4.9　×　17　× 4.8</t>
        </is>
      </c>
      <c r="AB581" s="1659" t="n">
        <v>0.23</v>
      </c>
      <c r="AC581" s="1624">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442"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22" t="n">
        <v>2973</v>
      </c>
      <c r="Q582" s="1628">
        <f>O582*P582</f>
        <v/>
      </c>
      <c r="R582" s="724" t="n">
        <v>2438</v>
      </c>
      <c r="S582" s="1623">
        <f>O582*R582</f>
        <v/>
      </c>
      <c r="T582" s="1623">
        <f>Q582-S582</f>
        <v/>
      </c>
      <c r="U582" s="556">
        <f>T582/Q582</f>
        <v/>
      </c>
      <c r="V582" s="444" t="n"/>
      <c r="W582" s="444" t="n"/>
      <c r="X582" s="444" t="n"/>
      <c r="Y582" s="444" t="n"/>
      <c r="Z582" s="444">
        <f>W582*X582</f>
        <v/>
      </c>
      <c r="AA582" s="444" t="inlineStr">
        <is>
          <t>3.3　×　14.6　× 3.2</t>
        </is>
      </c>
      <c r="AB582" s="1442" t="n">
        <v>0.09</v>
      </c>
      <c r="AC582" s="1624">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442"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22" t="n">
        <v>3369</v>
      </c>
      <c r="Q583" s="1628">
        <f>O583*P583</f>
        <v/>
      </c>
      <c r="R583" s="724" t="n">
        <v>2763</v>
      </c>
      <c r="S583" s="1623">
        <f>O583*R583</f>
        <v/>
      </c>
      <c r="T583" s="1623">
        <f>Q583-S583</f>
        <v/>
      </c>
      <c r="U583" s="556">
        <f>T583/Q583</f>
        <v/>
      </c>
      <c r="V583" s="444" t="n"/>
      <c r="W583" s="444" t="n"/>
      <c r="X583" s="444" t="n"/>
      <c r="Y583" s="444" t="n"/>
      <c r="Z583" s="444" t="n"/>
      <c r="AA583" s="444" t="inlineStr">
        <is>
          <t>6.5　×　5.1　× 6.4</t>
        </is>
      </c>
      <c r="AB583" s="1659" t="n">
        <v>0.16</v>
      </c>
      <c r="AC583" s="1624">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22" t="n">
        <v>3488</v>
      </c>
      <c r="Q584" s="1628">
        <f>O584*P584</f>
        <v/>
      </c>
      <c r="R584" s="724" t="n">
        <v>2860</v>
      </c>
      <c r="S584" s="1623">
        <f>O584*R584</f>
        <v/>
      </c>
      <c r="T584" s="1623">
        <f>Q584-S584</f>
        <v/>
      </c>
      <c r="U584" s="556">
        <f>T584/Q584</f>
        <v/>
      </c>
      <c r="V584" s="444" t="n"/>
      <c r="W584" s="444" t="n"/>
      <c r="X584" s="444" t="n"/>
      <c r="Y584" s="444" t="n"/>
      <c r="Z584" s="444" t="n"/>
      <c r="AA584" s="444" t="inlineStr">
        <is>
          <t>3.6　×　10.7　× 3.6</t>
        </is>
      </c>
      <c r="AB584" s="1635" t="n">
        <v>0.099</v>
      </c>
      <c r="AC584" s="1627">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442"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24" t="n">
        <v>4956</v>
      </c>
      <c r="Q585" s="1628">
        <f>O585*P585</f>
        <v/>
      </c>
      <c r="R585" s="417" t="n">
        <v>3965</v>
      </c>
      <c r="S585" s="1623">
        <f>O585*R585</f>
        <v/>
      </c>
      <c r="T585" s="1623">
        <f>Q585-S585</f>
        <v/>
      </c>
      <c r="U585" s="556">
        <f>T585/Q585</f>
        <v/>
      </c>
      <c r="V585" s="444" t="n"/>
      <c r="W585" s="444" t="n"/>
      <c r="X585" s="444" t="n"/>
      <c r="Y585" s="444" t="n"/>
      <c r="Z585" s="444" t="n"/>
      <c r="AA585" s="444" t="inlineStr">
        <is>
          <t>3.5　×　14.7　× 3.4</t>
        </is>
      </c>
      <c r="AB585" s="1635" t="n">
        <v>0.118</v>
      </c>
      <c r="AC585" s="1624">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22" t="n">
        <v>4360</v>
      </c>
      <c r="Q586" s="1628">
        <f>O586*P586</f>
        <v/>
      </c>
      <c r="R586" s="724" t="n">
        <v>3575</v>
      </c>
      <c r="S586" s="1623">
        <f>O586*R586</f>
        <v/>
      </c>
      <c r="T586" s="1623">
        <f>Q586-S586</f>
        <v/>
      </c>
      <c r="U586" s="556">
        <f>T586/Q586</f>
        <v/>
      </c>
      <c r="V586" s="444" t="n"/>
      <c r="W586" s="444" t="n"/>
      <c r="X586" s="444" t="n"/>
      <c r="Y586" s="444" t="n"/>
      <c r="Z586" s="444" t="n"/>
      <c r="AA586" s="444" t="inlineStr">
        <is>
          <t>4.1　×　15.7　× 4.1</t>
        </is>
      </c>
      <c r="AB586" s="1635" t="n">
        <v>0.09</v>
      </c>
      <c r="AC586" s="1627">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24" t="n">
        <v>3250</v>
      </c>
      <c r="Q587" s="1628">
        <f>O587*P587</f>
        <v/>
      </c>
      <c r="R587" s="417" t="n">
        <v>2600</v>
      </c>
      <c r="S587" s="1623">
        <f>O587*R587</f>
        <v/>
      </c>
      <c r="T587" s="1623">
        <f>Q587-S587</f>
        <v/>
      </c>
      <c r="U587" s="556">
        <f>T587/Q587</f>
        <v/>
      </c>
      <c r="V587" s="444" t="n"/>
      <c r="W587" s="444" t="n"/>
      <c r="X587" s="444" t="n"/>
      <c r="Y587" s="444" t="n"/>
      <c r="Z587" s="444" t="n"/>
      <c r="AA587" s="444" t="n"/>
      <c r="AB587" s="1442" t="n"/>
      <c r="AC587" s="1624">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24" t="n">
        <v>3169</v>
      </c>
      <c r="Q588" s="1628">
        <f>O588*P588</f>
        <v/>
      </c>
      <c r="R588" s="417" t="n">
        <v>2535</v>
      </c>
      <c r="S588" s="1623">
        <f>O588*R588</f>
        <v/>
      </c>
      <c r="T588" s="1623">
        <f>Q588-S588</f>
        <v/>
      </c>
      <c r="U588" s="556">
        <f>T588/Q588</f>
        <v/>
      </c>
      <c r="V588" s="444" t="n"/>
      <c r="W588" s="444" t="n"/>
      <c r="X588" s="444" t="n"/>
      <c r="Y588" s="444" t="n"/>
      <c r="Z588" s="444" t="n"/>
      <c r="AA588" s="444" t="n"/>
      <c r="AB588" s="1442" t="n">
        <v>0.26</v>
      </c>
      <c r="AC588" s="1624">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24" t="n">
        <v>5606</v>
      </c>
      <c r="Q589" s="1628">
        <f>O589*P589</f>
        <v/>
      </c>
      <c r="R589" s="417" t="n">
        <v>4485</v>
      </c>
      <c r="S589" s="1623">
        <f>O589*R589</f>
        <v/>
      </c>
      <c r="T589" s="1623">
        <f>Q589-S589</f>
        <v/>
      </c>
      <c r="U589" s="556">
        <f>T589/Q589</f>
        <v/>
      </c>
      <c r="V589" s="444" t="n"/>
      <c r="W589" s="444" t="n"/>
      <c r="X589" s="444" t="n"/>
      <c r="Y589" s="444" t="n"/>
      <c r="Z589" s="444" t="n"/>
      <c r="AA589" s="444" t="n"/>
      <c r="AB589" s="1442" t="n">
        <v>0.35</v>
      </c>
      <c r="AC589" s="1624">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24" t="n">
        <v>5200</v>
      </c>
      <c r="Q590" s="1628">
        <f>O590*P590</f>
        <v/>
      </c>
      <c r="R590" s="417" t="n">
        <v>4160</v>
      </c>
      <c r="S590" s="1623">
        <f>O590*R590</f>
        <v/>
      </c>
      <c r="T590" s="1623">
        <f>Q590-S590</f>
        <v/>
      </c>
      <c r="U590" s="556">
        <f>T590/Q590</f>
        <v/>
      </c>
      <c r="V590" s="444" t="n"/>
      <c r="W590" s="444" t="n"/>
      <c r="X590" s="444" t="n"/>
      <c r="Y590" s="444" t="n"/>
      <c r="Z590" s="444" t="n"/>
      <c r="AA590" s="444" t="n"/>
      <c r="AB590" s="1442" t="n">
        <v>0.19</v>
      </c>
      <c r="AC590" s="1624">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442"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24" t="n">
        <v>9019</v>
      </c>
      <c r="Q591" s="1628">
        <f>O591*P591</f>
        <v/>
      </c>
      <c r="R591" s="417" t="n">
        <v>7215</v>
      </c>
      <c r="S591" s="1623">
        <f>O591*R591</f>
        <v/>
      </c>
      <c r="T591" s="1623">
        <f>Q591-S591</f>
        <v/>
      </c>
      <c r="U591" s="556">
        <f>T591/Q591</f>
        <v/>
      </c>
      <c r="V591" s="444" t="n"/>
      <c r="W591" s="444" t="n"/>
      <c r="X591" s="444" t="n"/>
      <c r="Y591" s="444" t="n"/>
      <c r="Z591" s="444" t="n"/>
      <c r="AA591" s="444" t="n"/>
      <c r="AB591" s="1442" t="n">
        <v>0.3</v>
      </c>
      <c r="AC591" s="1624">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442"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28" t="n">
        <v>3329</v>
      </c>
      <c r="Q592" s="1628">
        <f>O592*P592</f>
        <v/>
      </c>
      <c r="R592" s="724" t="n">
        <v>2730</v>
      </c>
      <c r="S592" s="1623">
        <f>O592*R592</f>
        <v/>
      </c>
      <c r="T592" s="1623">
        <f>Q592-S592</f>
        <v/>
      </c>
      <c r="U592" s="556">
        <f>T592/Q592</f>
        <v/>
      </c>
      <c r="V592" s="444" t="n"/>
      <c r="W592" s="444" t="n"/>
      <c r="X592" s="444" t="n"/>
      <c r="Y592" s="444" t="n"/>
      <c r="Z592" s="444" t="n"/>
      <c r="AA592" s="444" t="n"/>
      <c r="AB592" s="1659" t="n">
        <v>0.144</v>
      </c>
      <c r="AC592" s="1624">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442"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28" t="n">
        <v>2438</v>
      </c>
      <c r="Q593" s="1628">
        <f>O593*P593</f>
        <v/>
      </c>
      <c r="R593" s="724" t="n">
        <v>1950</v>
      </c>
      <c r="S593" s="1623">
        <f>O593*R593</f>
        <v/>
      </c>
      <c r="T593" s="1623">
        <f>Q593-S593</f>
        <v/>
      </c>
      <c r="U593" s="556">
        <f>T593/Q593</f>
        <v/>
      </c>
      <c r="V593" s="444" t="n"/>
      <c r="W593" s="444" t="n"/>
      <c r="X593" s="444" t="n"/>
      <c r="Y593" s="444" t="n"/>
      <c r="Z593" s="444" t="n"/>
      <c r="AA593" s="444" t="n"/>
      <c r="AB593" s="1659" t="n">
        <v>0.08</v>
      </c>
      <c r="AC593" s="1624">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442"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28" t="n">
        <v>20149</v>
      </c>
      <c r="Q594" s="1628">
        <f>O594*P594</f>
        <v/>
      </c>
      <c r="R594" s="724" t="n">
        <v>16724</v>
      </c>
      <c r="S594" s="1623">
        <f>O594*R594</f>
        <v/>
      </c>
      <c r="T594" s="1623">
        <f>Q594-S594</f>
        <v/>
      </c>
      <c r="U594" s="556">
        <f>T594/Q594</f>
        <v/>
      </c>
      <c r="V594" s="444" t="n">
        <v>0.043</v>
      </c>
      <c r="W594" s="444" t="n">
        <v>4.8</v>
      </c>
      <c r="X594" s="444">
        <f>O594/M594</f>
        <v/>
      </c>
      <c r="Y594" s="444">
        <f>V594*X594</f>
        <v/>
      </c>
      <c r="Z594" s="444">
        <f>W594*X594</f>
        <v/>
      </c>
      <c r="AA594" s="444" t="n"/>
      <c r="AB594" s="1627" t="n">
        <v>0.37</v>
      </c>
      <c r="AC594" s="1627">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442"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24" t="n">
        <v>2188</v>
      </c>
      <c r="Q595" s="1628">
        <f>O595*P595</f>
        <v/>
      </c>
      <c r="R595" s="417" t="n">
        <v>1750</v>
      </c>
      <c r="S595" s="1623">
        <f>O595*R595</f>
        <v/>
      </c>
      <c r="T595" s="1623">
        <f>Q595-S595</f>
        <v/>
      </c>
      <c r="U595" s="556">
        <f>T595/Q595</f>
        <v/>
      </c>
      <c r="V595" s="444" t="n"/>
      <c r="W595" s="444" t="n"/>
      <c r="X595" s="444" t="n"/>
      <c r="Y595" s="444">
        <f>V595*X595</f>
        <v/>
      </c>
      <c r="Z595" s="444">
        <f>W595*X595</f>
        <v/>
      </c>
      <c r="AA595" s="444" t="n"/>
      <c r="AB595" s="1728" t="n">
        <v>0.04</v>
      </c>
      <c r="AC595" s="1624">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24" t="n">
        <v>2188</v>
      </c>
      <c r="Q596" s="1628">
        <f>O596*P596</f>
        <v/>
      </c>
      <c r="R596" s="417" t="n">
        <v>1750</v>
      </c>
      <c r="S596" s="1623">
        <f>O596*R596</f>
        <v/>
      </c>
      <c r="T596" s="1623">
        <f>Q596-S596</f>
        <v/>
      </c>
      <c r="U596" s="556">
        <f>T596/Q596</f>
        <v/>
      </c>
      <c r="V596" s="444" t="n"/>
      <c r="W596" s="444" t="n"/>
      <c r="X596" s="444" t="n"/>
      <c r="Y596" s="444">
        <f>V596*X596</f>
        <v/>
      </c>
      <c r="Z596" s="444">
        <f>W596*X596</f>
        <v/>
      </c>
      <c r="AA596" s="444" t="n"/>
      <c r="AB596" s="1659" t="n">
        <v>0.04</v>
      </c>
      <c r="AC596" s="1624">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442"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24" t="n">
        <v>2188</v>
      </c>
      <c r="Q597" s="1628">
        <f>O597*P597</f>
        <v/>
      </c>
      <c r="R597" s="417" t="n">
        <v>1750</v>
      </c>
      <c r="S597" s="1623">
        <f>O597*R597</f>
        <v/>
      </c>
      <c r="T597" s="1623">
        <f>Q597-S597</f>
        <v/>
      </c>
      <c r="U597" s="556">
        <f>T597/Q597</f>
        <v/>
      </c>
      <c r="V597" s="444" t="n"/>
      <c r="W597" s="444" t="n"/>
      <c r="X597" s="444" t="n"/>
      <c r="Y597" s="444" t="n"/>
      <c r="Z597" s="444" t="n"/>
      <c r="AA597" s="444" t="n"/>
      <c r="AB597" s="1659" t="n">
        <v>0.04</v>
      </c>
      <c r="AC597" s="1624">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442"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28" t="n">
        <v>500</v>
      </c>
      <c r="Q598" s="1628">
        <f>O598*P598</f>
        <v/>
      </c>
      <c r="R598" s="724" t="n">
        <v>480</v>
      </c>
      <c r="S598" s="1623">
        <f>O598*R598</f>
        <v/>
      </c>
      <c r="T598" s="1623">
        <f>Q598-S598</f>
        <v/>
      </c>
      <c r="U598" s="556">
        <f>T598/Q598</f>
        <v/>
      </c>
      <c r="V598" s="444" t="n"/>
      <c r="W598" s="444" t="n"/>
      <c r="X598" s="444" t="n"/>
      <c r="Y598" s="444">
        <f>V598*X598</f>
        <v/>
      </c>
      <c r="Z598" s="444">
        <f>W598*X598</f>
        <v/>
      </c>
      <c r="AA598" s="444" t="n"/>
      <c r="AB598" s="1659" t="n">
        <v>0.01</v>
      </c>
      <c r="AC598" s="1624">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43" t="n">
        <v>456</v>
      </c>
      <c r="Q599" s="1643">
        <f>O599*P599</f>
        <v/>
      </c>
      <c r="R599" s="948" t="n">
        <v>365</v>
      </c>
      <c r="S599" s="1643">
        <f>O599*R599</f>
        <v/>
      </c>
      <c r="T599" s="1643">
        <f>Q599-S599</f>
        <v/>
      </c>
      <c r="U599" s="799">
        <f>T599/Q599</f>
        <v/>
      </c>
      <c r="V599" s="819">
        <f>ROUND(0.209*0.307*0.213,3)</f>
        <v/>
      </c>
      <c r="W599" s="819" t="n">
        <v>3.6</v>
      </c>
      <c r="X599" s="819">
        <f>O599/M599</f>
        <v/>
      </c>
      <c r="Y599" s="819">
        <f>V599*X599</f>
        <v/>
      </c>
      <c r="Z599" s="819">
        <f>W599*X599</f>
        <v/>
      </c>
      <c r="AA599" s="819" t="n"/>
      <c r="AB599" s="818" t="n">
        <v>0.013</v>
      </c>
      <c r="AC599" s="1681">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43" t="n">
        <v>456</v>
      </c>
      <c r="Q600" s="1643">
        <f>O600*P600</f>
        <v/>
      </c>
      <c r="R600" s="948" t="n">
        <v>365</v>
      </c>
      <c r="S600" s="1643">
        <f>O600*R600</f>
        <v/>
      </c>
      <c r="T600" s="1643">
        <f>Q600-S600</f>
        <v/>
      </c>
      <c r="U600" s="799">
        <f>T600/Q600</f>
        <v/>
      </c>
      <c r="V600" s="819" t="n"/>
      <c r="W600" s="819" t="n"/>
      <c r="X600" s="819">
        <f>O600/M600</f>
        <v/>
      </c>
      <c r="Y600" s="819">
        <f>V600*X600</f>
        <v/>
      </c>
      <c r="Z600" s="819">
        <f>W600*X600</f>
        <v/>
      </c>
      <c r="AA600" s="819" t="n"/>
      <c r="AB600" s="818" t="n"/>
      <c r="AC600" s="1681">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43" t="n">
        <v>457</v>
      </c>
      <c r="Q601" s="1643">
        <f>O601*P601</f>
        <v/>
      </c>
      <c r="R601" s="948" t="n">
        <v>366</v>
      </c>
      <c r="S601" s="1643">
        <f>O601*R601</f>
        <v/>
      </c>
      <c r="T601" s="1643">
        <f>Q601-S601</f>
        <v/>
      </c>
      <c r="U601" s="799">
        <f>T601/Q601</f>
        <v/>
      </c>
      <c r="V601" s="819" t="n"/>
      <c r="W601" s="819" t="n"/>
      <c r="X601" s="819">
        <f>O601/M601</f>
        <v/>
      </c>
      <c r="Y601" s="819">
        <f>V601*X601</f>
        <v/>
      </c>
      <c r="Z601" s="819">
        <f>W601*X601</f>
        <v/>
      </c>
      <c r="AA601" s="819" t="n"/>
      <c r="AB601" s="818" t="n"/>
      <c r="AC601" s="1681">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43" t="n">
        <v>775</v>
      </c>
      <c r="Q602" s="1643">
        <f>O602*P602</f>
        <v/>
      </c>
      <c r="R602" s="948" t="n">
        <v>620</v>
      </c>
      <c r="S602" s="1643">
        <f>O602*R602</f>
        <v/>
      </c>
      <c r="T602" s="1643">
        <f>Q602-S602</f>
        <v/>
      </c>
      <c r="U602" s="799">
        <f>T602/Q602</f>
        <v/>
      </c>
      <c r="V602" s="819">
        <f>ROUND(0.246*0.186*0.252,3)</f>
        <v/>
      </c>
      <c r="W602" s="819" t="n">
        <v>3.5</v>
      </c>
      <c r="X602" s="819">
        <f>O602/M602</f>
        <v/>
      </c>
      <c r="Y602" s="819">
        <f>V602*X602</f>
        <v/>
      </c>
      <c r="Z602" s="819">
        <f>W602*X602</f>
        <v/>
      </c>
      <c r="AA602" s="819" t="n"/>
      <c r="AB602" s="818" t="n">
        <v>0.27</v>
      </c>
      <c r="AC602" s="1681">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43" t="n">
        <v>775</v>
      </c>
      <c r="Q603" s="1643">
        <f>O603*P603</f>
        <v/>
      </c>
      <c r="R603" s="948" t="n">
        <v>620</v>
      </c>
      <c r="S603" s="1643">
        <f>O603*R603</f>
        <v/>
      </c>
      <c r="T603" s="1643">
        <f>Q603-S603</f>
        <v/>
      </c>
      <c r="U603" s="799">
        <f>T603/Q603</f>
        <v/>
      </c>
      <c r="V603" s="819">
        <f>ROUND(0.246*0.186*0.252,3)</f>
        <v/>
      </c>
      <c r="W603" s="819" t="n">
        <v>3.5</v>
      </c>
      <c r="X603" s="819">
        <f>O603/M603</f>
        <v/>
      </c>
      <c r="Y603" s="819">
        <f>V603*X603</f>
        <v/>
      </c>
      <c r="Z603" s="819">
        <f>W603*X603</f>
        <v/>
      </c>
      <c r="AA603" s="819" t="n"/>
      <c r="AB603" s="818" t="n">
        <v>0.27</v>
      </c>
      <c r="AC603" s="1681">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43" t="n">
        <v>775</v>
      </c>
      <c r="Q604" s="1643">
        <f>O604*P604</f>
        <v/>
      </c>
      <c r="R604" s="948" t="n">
        <v>620</v>
      </c>
      <c r="S604" s="1643">
        <f>O604*R604</f>
        <v/>
      </c>
      <c r="T604" s="1643">
        <f>Q604-S604</f>
        <v/>
      </c>
      <c r="U604" s="799">
        <f>T604/Q604</f>
        <v/>
      </c>
      <c r="V604" s="819">
        <f>ROUND(0.253*0.563*0.256,3)</f>
        <v/>
      </c>
      <c r="W604" s="819" t="n">
        <v>11</v>
      </c>
      <c r="X604" s="819">
        <f>O604/M604</f>
        <v/>
      </c>
      <c r="Y604" s="819">
        <f>V604*X604</f>
        <v/>
      </c>
      <c r="Z604" s="819">
        <f>W604*X604</f>
        <v/>
      </c>
      <c r="AA604" s="819" t="n"/>
      <c r="AB604" s="818" t="n">
        <v>0.27</v>
      </c>
      <c r="AC604" s="1681">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43" t="n">
        <v>775</v>
      </c>
      <c r="Q605" s="1643">
        <f>O605*P605</f>
        <v/>
      </c>
      <c r="R605" s="948" t="n">
        <v>620</v>
      </c>
      <c r="S605" s="1643">
        <f>O605*R605</f>
        <v/>
      </c>
      <c r="T605" s="1643">
        <f>Q605-S605</f>
        <v/>
      </c>
      <c r="U605" s="799">
        <f>T605/Q605</f>
        <v/>
      </c>
      <c r="V605" s="819">
        <f>ROUND(0.246*0.186*0.252,3)</f>
        <v/>
      </c>
      <c r="W605" s="819" t="n">
        <v>3.5</v>
      </c>
      <c r="X605" s="819">
        <f>O605/M605</f>
        <v/>
      </c>
      <c r="Y605" s="819">
        <f>V605*X605</f>
        <v/>
      </c>
      <c r="Z605" s="819">
        <f>W605*X605</f>
        <v/>
      </c>
      <c r="AA605" s="819" t="n"/>
      <c r="AB605" s="818" t="n"/>
      <c r="AC605" s="1681">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43" t="n">
        <v>775</v>
      </c>
      <c r="Q606" s="1643">
        <f>O606*P606</f>
        <v/>
      </c>
      <c r="R606" s="948" t="n">
        <v>620</v>
      </c>
      <c r="S606" s="1643">
        <f>O606*R606</f>
        <v/>
      </c>
      <c r="T606" s="1643">
        <f>Q606-S606</f>
        <v/>
      </c>
      <c r="U606" s="799">
        <f>T606/Q606</f>
        <v/>
      </c>
      <c r="V606" s="819">
        <f>ROUND(0.246*0.186*0.252,3)</f>
        <v/>
      </c>
      <c r="W606" s="819" t="n">
        <v>3.5</v>
      </c>
      <c r="X606" s="819">
        <f>O606/M606</f>
        <v/>
      </c>
      <c r="Y606" s="819">
        <f>V606*X606</f>
        <v/>
      </c>
      <c r="Z606" s="819">
        <f>W606*X606</f>
        <v/>
      </c>
      <c r="AA606" s="819" t="n"/>
      <c r="AB606" s="818" t="n">
        <v>0.27</v>
      </c>
      <c r="AC606" s="1681">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43" t="n">
        <v>856</v>
      </c>
      <c r="Q607" s="1643">
        <f>O607*P607</f>
        <v/>
      </c>
      <c r="R607" s="948" t="n">
        <v>685</v>
      </c>
      <c r="S607" s="1643">
        <f>O607*R607</f>
        <v/>
      </c>
      <c r="T607" s="1643">
        <f>Q607-S607</f>
        <v/>
      </c>
      <c r="U607" s="799">
        <f>T607/Q607</f>
        <v/>
      </c>
      <c r="V607" s="819">
        <f>ROUND(0.246*0.186*0.252,3)</f>
        <v/>
      </c>
      <c r="W607" s="819" t="n">
        <v>3.5</v>
      </c>
      <c r="X607" s="819">
        <f>O607/M607</f>
        <v/>
      </c>
      <c r="Y607" s="819">
        <f>V607*X607</f>
        <v/>
      </c>
      <c r="Z607" s="819">
        <f>W607*X607</f>
        <v/>
      </c>
      <c r="AA607" s="819" t="n"/>
      <c r="AB607" s="818" t="n">
        <v>0.27</v>
      </c>
      <c r="AC607" s="1681">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43" t="n">
        <v>856</v>
      </c>
      <c r="Q608" s="1643">
        <f>O608*P608</f>
        <v/>
      </c>
      <c r="R608" s="948" t="n">
        <v>685</v>
      </c>
      <c r="S608" s="1643">
        <f>O608*R608</f>
        <v/>
      </c>
      <c r="T608" s="1643">
        <f>Q608-S608</f>
        <v/>
      </c>
      <c r="U608" s="799">
        <f>T608/Q608</f>
        <v/>
      </c>
      <c r="V608" s="819">
        <f>ROUND(0.246*0.186*0.252,3)</f>
        <v/>
      </c>
      <c r="W608" s="819" t="n">
        <v>3.5</v>
      </c>
      <c r="X608" s="819">
        <f>O608/M608</f>
        <v/>
      </c>
      <c r="Y608" s="819">
        <f>V608*X608</f>
        <v/>
      </c>
      <c r="Z608" s="819">
        <f>W608*X608</f>
        <v/>
      </c>
      <c r="AA608" s="819" t="n"/>
      <c r="AB608" s="818" t="n">
        <v>0.27</v>
      </c>
      <c r="AC608" s="1681">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43" t="n">
        <v>856</v>
      </c>
      <c r="Q609" s="1643">
        <f>O609*P609</f>
        <v/>
      </c>
      <c r="R609" s="948" t="n">
        <v>685</v>
      </c>
      <c r="S609" s="1643">
        <f>O609*R609</f>
        <v/>
      </c>
      <c r="T609" s="1643">
        <f>Q609-S609</f>
        <v/>
      </c>
      <c r="U609" s="799">
        <f>T609/Q609</f>
        <v/>
      </c>
      <c r="V609" s="819">
        <f>ROUND(0.246*0.186*0.252,3)</f>
        <v/>
      </c>
      <c r="W609" s="819" t="n">
        <v>3.5</v>
      </c>
      <c r="X609" s="819">
        <f>O609/M609</f>
        <v/>
      </c>
      <c r="Y609" s="819">
        <f>V609*X609</f>
        <v/>
      </c>
      <c r="Z609" s="819">
        <f>W609*X609</f>
        <v/>
      </c>
      <c r="AA609" s="819" t="n"/>
      <c r="AB609" s="818" t="n">
        <v>0.27</v>
      </c>
      <c r="AC609" s="1681">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29"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43" t="n">
        <v>663</v>
      </c>
      <c r="Q610" s="1643">
        <f>O610*P610</f>
        <v/>
      </c>
      <c r="R610" s="948" t="n">
        <v>530</v>
      </c>
      <c r="S610" s="1643">
        <f>O610*R610</f>
        <v/>
      </c>
      <c r="T610" s="1643">
        <f>Q610-S610</f>
        <v/>
      </c>
      <c r="U610" s="799">
        <f>T610/Q610</f>
        <v/>
      </c>
      <c r="V610" s="819">
        <f>ROUND(0.41*0.258*0.26,3)</f>
        <v/>
      </c>
      <c r="W610" s="819" t="n">
        <v>7</v>
      </c>
      <c r="X610" s="819">
        <f>O610/M610</f>
        <v/>
      </c>
      <c r="Y610" s="819">
        <f>V610*X610</f>
        <v/>
      </c>
      <c r="Z610" s="819">
        <f>W610*X610</f>
        <v/>
      </c>
      <c r="AA610" s="819" t="n"/>
      <c r="AB610" s="818" t="n">
        <v>0.27</v>
      </c>
      <c r="AC610" s="1681">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21"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442" t="n">
        <v>24</v>
      </c>
      <c r="N611" s="450" t="n"/>
      <c r="O611" s="553" t="n"/>
      <c r="P611" s="1628" t="n">
        <v>663</v>
      </c>
      <c r="Q611" s="1628">
        <f>O611*P611</f>
        <v/>
      </c>
      <c r="R611" s="724" t="n">
        <v>530</v>
      </c>
      <c r="S611" s="1623">
        <f>O611*R611</f>
        <v/>
      </c>
      <c r="T611" s="1623">
        <f>Q611-S611</f>
        <v/>
      </c>
      <c r="U611" s="556">
        <f>T611/Q611</f>
        <v/>
      </c>
      <c r="V611" s="444">
        <f>ROUND(0.41*0.258*0.26,3)</f>
        <v/>
      </c>
      <c r="W611" s="444" t="n">
        <v>7</v>
      </c>
      <c r="X611" s="444">
        <f>O611/M611</f>
        <v/>
      </c>
      <c r="Y611" s="444">
        <f>V611*X611</f>
        <v/>
      </c>
      <c r="Z611" s="444">
        <f>W611*X611</f>
        <v/>
      </c>
      <c r="AA611" s="444" t="n"/>
      <c r="AB611" s="1442" t="n">
        <v>0.27</v>
      </c>
      <c r="AC611" s="1624">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29"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43" t="n">
        <v>663</v>
      </c>
      <c r="Q612" s="1643">
        <f>O612*P612</f>
        <v/>
      </c>
      <c r="R612" s="948" t="n">
        <v>530</v>
      </c>
      <c r="S612" s="1643">
        <f>O612*R612</f>
        <v/>
      </c>
      <c r="T612" s="1643">
        <f>Q612-S612</f>
        <v/>
      </c>
      <c r="U612" s="799">
        <f>T612/Q612</f>
        <v/>
      </c>
      <c r="V612" s="819">
        <f>ROUND(0.297*0.554*0.2,3)</f>
        <v/>
      </c>
      <c r="W612" s="819" t="n">
        <v>12</v>
      </c>
      <c r="X612" s="819">
        <f>O612/M612</f>
        <v/>
      </c>
      <c r="Y612" s="1730">
        <f>V612*X612</f>
        <v/>
      </c>
      <c r="Z612" s="819">
        <f>W612*X612</f>
        <v/>
      </c>
      <c r="AA612" s="819" t="n"/>
      <c r="AB612" s="818" t="n">
        <v>0.15</v>
      </c>
      <c r="AC612" s="1681">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29"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43" t="n">
        <v>690</v>
      </c>
      <c r="Q613" s="1643">
        <f>O613*P613</f>
        <v/>
      </c>
      <c r="R613" s="948" t="n">
        <v>530</v>
      </c>
      <c r="S613" s="1643">
        <f>O613*R613</f>
        <v/>
      </c>
      <c r="T613" s="1643">
        <f>Q613-S613</f>
        <v/>
      </c>
      <c r="U613" s="799">
        <f>T613/Q613</f>
        <v/>
      </c>
      <c r="V613" s="819">
        <f>ROUND(0.41*0.258*0.26,3)</f>
        <v/>
      </c>
      <c r="W613" s="819" t="n">
        <v>7</v>
      </c>
      <c r="X613" s="819">
        <f>O613/M613</f>
        <v/>
      </c>
      <c r="Y613" s="819">
        <f>V613*X613</f>
        <v/>
      </c>
      <c r="Z613" s="819">
        <f>W613*X613</f>
        <v/>
      </c>
      <c r="AA613" s="819" t="n"/>
      <c r="AB613" s="818" t="n">
        <v>0.27</v>
      </c>
      <c r="AC613" s="1681">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21"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442" t="n">
        <v>24</v>
      </c>
      <c r="N614" s="450" t="n"/>
      <c r="O614" s="553" t="n"/>
      <c r="P614" s="1628" t="n">
        <v>750</v>
      </c>
      <c r="Q614" s="1628">
        <f>O614*P614</f>
        <v/>
      </c>
      <c r="R614" s="724" t="n">
        <v>600</v>
      </c>
      <c r="S614" s="1623">
        <f>O614*R614</f>
        <v/>
      </c>
      <c r="T614" s="1623">
        <f>Q614-S614</f>
        <v/>
      </c>
      <c r="U614" s="556">
        <f>T614/Q614</f>
        <v/>
      </c>
      <c r="V614" s="444">
        <f>ROUND(0.41*0.258*0.26,3)</f>
        <v/>
      </c>
      <c r="W614" s="444" t="n">
        <v>8.5</v>
      </c>
      <c r="X614" s="444">
        <f>O614/M614</f>
        <v/>
      </c>
      <c r="Y614" s="444">
        <f>V614*X614</f>
        <v/>
      </c>
      <c r="Z614" s="444">
        <f>W614*X614</f>
        <v/>
      </c>
      <c r="AA614" s="444" t="n"/>
      <c r="AB614" s="1442" t="n">
        <v>0.32</v>
      </c>
      <c r="AC614" s="1624">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21"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442" t="n">
        <v>24</v>
      </c>
      <c r="N615" s="450" t="n"/>
      <c r="O615" s="553" t="n"/>
      <c r="P615" s="1628" t="n">
        <v>738</v>
      </c>
      <c r="Q615" s="1628">
        <f>O615*P615</f>
        <v/>
      </c>
      <c r="R615" s="724" t="n"/>
      <c r="S615" s="1634">
        <f>O615*R615</f>
        <v/>
      </c>
      <c r="T615" s="1634">
        <f>Q615-S615</f>
        <v/>
      </c>
      <c r="U615" s="808">
        <f>T615/Q615</f>
        <v/>
      </c>
      <c r="V615" s="444">
        <f>ROUND(0.38*0.265*0.26,3)</f>
        <v/>
      </c>
      <c r="W615" s="444" t="n">
        <v>7</v>
      </c>
      <c r="X615" s="444">
        <f>O615/M615</f>
        <v/>
      </c>
      <c r="Y615" s="444">
        <f>V615*X615</f>
        <v/>
      </c>
      <c r="Z615" s="444">
        <f>W615*X615</f>
        <v/>
      </c>
      <c r="AA615" s="444" t="n"/>
      <c r="AB615" s="1442" t="n">
        <v>0.27</v>
      </c>
      <c r="AC615" s="1624">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691"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31" t="n">
        <v>458</v>
      </c>
      <c r="Q616" s="1628">
        <f>O616*P616</f>
        <v/>
      </c>
      <c r="R616" s="1152" t="n">
        <v>366</v>
      </c>
      <c r="S616" s="1634">
        <f>O616*R616</f>
        <v/>
      </c>
      <c r="T616" s="1634">
        <f>Q616-S616</f>
        <v/>
      </c>
      <c r="U616" s="808">
        <f>T616/Q616</f>
        <v/>
      </c>
      <c r="V616" s="1140" t="n"/>
      <c r="W616" s="1140" t="n"/>
      <c r="X616" s="1140">
        <f>O616/M616</f>
        <v/>
      </c>
      <c r="Y616" s="1140" t="n"/>
      <c r="Z616" s="1140" t="n"/>
      <c r="AA616" s="1140" t="n"/>
      <c r="AB616" s="1147" t="n">
        <v>0.5</v>
      </c>
      <c r="AC616" s="1732">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442" t="n">
        <v>12</v>
      </c>
      <c r="N617" s="450" t="n"/>
      <c r="O617" s="553" t="n"/>
      <c r="P617" s="1628" t="n">
        <v>1221</v>
      </c>
      <c r="Q617" s="1628">
        <f>O617*P617</f>
        <v/>
      </c>
      <c r="R617" s="724" t="n">
        <v>1001</v>
      </c>
      <c r="S617" s="1634">
        <f>O617*R617</f>
        <v/>
      </c>
      <c r="T617" s="1634">
        <f>Q617-S617</f>
        <v/>
      </c>
      <c r="U617" s="808">
        <f>T617/Q617</f>
        <v/>
      </c>
      <c r="V617" s="444" t="n">
        <v>0.019</v>
      </c>
      <c r="W617" s="444" t="n">
        <v>9.1</v>
      </c>
      <c r="X617" s="444">
        <f>O617/M617</f>
        <v/>
      </c>
      <c r="Y617" s="444">
        <f>V617*X617</f>
        <v/>
      </c>
      <c r="Z617" s="444">
        <f>W617*X617</f>
        <v/>
      </c>
      <c r="AA617" s="444" t="n"/>
      <c r="AB617" s="1442" t="n">
        <v>0.75</v>
      </c>
      <c r="AC617" s="1624">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442" t="n">
        <v>12</v>
      </c>
      <c r="N618" s="450" t="n"/>
      <c r="O618" s="553" t="n"/>
      <c r="P618" s="1628" t="n">
        <v>1943</v>
      </c>
      <c r="Q618" s="1628">
        <f>O618*P618</f>
        <v/>
      </c>
      <c r="R618" s="724" t="n">
        <v>1593</v>
      </c>
      <c r="S618" s="1634">
        <f>O618*R618</f>
        <v/>
      </c>
      <c r="T618" s="1634">
        <f>Q618-S618</f>
        <v/>
      </c>
      <c r="U618" s="808">
        <f>T618/Q618</f>
        <v/>
      </c>
      <c r="V618" s="444" t="n">
        <v>0.019</v>
      </c>
      <c r="W618" s="444" t="n">
        <v>9.1</v>
      </c>
      <c r="X618" s="444">
        <f>O618/M618</f>
        <v/>
      </c>
      <c r="Y618" s="444">
        <f>X618*V618</f>
        <v/>
      </c>
      <c r="Z618" s="444">
        <f>W618*X618</f>
        <v/>
      </c>
      <c r="AA618" s="444" t="n"/>
      <c r="AB618" s="1442" t="n">
        <v>0.72</v>
      </c>
      <c r="AC618" s="1624">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442" t="n">
        <v>12</v>
      </c>
      <c r="N619" s="450" t="n"/>
      <c r="O619" s="553" t="n"/>
      <c r="P619" s="1628" t="n">
        <v>1278</v>
      </c>
      <c r="Q619" s="1628">
        <f>O619*P619</f>
        <v/>
      </c>
      <c r="R619" s="724" t="n">
        <v>1047</v>
      </c>
      <c r="S619" s="1634">
        <f>O619*R619</f>
        <v/>
      </c>
      <c r="T619" s="1634">
        <f>Q619-S619</f>
        <v/>
      </c>
      <c r="U619" s="808">
        <f>T619/Q619</f>
        <v/>
      </c>
      <c r="V619" s="444" t="n">
        <v>0.019</v>
      </c>
      <c r="W619" s="444" t="n">
        <v>9.1</v>
      </c>
      <c r="X619" s="444">
        <f>O619/M619</f>
        <v/>
      </c>
      <c r="Y619" s="444">
        <f>X619*V619</f>
        <v/>
      </c>
      <c r="Z619" s="444">
        <f>W619*X619</f>
        <v/>
      </c>
      <c r="AA619" s="444" t="n"/>
      <c r="AB619" s="1442" t="n">
        <v>0.75</v>
      </c>
      <c r="AC619" s="1624">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442" t="n">
        <v>12</v>
      </c>
      <c r="N620" s="450" t="n"/>
      <c r="O620" s="553" t="n"/>
      <c r="P620" s="1628" t="n">
        <v>2109</v>
      </c>
      <c r="Q620" s="1628">
        <f>O620*P620</f>
        <v/>
      </c>
      <c r="R620" s="724" t="n">
        <v>1729</v>
      </c>
      <c r="S620" s="1634">
        <f>O620*R620</f>
        <v/>
      </c>
      <c r="T620" s="1634">
        <f>Q620-S620</f>
        <v/>
      </c>
      <c r="U620" s="808">
        <f>T620/Q620</f>
        <v/>
      </c>
      <c r="V620" s="444" t="n">
        <v>0.019</v>
      </c>
      <c r="W620" s="444" t="n">
        <v>9.1</v>
      </c>
      <c r="X620" s="444">
        <f>O620/M620</f>
        <v/>
      </c>
      <c r="Y620" s="444">
        <f>X620*V620</f>
        <v/>
      </c>
      <c r="Z620" s="444">
        <f>W620*X620</f>
        <v/>
      </c>
      <c r="AA620" s="444" t="n"/>
      <c r="AB620" s="1442" t="n">
        <v>0.72</v>
      </c>
      <c r="AC620" s="1624">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442" t="n">
        <v>48</v>
      </c>
      <c r="N621" s="450" t="n"/>
      <c r="O621" s="553" t="n"/>
      <c r="P621" s="1628">
        <f>790+50</f>
        <v/>
      </c>
      <c r="Q621" s="1628">
        <f>O621*P621</f>
        <v/>
      </c>
      <c r="R621" s="724">
        <f>637+50</f>
        <v/>
      </c>
      <c r="S621" s="1634">
        <f>O621*R621</f>
        <v/>
      </c>
      <c r="T621" s="1634">
        <f>Q621-S621</f>
        <v/>
      </c>
      <c r="U621" s="808">
        <f>T621/Q621</f>
        <v/>
      </c>
      <c r="V621" s="444" t="n">
        <v>0.017</v>
      </c>
      <c r="W621" s="444" t="n">
        <v>11.65</v>
      </c>
      <c r="X621" s="444">
        <f>O621/M621</f>
        <v/>
      </c>
      <c r="Y621" s="444">
        <f>X621*V621</f>
        <v/>
      </c>
      <c r="Z621" s="444">
        <f>W621*X621</f>
        <v/>
      </c>
      <c r="AA621" s="444" t="n"/>
      <c r="AB621" s="1442" t="n">
        <v>0.22</v>
      </c>
      <c r="AC621" s="1624">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442" t="n">
        <v>24</v>
      </c>
      <c r="N622" s="450" t="n"/>
      <c r="O622" s="553" t="n"/>
      <c r="P622" s="1628" t="n">
        <v>1434</v>
      </c>
      <c r="Q622" s="1628">
        <f>O622*P622</f>
        <v/>
      </c>
      <c r="R622" s="724" t="n">
        <v>1176</v>
      </c>
      <c r="S622" s="1634">
        <f>O622*R622</f>
        <v/>
      </c>
      <c r="T622" s="1634">
        <f>Q622-S622</f>
        <v/>
      </c>
      <c r="U622" s="808">
        <f>T622/Q622</f>
        <v/>
      </c>
      <c r="V622" s="444" t="n">
        <v>0.034</v>
      </c>
      <c r="W622" s="444" t="n">
        <v>13.13</v>
      </c>
      <c r="X622" s="444">
        <f>O622/M622</f>
        <v/>
      </c>
      <c r="Y622" s="444">
        <f>X622*V622</f>
        <v/>
      </c>
      <c r="Z622" s="444">
        <f>W622*X622</f>
        <v/>
      </c>
      <c r="AA622" s="444" t="n"/>
      <c r="AB622" s="1442" t="n">
        <v>0.51</v>
      </c>
      <c r="AC622" s="1624">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442" t="n">
        <v>24</v>
      </c>
      <c r="N623" s="450" t="n"/>
      <c r="O623" s="553" t="n"/>
      <c r="P623" s="1628" t="n">
        <v>777</v>
      </c>
      <c r="Q623" s="1628">
        <f>O623*P623</f>
        <v/>
      </c>
      <c r="R623" s="724" t="n">
        <v>637</v>
      </c>
      <c r="S623" s="1634">
        <f>O623*R623</f>
        <v/>
      </c>
      <c r="T623" s="1634">
        <f>Q623-S623</f>
        <v/>
      </c>
      <c r="U623" s="808">
        <f>T623/Q623</f>
        <v/>
      </c>
      <c r="V623" s="444" t="n"/>
      <c r="W623" s="444" t="n"/>
      <c r="X623" s="444">
        <f>O623/M623</f>
        <v/>
      </c>
      <c r="Y623" s="444">
        <f>X623*V623</f>
        <v/>
      </c>
      <c r="Z623" s="444">
        <f>W623*X623</f>
        <v/>
      </c>
      <c r="AA623" s="444" t="n"/>
      <c r="AB623" s="1442" t="n"/>
      <c r="AC623" s="1624">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442" t="n">
        <v>12</v>
      </c>
      <c r="N624" s="450" t="n"/>
      <c r="O624" s="553" t="n"/>
      <c r="P624" s="1628" t="n">
        <v>2091</v>
      </c>
      <c r="Q624" s="1628">
        <f>O624*P624</f>
        <v/>
      </c>
      <c r="R624" s="724" t="n">
        <v>1715</v>
      </c>
      <c r="S624" s="1634">
        <f>O624*R624</f>
        <v/>
      </c>
      <c r="T624" s="1634">
        <f>Q624-S624</f>
        <v/>
      </c>
      <c r="U624" s="808">
        <f>T624/Q624</f>
        <v/>
      </c>
      <c r="V624" s="444" t="n"/>
      <c r="W624" s="444" t="n"/>
      <c r="X624" s="444">
        <f>O624/M624</f>
        <v/>
      </c>
      <c r="Y624" s="444">
        <f>X624*V624</f>
        <v/>
      </c>
      <c r="Z624" s="444">
        <f>W624*X624</f>
        <v/>
      </c>
      <c r="AA624" s="444" t="n"/>
      <c r="AB624" s="1442" t="n"/>
      <c r="AC624" s="1624">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31" t="n">
        <v>1250</v>
      </c>
      <c r="Q625" s="1731">
        <f>O625*P625</f>
        <v/>
      </c>
      <c r="R625" s="1152" t="n">
        <v>1000</v>
      </c>
      <c r="S625" s="1733">
        <f>O625*R625</f>
        <v/>
      </c>
      <c r="T625" s="1733">
        <f>Q625-S625</f>
        <v/>
      </c>
      <c r="U625" s="1153">
        <f>T625/Q625</f>
        <v/>
      </c>
      <c r="V625" s="1140" t="n"/>
      <c r="W625" s="1140" t="n"/>
      <c r="X625" s="1140" t="n"/>
      <c r="Y625" s="1140" t="n"/>
      <c r="Z625" s="1140" t="n"/>
      <c r="AA625" s="1140" t="n"/>
      <c r="AB625" s="1147" t="n">
        <v>0.516</v>
      </c>
      <c r="AC625" s="1624">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34" t="n">
        <v>374</v>
      </c>
      <c r="Q626" s="1734">
        <f>O626*P626</f>
        <v/>
      </c>
      <c r="R626" s="1229" t="n">
        <v>374</v>
      </c>
      <c r="S626" s="1735">
        <f>O626*R626</f>
        <v/>
      </c>
      <c r="T626" s="1735">
        <f>Q626-S626</f>
        <v/>
      </c>
      <c r="U626" s="1230">
        <f>T626/Q626</f>
        <v/>
      </c>
      <c r="V626" s="1055" t="n"/>
      <c r="W626" s="1055" t="n"/>
      <c r="X626" s="1055" t="n"/>
      <c r="Y626" s="1055" t="n"/>
      <c r="Z626" s="1055" t="n"/>
      <c r="AA626" s="1055" t="n"/>
      <c r="AB626" s="1052" t="n"/>
      <c r="AC626" s="1736">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442"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442" t="n">
        <v>6</v>
      </c>
      <c r="N627" s="450" t="n"/>
      <c r="O627" s="553" t="n"/>
      <c r="P627" s="1628" t="n">
        <v>198</v>
      </c>
      <c r="Q627" s="1628">
        <f>O627*P627</f>
        <v/>
      </c>
      <c r="R627" s="724" t="n">
        <v>158</v>
      </c>
      <c r="S627" s="1634">
        <f>O627*R627</f>
        <v/>
      </c>
      <c r="T627" s="1634">
        <f>Q627-S627</f>
        <v/>
      </c>
      <c r="U627" s="808">
        <f>T627/Q627</f>
        <v/>
      </c>
      <c r="V627" s="444">
        <f>ROUND(0.37*0.37*0.38,3)</f>
        <v/>
      </c>
      <c r="W627" s="728" t="n">
        <v>11</v>
      </c>
      <c r="X627" s="728" t="n">
        <v>1</v>
      </c>
      <c r="Y627" s="444">
        <f>V627*X627</f>
        <v/>
      </c>
      <c r="Z627" s="444">
        <f>W627*X627</f>
        <v/>
      </c>
      <c r="AA627" s="444" t="n"/>
      <c r="AB627" s="1442" t="n">
        <v>0.03</v>
      </c>
      <c r="AC627" s="1624">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21" t="n">
        <v>4580330761193</v>
      </c>
      <c r="D628" s="1621"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442" t="n">
        <v>96</v>
      </c>
      <c r="N628" s="1442" t="n">
        <v>96</v>
      </c>
      <c r="O628" s="553" t="n">
        <v>650</v>
      </c>
      <c r="P628" s="1628" t="n">
        <v>1165</v>
      </c>
      <c r="Q628" s="1628">
        <f>O628*P628</f>
        <v/>
      </c>
      <c r="R628" s="724" t="n">
        <v>990</v>
      </c>
      <c r="S628" s="1634">
        <f>O628*R628</f>
        <v/>
      </c>
      <c r="T628" s="1634">
        <f>Q628-S628</f>
        <v/>
      </c>
      <c r="U628" s="808">
        <f>T628/Q628</f>
        <v/>
      </c>
      <c r="V628" s="444" t="n">
        <v>0.017</v>
      </c>
      <c r="W628" s="444" t="n">
        <v>3.45</v>
      </c>
      <c r="X628" s="444">
        <f>O628/M628</f>
        <v/>
      </c>
      <c r="Y628" s="444">
        <f>V628*X628</f>
        <v/>
      </c>
      <c r="Z628" s="444">
        <f>W628*X628</f>
        <v/>
      </c>
      <c r="AA628" s="444" t="inlineStr">
        <is>
          <t>4x1.8x12</t>
        </is>
      </c>
      <c r="AB628" s="1638" t="n">
        <v>0.027</v>
      </c>
      <c r="AC628" s="1627">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21" t="n">
        <v>4580551840110</v>
      </c>
      <c r="D629" s="1621"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442" t="n">
        <v>96</v>
      </c>
      <c r="N629" s="1442" t="n">
        <v>96</v>
      </c>
      <c r="O629" s="553" t="n">
        <v>350</v>
      </c>
      <c r="P629" s="1628" t="n">
        <v>1165</v>
      </c>
      <c r="Q629" s="1628">
        <f>O629*P629</f>
        <v/>
      </c>
      <c r="R629" s="724" t="n">
        <v>990</v>
      </c>
      <c r="S629" s="1634">
        <f>O629*R629</f>
        <v/>
      </c>
      <c r="T629" s="1634">
        <f>Q629-S629</f>
        <v/>
      </c>
      <c r="U629" s="808">
        <f>T629/Q629</f>
        <v/>
      </c>
      <c r="V629" s="444" t="n">
        <v>0.017</v>
      </c>
      <c r="W629" s="444" t="n">
        <v>3.45</v>
      </c>
      <c r="X629" s="444">
        <f>O629/M629</f>
        <v/>
      </c>
      <c r="Y629" s="444">
        <f>V629*X629</f>
        <v/>
      </c>
      <c r="Z629" s="444">
        <f>W629*X629</f>
        <v/>
      </c>
      <c r="AA629" s="444" t="inlineStr">
        <is>
          <t>4x1.8x12</t>
        </is>
      </c>
      <c r="AB629" s="1638" t="n">
        <v>0.027</v>
      </c>
      <c r="AC629" s="1627">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442"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442" t="n">
        <v>24</v>
      </c>
      <c r="N630" s="1442" t="n">
        <v>24</v>
      </c>
      <c r="O630" s="553" t="n"/>
      <c r="P630" s="1628" t="n">
        <v>4390</v>
      </c>
      <c r="Q630" s="1628">
        <f>O630*P630</f>
        <v/>
      </c>
      <c r="R630" s="724" t="n">
        <v>3600</v>
      </c>
      <c r="S630" s="1634">
        <f>O630*R630</f>
        <v/>
      </c>
      <c r="T630" s="1634">
        <f>Q630-S630</f>
        <v/>
      </c>
      <c r="U630" s="808">
        <f>T630/Q630</f>
        <v/>
      </c>
      <c r="V630" s="1685">
        <f>ROUND(0.475*0.193*0.324,3)</f>
        <v/>
      </c>
      <c r="W630" s="444" t="n">
        <v>5.7</v>
      </c>
      <c r="X630" s="444">
        <f>O630/M630</f>
        <v/>
      </c>
      <c r="Y630" s="444">
        <f>V630*X630</f>
        <v/>
      </c>
      <c r="Z630" s="444">
        <f>W630*X630</f>
        <v/>
      </c>
      <c r="AA630" s="444" t="inlineStr">
        <is>
          <t>W228.5×H27×D153.5（㎜）</t>
        </is>
      </c>
      <c r="AB630" s="1633" t="n">
        <v>0.125</v>
      </c>
      <c r="AC630" s="1624">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442"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442" t="n">
        <v>12</v>
      </c>
      <c r="N631" s="1442" t="n">
        <v>12</v>
      </c>
      <c r="O631" s="553" t="n"/>
      <c r="P631" s="1628" t="n">
        <v>6750</v>
      </c>
      <c r="Q631" s="1628">
        <f>O631*P631</f>
        <v/>
      </c>
      <c r="R631" s="724" t="n">
        <v>5400</v>
      </c>
      <c r="S631" s="1634">
        <f>O631*R631</f>
        <v/>
      </c>
      <c r="T631" s="1634">
        <f>Q631-S631</f>
        <v/>
      </c>
      <c r="U631" s="808">
        <f>T631/Q631</f>
        <v/>
      </c>
      <c r="V631" s="444">
        <f>ROUND(0.405*0.34*0.265,3)</f>
        <v/>
      </c>
      <c r="W631" s="444" t="n">
        <v>8.1</v>
      </c>
      <c r="X631" s="444">
        <f>O631/M631</f>
        <v/>
      </c>
      <c r="Y631" s="444">
        <f>V631*X631</f>
        <v/>
      </c>
      <c r="Z631" s="444">
        <f>W631*X631</f>
        <v/>
      </c>
      <c r="AA631" s="444" t="n"/>
      <c r="AB631" s="1633" t="n">
        <v>0.63</v>
      </c>
      <c r="AC631" s="1661">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442"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442" t="n">
        <v>24</v>
      </c>
      <c r="N632" s="1442" t="n">
        <v>24</v>
      </c>
      <c r="O632" s="553" t="n">
        <v>72</v>
      </c>
      <c r="P632" s="1628" t="n">
        <v>732</v>
      </c>
      <c r="Q632" s="1628">
        <f>O632*P632</f>
        <v/>
      </c>
      <c r="R632" s="724" t="n">
        <v>600</v>
      </c>
      <c r="S632" s="1634">
        <f>O632*R632</f>
        <v/>
      </c>
      <c r="T632" s="1634">
        <f>Q632-S632</f>
        <v/>
      </c>
      <c r="U632" s="808">
        <f>T632/Q632</f>
        <v/>
      </c>
      <c r="V632" s="444" t="n">
        <v>0.028</v>
      </c>
      <c r="W632" s="444" t="n">
        <v>13</v>
      </c>
      <c r="X632" s="444">
        <f>O632/N632</f>
        <v/>
      </c>
      <c r="Y632" s="444">
        <f>V632*X632</f>
        <v/>
      </c>
      <c r="Z632" s="444" t="n">
        <v>13</v>
      </c>
      <c r="AA632" s="444" t="n"/>
      <c r="AB632" s="1633" t="n">
        <v>0.52</v>
      </c>
      <c r="AC632" s="1661">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442"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442" t="n">
        <v>24</v>
      </c>
      <c r="N633" s="1442" t="n">
        <v>24</v>
      </c>
      <c r="O633" s="553" t="n">
        <v>72</v>
      </c>
      <c r="P633" s="1628" t="n">
        <v>732</v>
      </c>
      <c r="Q633" s="1628">
        <f>O633*P633</f>
        <v/>
      </c>
      <c r="R633" s="724" t="n">
        <v>600</v>
      </c>
      <c r="S633" s="1634">
        <f>O633*R633</f>
        <v/>
      </c>
      <c r="T633" s="1634">
        <f>Q633-S633</f>
        <v/>
      </c>
      <c r="U633" s="808">
        <f>T633/Q633</f>
        <v/>
      </c>
      <c r="V633" s="444" t="n">
        <v>0.028</v>
      </c>
      <c r="W633" s="444" t="n">
        <v>13</v>
      </c>
      <c r="X633" s="444" t="n">
        <v>1</v>
      </c>
      <c r="Y633" s="444">
        <f>V633*X633</f>
        <v/>
      </c>
      <c r="Z633" s="444" t="n">
        <v>13</v>
      </c>
      <c r="AA633" s="444" t="n"/>
      <c r="AB633" s="1633" t="n">
        <v>0.52</v>
      </c>
      <c r="AC633" s="1637">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442" t="n">
        <v>24</v>
      </c>
      <c r="N634" s="1442" t="n">
        <v>24</v>
      </c>
      <c r="O634" s="553" t="n">
        <v>72</v>
      </c>
      <c r="P634" s="1628" t="n">
        <v>732</v>
      </c>
      <c r="Q634" s="1628">
        <f>O634*P634</f>
        <v/>
      </c>
      <c r="R634" s="724" t="n">
        <v>600</v>
      </c>
      <c r="S634" s="1634">
        <f>O634*R634</f>
        <v/>
      </c>
      <c r="T634" s="1634">
        <f>Q634-S634</f>
        <v/>
      </c>
      <c r="U634" s="808">
        <f>T634/Q634</f>
        <v/>
      </c>
      <c r="V634" s="444" t="n">
        <v>0.028</v>
      </c>
      <c r="W634" s="444" t="n">
        <v>13</v>
      </c>
      <c r="X634" s="444" t="n">
        <v>1</v>
      </c>
      <c r="Y634" s="444">
        <f>V634*X634</f>
        <v/>
      </c>
      <c r="Z634" s="444" t="n">
        <v>13</v>
      </c>
      <c r="AA634" s="444" t="n"/>
      <c r="AB634" s="1633" t="n">
        <v>0.52</v>
      </c>
      <c r="AC634" s="1627">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442"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442" t="n">
        <v>24</v>
      </c>
      <c r="N635" s="1442" t="n">
        <v>24</v>
      </c>
      <c r="O635" s="553" t="n">
        <v>48</v>
      </c>
      <c r="P635" s="1628" t="n">
        <v>732</v>
      </c>
      <c r="Q635" s="1628">
        <f>O635*P635</f>
        <v/>
      </c>
      <c r="R635" s="724" t="n">
        <v>600</v>
      </c>
      <c r="S635" s="1623">
        <f>O635*R635</f>
        <v/>
      </c>
      <c r="T635" s="1623">
        <f>Q635-S635</f>
        <v/>
      </c>
      <c r="U635" s="556">
        <f>T635/Q635</f>
        <v/>
      </c>
      <c r="V635" s="444" t="n">
        <v>0.028</v>
      </c>
      <c r="W635" s="444" t="n">
        <v>13</v>
      </c>
      <c r="X635" s="444" t="n">
        <v>1</v>
      </c>
      <c r="Y635" s="444">
        <f>V635*X635</f>
        <v/>
      </c>
      <c r="Z635" s="444" t="n">
        <v>13</v>
      </c>
      <c r="AA635" s="444" t="n"/>
      <c r="AB635" s="1633" t="n">
        <v>0.52</v>
      </c>
      <c r="AC635" s="1627">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442"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442" t="n">
        <v>24</v>
      </c>
      <c r="N636" s="1442" t="n">
        <v>24</v>
      </c>
      <c r="O636" s="553" t="n">
        <v>48</v>
      </c>
      <c r="P636" s="1628" t="n">
        <v>732</v>
      </c>
      <c r="Q636" s="1628">
        <f>O636*P636</f>
        <v/>
      </c>
      <c r="R636" s="724" t="n">
        <v>600</v>
      </c>
      <c r="S636" s="1623">
        <f>O636*R636</f>
        <v/>
      </c>
      <c r="T636" s="1623">
        <f>Q636-S636</f>
        <v/>
      </c>
      <c r="U636" s="556">
        <f>T636/Q636</f>
        <v/>
      </c>
      <c r="V636" s="444" t="n">
        <v>0.028</v>
      </c>
      <c r="W636" s="444" t="n">
        <v>13</v>
      </c>
      <c r="X636" s="444">
        <f>O636/N636</f>
        <v/>
      </c>
      <c r="Y636" s="444">
        <f>V636*X636</f>
        <v/>
      </c>
      <c r="Z636" s="444" t="n">
        <v>13</v>
      </c>
      <c r="AA636" s="444" t="n"/>
      <c r="AB636" s="1633" t="n">
        <v>0.5</v>
      </c>
      <c r="AC636" s="1624">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442"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442" t="n">
        <v>24</v>
      </c>
      <c r="N637" s="1442" t="n">
        <v>24</v>
      </c>
      <c r="O637" s="553" t="n">
        <v>48</v>
      </c>
      <c r="P637" s="1628" t="n">
        <v>732</v>
      </c>
      <c r="Q637" s="1628">
        <f>O637*P637</f>
        <v/>
      </c>
      <c r="R637" s="724" t="n">
        <v>600</v>
      </c>
      <c r="S637" s="1623">
        <f>O637*R637</f>
        <v/>
      </c>
      <c r="T637" s="1623">
        <f>Q637-S637</f>
        <v/>
      </c>
      <c r="U637" s="556">
        <f>T637/Q637</f>
        <v/>
      </c>
      <c r="V637" s="444" t="n">
        <v>0.028</v>
      </c>
      <c r="W637" s="444" t="n">
        <v>13</v>
      </c>
      <c r="X637" s="444" t="n">
        <v>1</v>
      </c>
      <c r="Y637" s="444">
        <f>V637*X637</f>
        <v/>
      </c>
      <c r="Z637" s="444" t="n">
        <v>13</v>
      </c>
      <c r="AA637" s="444" t="n"/>
      <c r="AB637" s="1647" t="n">
        <v>0.52</v>
      </c>
      <c r="AC637" s="1627">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442"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442" t="n">
        <v>24</v>
      </c>
      <c r="N638" s="1442" t="n">
        <v>24</v>
      </c>
      <c r="O638" s="553" t="n">
        <v>48</v>
      </c>
      <c r="P638" s="1628" t="n">
        <v>732</v>
      </c>
      <c r="Q638" s="1628">
        <f>O638*P638</f>
        <v/>
      </c>
      <c r="R638" s="724" t="n">
        <v>600</v>
      </c>
      <c r="S638" s="1623">
        <f>O638*R638</f>
        <v/>
      </c>
      <c r="T638" s="1623">
        <f>Q638-S638</f>
        <v/>
      </c>
      <c r="U638" s="556">
        <f>T638/Q638</f>
        <v/>
      </c>
      <c r="V638" s="444" t="n">
        <v>0.028</v>
      </c>
      <c r="W638" s="444" t="n">
        <v>13</v>
      </c>
      <c r="X638" s="444">
        <f>O638/N638</f>
        <v/>
      </c>
      <c r="Y638" s="444">
        <f>V638*X638</f>
        <v/>
      </c>
      <c r="Z638" s="444" t="n">
        <v>13</v>
      </c>
      <c r="AA638" s="444" t="n"/>
      <c r="AB638" s="1633" t="n">
        <v>0.5</v>
      </c>
      <c r="AC638" s="1624">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442" t="n">
        <v>24</v>
      </c>
      <c r="N639" s="1442" t="n">
        <v>24</v>
      </c>
      <c r="O639" s="553" t="n">
        <v>72</v>
      </c>
      <c r="P639" s="1628" t="n">
        <v>732</v>
      </c>
      <c r="Q639" s="1628">
        <f>O639*P639</f>
        <v/>
      </c>
      <c r="R639" s="724" t="n">
        <v>600</v>
      </c>
      <c r="S639" s="1623">
        <f>O639*R639</f>
        <v/>
      </c>
      <c r="T639" s="1623">
        <f>Q639-S639</f>
        <v/>
      </c>
      <c r="U639" s="556">
        <f>T639/Q639</f>
        <v/>
      </c>
      <c r="V639" s="444" t="n">
        <v>0.028</v>
      </c>
      <c r="W639" s="444" t="n">
        <v>13</v>
      </c>
      <c r="X639" s="444" t="n">
        <v>1</v>
      </c>
      <c r="Y639" s="444">
        <f>V639*X639</f>
        <v/>
      </c>
      <c r="Z639" s="444" t="n">
        <v>13</v>
      </c>
      <c r="AA639" s="444" t="n"/>
      <c r="AB639" s="1633" t="n">
        <v>0.52</v>
      </c>
      <c r="AC639" s="1627">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442"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442" t="n">
        <v>27</v>
      </c>
      <c r="N640" s="1442" t="n">
        <v>27</v>
      </c>
      <c r="O640" s="553" t="n">
        <v>189</v>
      </c>
      <c r="P640" s="1628" t="n">
        <v>2406</v>
      </c>
      <c r="Q640" s="1628">
        <f>O640*P640</f>
        <v/>
      </c>
      <c r="R640" s="724" t="n">
        <v>1925</v>
      </c>
      <c r="S640" s="1623">
        <f>O640*R640</f>
        <v/>
      </c>
      <c r="T640" s="1623">
        <f>Q640-S640</f>
        <v/>
      </c>
      <c r="U640" s="556">
        <f>T640/Q640</f>
        <v/>
      </c>
      <c r="V640" s="444">
        <f>ROUND(0.35*0.35*0.19,3)</f>
        <v/>
      </c>
      <c r="W640" s="444" t="n">
        <v>7</v>
      </c>
      <c r="X640" s="444">
        <f>O640/M640</f>
        <v/>
      </c>
      <c r="Y640" s="444">
        <f>V640*X640</f>
        <v/>
      </c>
      <c r="Z640" s="444">
        <f>W640*X640</f>
        <v/>
      </c>
      <c r="AA640" s="444" t="inlineStr">
        <is>
          <t>105*105*50 (mm)</t>
        </is>
      </c>
      <c r="AB640" s="1638" t="n">
        <v>0.237</v>
      </c>
      <c r="AC640" s="1627">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442"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442" t="n">
        <v>48</v>
      </c>
      <c r="N641" s="1442" t="n">
        <v>48</v>
      </c>
      <c r="O641" s="553" t="n">
        <v>192</v>
      </c>
      <c r="P641" s="1628" t="n">
        <v>1750</v>
      </c>
      <c r="Q641" s="1628">
        <f>O641*P641</f>
        <v/>
      </c>
      <c r="R641" s="724" t="n">
        <v>1400</v>
      </c>
      <c r="S641" s="1623">
        <f>O641*R641</f>
        <v/>
      </c>
      <c r="T641" s="1623">
        <f>Q641-S641</f>
        <v/>
      </c>
      <c r="U641" s="556">
        <f>T641/Q641</f>
        <v/>
      </c>
      <c r="V641" s="444">
        <f>ROUND(0.477*0.301*0.198,3)</f>
        <v/>
      </c>
      <c r="W641" s="444" t="n">
        <v>9</v>
      </c>
      <c r="X641" s="444">
        <f>O641/M641</f>
        <v/>
      </c>
      <c r="Y641" s="444">
        <f>V641*X641</f>
        <v/>
      </c>
      <c r="Z641" s="444">
        <f>W641*X641</f>
        <v/>
      </c>
      <c r="AA641" s="444" t="inlineStr">
        <is>
          <t>160*90*28 (mm)</t>
        </is>
      </c>
      <c r="AB641" s="1638" t="n">
        <v>0.177</v>
      </c>
      <c r="AC641" s="1627">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442" t="n">
        <v>35</v>
      </c>
      <c r="N642" s="1442" t="n">
        <v>35</v>
      </c>
      <c r="O642" s="553" t="n"/>
      <c r="P642" s="1628" t="n">
        <v>4375</v>
      </c>
      <c r="Q642" s="1628">
        <f>O642*P642</f>
        <v/>
      </c>
      <c r="R642" s="724" t="n">
        <v>3500</v>
      </c>
      <c r="S642" s="1623">
        <f>O642*R642</f>
        <v/>
      </c>
      <c r="T642" s="1623">
        <f>Q642-S642</f>
        <v/>
      </c>
      <c r="U642" s="556">
        <f>T642/Q642</f>
        <v/>
      </c>
      <c r="V642" s="444">
        <f>ROUND(0.39*0.295*0.25,3)</f>
        <v/>
      </c>
      <c r="W642" s="444" t="n">
        <v>6.5</v>
      </c>
      <c r="X642" s="444">
        <f>O642/M642</f>
        <v/>
      </c>
      <c r="Y642" s="444">
        <f>V642*X642</f>
        <v/>
      </c>
      <c r="Z642" s="444">
        <f>W642*X642</f>
        <v/>
      </c>
      <c r="AA642" s="444" t="inlineStr">
        <is>
          <t>188*48*48 (mm)</t>
        </is>
      </c>
      <c r="AB642" s="1635" t="n">
        <v>0.18</v>
      </c>
      <c r="AC642" s="1627">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442" t="n">
        <v>60</v>
      </c>
      <c r="N643" s="1442" t="n">
        <v>60</v>
      </c>
      <c r="O643" s="553" t="n"/>
      <c r="P643" s="1628" t="n">
        <v>5468</v>
      </c>
      <c r="Q643" s="1628">
        <f>O643*P643</f>
        <v/>
      </c>
      <c r="R643" s="724" t="n">
        <v>4375</v>
      </c>
      <c r="S643" s="1623">
        <f>O643*R643</f>
        <v/>
      </c>
      <c r="T643" s="1623">
        <f>Q643-S643</f>
        <v/>
      </c>
      <c r="U643" s="556">
        <f>T643/Q643</f>
        <v/>
      </c>
      <c r="V643" s="444">
        <f>ROUND(0.44*0.43*0.26,3)</f>
        <v/>
      </c>
      <c r="W643" s="444" t="n">
        <v>7.1</v>
      </c>
      <c r="X643" s="444">
        <f>O643/M643</f>
        <v/>
      </c>
      <c r="Y643" s="444">
        <f>V643*X643</f>
        <v/>
      </c>
      <c r="Z643" s="444">
        <f>W643*X643</f>
        <v/>
      </c>
      <c r="AA643" s="444" t="inlineStr">
        <is>
          <t>100*140*47 (mm)</t>
        </is>
      </c>
      <c r="AB643" s="1638" t="n">
        <v>0.118</v>
      </c>
      <c r="AC643" s="1627">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442"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442" t="n">
        <v>30</v>
      </c>
      <c r="N644" s="1442" t="n">
        <v>30</v>
      </c>
      <c r="O644" s="553" t="n"/>
      <c r="P644" s="1628" t="n">
        <v>4375</v>
      </c>
      <c r="Q644" s="1628">
        <f>O644*P644</f>
        <v/>
      </c>
      <c r="R644" s="724" t="n">
        <v>3500</v>
      </c>
      <c r="S644" s="1623">
        <f>O644*R644</f>
        <v/>
      </c>
      <c r="T644" s="1623">
        <f>Q644-S644</f>
        <v/>
      </c>
      <c r="U644" s="556">
        <f>T644/Q644</f>
        <v/>
      </c>
      <c r="V644" s="444">
        <f>ROUND(0.435*0.233*0.183,3)</f>
        <v/>
      </c>
      <c r="W644" s="444" t="n">
        <v>3.5</v>
      </c>
      <c r="X644" s="444">
        <f>O644/M644</f>
        <v/>
      </c>
      <c r="Y644" s="444">
        <f>V644*X644</f>
        <v/>
      </c>
      <c r="Z644" s="444">
        <f>W644*X644</f>
        <v/>
      </c>
      <c r="AA644" s="444" t="inlineStr">
        <is>
          <t>160*80*53 (mm)</t>
        </is>
      </c>
      <c r="AB644" s="1633" t="n">
        <v>0.098</v>
      </c>
      <c r="AC644" s="1627">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442" t="n"/>
      <c r="B645" s="822" t="n"/>
      <c r="C645" s="448" t="inlineStr">
        <is>
          <t>4560393650313</t>
        </is>
      </c>
      <c r="D645" s="448" t="n"/>
      <c r="E645" s="435" t="inlineStr">
        <is>
          <t>AFURA</t>
        </is>
      </c>
      <c r="F645" s="1668"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442" t="n">
        <v>60</v>
      </c>
      <c r="N645" s="1442" t="n">
        <v>60</v>
      </c>
      <c r="O645" s="553" t="n">
        <v>30</v>
      </c>
      <c r="P645" s="1628" t="n">
        <v>1976</v>
      </c>
      <c r="Q645" s="1628">
        <f>O645*P645</f>
        <v/>
      </c>
      <c r="R645" s="724" t="n">
        <v>1680</v>
      </c>
      <c r="S645" s="1623">
        <f>O645*R645</f>
        <v/>
      </c>
      <c r="T645" s="1623">
        <f>Q645-S645</f>
        <v/>
      </c>
      <c r="U645" s="556">
        <f>T645/Q645</f>
        <v/>
      </c>
      <c r="V645" s="444">
        <f>ROUND(0.376*0.225*0.125,3)</f>
        <v/>
      </c>
      <c r="W645" s="444" t="n"/>
      <c r="X645" s="444">
        <f>O645/M645</f>
        <v/>
      </c>
      <c r="Y645" s="444">
        <f>V645*X645</f>
        <v/>
      </c>
      <c r="Z645" s="444">
        <f>W645*X645</f>
        <v/>
      </c>
      <c r="AA645" s="444" t="inlineStr">
        <is>
          <t>35*35*100 (mm)</t>
        </is>
      </c>
      <c r="AB645" s="1633">
        <f>200/1000</f>
        <v/>
      </c>
      <c r="AC645" s="1627">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442" t="n"/>
      <c r="B646" s="822" t="n"/>
      <c r="C646" s="448" t="inlineStr">
        <is>
          <t>4560393650306</t>
        </is>
      </c>
      <c r="D646" s="448" t="n"/>
      <c r="E646" s="435" t="inlineStr">
        <is>
          <t>AFURA</t>
        </is>
      </c>
      <c r="F646" s="1668"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442" t="n">
        <v>40</v>
      </c>
      <c r="N646" s="1442" t="n">
        <v>40</v>
      </c>
      <c r="O646" s="553" t="n"/>
      <c r="P646" s="1628" t="n">
        <v>2259</v>
      </c>
      <c r="Q646" s="1628">
        <f>O646*P646</f>
        <v/>
      </c>
      <c r="R646" s="724" t="n">
        <v>1920</v>
      </c>
      <c r="S646" s="1623">
        <f>O646*R646</f>
        <v/>
      </c>
      <c r="T646" s="1623">
        <f>Q646-S646</f>
        <v/>
      </c>
      <c r="U646" s="556">
        <f>T646/Q646</f>
        <v/>
      </c>
      <c r="V646" s="444">
        <f>ROUND(0.345*0.216*0.178,3)</f>
        <v/>
      </c>
      <c r="W646" s="444" t="n"/>
      <c r="X646" s="444">
        <f>O646/M646</f>
        <v/>
      </c>
      <c r="Y646" s="444">
        <f>V646*X646</f>
        <v/>
      </c>
      <c r="Z646" s="444">
        <f>W646*X646</f>
        <v/>
      </c>
      <c r="AA646" s="444" t="inlineStr">
        <is>
          <t>40*40*160 (mm)</t>
        </is>
      </c>
      <c r="AB646" s="1633">
        <f>100/1000</f>
        <v/>
      </c>
      <c r="AC646" s="1627">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442" t="n"/>
      <c r="B647" s="822" t="n"/>
      <c r="C647" s="448" t="inlineStr">
        <is>
          <t>4560393650320</t>
        </is>
      </c>
      <c r="D647" s="448" t="n"/>
      <c r="E647" s="435" t="inlineStr">
        <is>
          <t>AFURA</t>
        </is>
      </c>
      <c r="F647" s="1668"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442" t="n">
        <v>60</v>
      </c>
      <c r="N647" s="1442" t="n">
        <v>60</v>
      </c>
      <c r="O647" s="553" t="n">
        <v>30</v>
      </c>
      <c r="P647" s="1628" t="n">
        <v>2824</v>
      </c>
      <c r="Q647" s="1628">
        <f>O647*P647</f>
        <v/>
      </c>
      <c r="R647" s="724" t="n">
        <v>2400</v>
      </c>
      <c r="S647" s="1623">
        <f>O647*R647</f>
        <v/>
      </c>
      <c r="T647" s="1623">
        <f>Q647-S647</f>
        <v/>
      </c>
      <c r="U647" s="556">
        <f>T647/Q647</f>
        <v/>
      </c>
      <c r="V647" s="444">
        <f>ROUND(0.431*0.262*0.123,3)</f>
        <v/>
      </c>
      <c r="W647" s="444" t="n"/>
      <c r="X647" s="444">
        <f>O647/M647</f>
        <v/>
      </c>
      <c r="Y647" s="444">
        <f>V647*X647</f>
        <v/>
      </c>
      <c r="Z647" s="444">
        <f>W647*X647</f>
        <v/>
      </c>
      <c r="AA647" s="444" t="inlineStr">
        <is>
          <t>40*40*100 (mm)</t>
        </is>
      </c>
      <c r="AB647" s="1633">
        <f>100/1000</f>
        <v/>
      </c>
      <c r="AC647" s="1627">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442" t="n"/>
      <c r="B648" s="822" t="n"/>
      <c r="C648" s="448" t="inlineStr">
        <is>
          <t>4560393650337</t>
        </is>
      </c>
      <c r="D648" s="448" t="n"/>
      <c r="E648" s="435" t="inlineStr">
        <is>
          <t>AFURA</t>
        </is>
      </c>
      <c r="F648" s="1668"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442" t="n">
        <v>60</v>
      </c>
      <c r="N648" s="1442" t="n">
        <v>60</v>
      </c>
      <c r="O648" s="553" t="n"/>
      <c r="P648" s="1628" t="n">
        <v>3059</v>
      </c>
      <c r="Q648" s="1628">
        <f>O648*P648</f>
        <v/>
      </c>
      <c r="R648" s="724" t="n">
        <v>2600</v>
      </c>
      <c r="S648" s="1623">
        <f>O648*R648</f>
        <v/>
      </c>
      <c r="T648" s="1623">
        <f>Q648-S648</f>
        <v/>
      </c>
      <c r="U648" s="556">
        <f>T648/Q648</f>
        <v/>
      </c>
      <c r="V648" s="444">
        <f>ROUND(0.431*0.262*0.123,3)</f>
        <v/>
      </c>
      <c r="W648" s="444" t="n"/>
      <c r="X648" s="444">
        <f>O648/M648</f>
        <v/>
      </c>
      <c r="Y648" s="444">
        <f>V648*X648</f>
        <v/>
      </c>
      <c r="Z648" s="444">
        <f>W648*X648</f>
        <v/>
      </c>
      <c r="AA648" s="444" t="inlineStr">
        <is>
          <t>40*40*100 (mm)</t>
        </is>
      </c>
      <c r="AB648" s="1633">
        <f>100/1000</f>
        <v/>
      </c>
      <c r="AC648" s="1627">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442" t="n">
        <v>39</v>
      </c>
      <c r="N649" s="1442" t="n">
        <v>39</v>
      </c>
      <c r="O649" s="553" t="n"/>
      <c r="P649" s="1622" t="n">
        <v>1872</v>
      </c>
      <c r="Q649" s="1628">
        <f>O649*P649</f>
        <v/>
      </c>
      <c r="R649" s="724" t="n">
        <v>1592</v>
      </c>
      <c r="S649" s="1623">
        <f>O649*R649</f>
        <v/>
      </c>
      <c r="T649" s="1623">
        <f>Q649-S649</f>
        <v/>
      </c>
      <c r="U649" s="556">
        <f>T649/Q649</f>
        <v/>
      </c>
      <c r="V649" s="444" t="n"/>
      <c r="W649" s="444" t="n"/>
      <c r="X649" s="444">
        <f>O649/M649</f>
        <v/>
      </c>
      <c r="Y649" s="444" t="n"/>
      <c r="Z649" s="444" t="n"/>
      <c r="AA649" s="444" t="inlineStr">
        <is>
          <t>5.9x5.9x15</t>
        </is>
      </c>
      <c r="AB649" s="1638" t="n">
        <v>0.3</v>
      </c>
      <c r="AC649" s="1627">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37" t="inlineStr">
        <is>
          <t xml:space="preserve">Крем выравнивающий цвет кожи для чувствительных кожи; </t>
        </is>
      </c>
      <c r="K650" s="451" t="inlineStr">
        <is>
          <t>body cream</t>
        </is>
      </c>
      <c r="L650" s="451" t="n"/>
      <c r="M650" s="1442" t="n">
        <v>50</v>
      </c>
      <c r="N650" s="1442" t="n">
        <v>50</v>
      </c>
      <c r="O650" s="553" t="n"/>
      <c r="P650" s="1622" t="n">
        <v>2965</v>
      </c>
      <c r="Q650" s="1628">
        <f>O650*P650</f>
        <v/>
      </c>
      <c r="R650" s="724" t="n">
        <v>2520</v>
      </c>
      <c r="S650" s="1623">
        <f>O650*R650</f>
        <v/>
      </c>
      <c r="T650" s="1623">
        <f>Q650-S650</f>
        <v/>
      </c>
      <c r="U650" s="556">
        <f>T650/Q650</f>
        <v/>
      </c>
      <c r="V650" s="444" t="n"/>
      <c r="W650" s="444" t="n"/>
      <c r="X650" s="444">
        <f>O650/M650</f>
        <v/>
      </c>
      <c r="Y650" s="444" t="n"/>
      <c r="Z650" s="444" t="n"/>
      <c r="AA650" s="444" t="inlineStr">
        <is>
          <t>6.1x6.1x5.2</t>
        </is>
      </c>
      <c r="AB650" s="1638" t="n">
        <v>0.135</v>
      </c>
      <c r="AC650" s="1627">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442" t="n">
        <v>56</v>
      </c>
      <c r="N651" s="1442" t="n">
        <v>56</v>
      </c>
      <c r="O651" s="553" t="n"/>
      <c r="P651" s="1622" t="n">
        <v>3727</v>
      </c>
      <c r="Q651" s="1628">
        <f>O651*P651</f>
        <v/>
      </c>
      <c r="R651" s="724" t="n">
        <v>3168</v>
      </c>
      <c r="S651" s="1623">
        <f>O651*R651</f>
        <v/>
      </c>
      <c r="T651" s="1623">
        <f>Q651-S651</f>
        <v/>
      </c>
      <c r="U651" s="556">
        <f>T651/Q651</f>
        <v/>
      </c>
      <c r="V651" s="444" t="n"/>
      <c r="W651" s="444" t="n"/>
      <c r="X651" s="444">
        <f>O651/M651</f>
        <v/>
      </c>
      <c r="Y651" s="444" t="n"/>
      <c r="Z651" s="444" t="n"/>
      <c r="AA651" s="444" t="inlineStr">
        <is>
          <t>4.6x4.6x10.4</t>
        </is>
      </c>
      <c r="AB651" s="1638" t="n">
        <v>0.15</v>
      </c>
      <c r="AC651" s="1627">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442" t="n">
        <v>50</v>
      </c>
      <c r="N652" s="1442" t="n">
        <v>50</v>
      </c>
      <c r="O652" s="553" t="n"/>
      <c r="P652" s="1622" t="n">
        <v>4705</v>
      </c>
      <c r="Q652" s="1628">
        <f>O652*P652</f>
        <v/>
      </c>
      <c r="R652" s="724" t="n">
        <v>4000</v>
      </c>
      <c r="S652" s="1623">
        <f>O652*R652</f>
        <v/>
      </c>
      <c r="T652" s="1623">
        <f>Q652-S652</f>
        <v/>
      </c>
      <c r="U652" s="556">
        <f>T652/Q652</f>
        <v/>
      </c>
      <c r="V652" s="444" t="n"/>
      <c r="W652" s="444" t="n"/>
      <c r="X652" s="444">
        <f>O652/M652</f>
        <v/>
      </c>
      <c r="Y652" s="444" t="n"/>
      <c r="Z652" s="444" t="n"/>
      <c r="AA652" s="444" t="inlineStr">
        <is>
          <t>10.4x10.4x6.7</t>
        </is>
      </c>
      <c r="AB652" s="1638" t="n">
        <v>0.11</v>
      </c>
      <c r="AC652" s="1627">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442" t="n"/>
      <c r="N653" s="1442" t="n">
        <v>1000</v>
      </c>
      <c r="O653" s="553" t="n"/>
      <c r="P653" s="1628" t="n">
        <v>2471</v>
      </c>
      <c r="Q653" s="1628">
        <f>O653*P653</f>
        <v/>
      </c>
      <c r="R653" s="724" t="n">
        <v>2100</v>
      </c>
      <c r="S653" s="1623">
        <f>O653*R653</f>
        <v/>
      </c>
      <c r="T653" s="1623">
        <f>Q653-S653</f>
        <v/>
      </c>
      <c r="U653" s="556">
        <f>T653/Q653</f>
        <v/>
      </c>
      <c r="V653" s="444" t="n"/>
      <c r="W653" s="444" t="n"/>
      <c r="X653" s="444" t="n"/>
      <c r="Y653" s="444" t="n"/>
      <c r="Z653" s="444" t="n"/>
      <c r="AA653" s="444" t="n"/>
      <c r="AB653" s="1647" t="n"/>
      <c r="AC653" s="1627">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442" t="n"/>
      <c r="N654" s="1442" t="n">
        <v>500</v>
      </c>
      <c r="O654" s="553" t="n"/>
      <c r="P654" s="1628" t="n">
        <v>1412</v>
      </c>
      <c r="Q654" s="1628">
        <f>O654*P654</f>
        <v/>
      </c>
      <c r="R654" s="724" t="n">
        <v>1200</v>
      </c>
      <c r="S654" s="1623">
        <f>O654*R654</f>
        <v/>
      </c>
      <c r="T654" s="1623">
        <f>Q654-S654</f>
        <v/>
      </c>
      <c r="U654" s="556">
        <f>T654/Q654</f>
        <v/>
      </c>
      <c r="V654" s="444" t="n"/>
      <c r="W654" s="444" t="n"/>
      <c r="X654" s="444" t="n"/>
      <c r="Y654" s="444" t="n"/>
      <c r="Z654" s="444" t="n"/>
      <c r="AA654" s="444" t="n"/>
      <c r="AB654" s="1647" t="n"/>
      <c r="AC654" s="1627">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442" t="n"/>
      <c r="N655" s="1442" t="n">
        <v>360</v>
      </c>
      <c r="O655" s="553" t="n"/>
      <c r="P655" s="1628" t="n">
        <v>6176</v>
      </c>
      <c r="Q655" s="1628">
        <f>O655*P655</f>
        <v/>
      </c>
      <c r="R655" s="724" t="n">
        <v>5250</v>
      </c>
      <c r="S655" s="1623">
        <f>O655*R655</f>
        <v/>
      </c>
      <c r="T655" s="1623">
        <f>Q655-S655</f>
        <v/>
      </c>
      <c r="U655" s="556">
        <f>T655/Q655</f>
        <v/>
      </c>
      <c r="V655" s="444" t="n"/>
      <c r="W655" s="444" t="n"/>
      <c r="X655" s="444" t="n"/>
      <c r="Y655" s="444" t="n"/>
      <c r="Z655" s="444" t="n"/>
      <c r="AA655" s="444" t="n"/>
      <c r="AB655" s="1647" t="n"/>
      <c r="AC655" s="1627">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442" t="n">
        <v>72</v>
      </c>
      <c r="N656" s="1442" t="inlineStr">
        <is>
          <t>1~12</t>
        </is>
      </c>
      <c r="O656" s="553" t="n"/>
      <c r="P656" s="1628" t="n">
        <v>2517</v>
      </c>
      <c r="Q656" s="1628">
        <f>O656*P656</f>
        <v/>
      </c>
      <c r="R656" s="724" t="n">
        <v>2139</v>
      </c>
      <c r="S656" s="1623">
        <f>O656*R656</f>
        <v/>
      </c>
      <c r="T656" s="1623">
        <f>Q656-S656</f>
        <v/>
      </c>
      <c r="U656" s="556">
        <f>T656/Q656</f>
        <v/>
      </c>
      <c r="V656" s="444">
        <f>ROUND(0.44*0.4*0.23,3)</f>
        <v/>
      </c>
      <c r="W656" s="444" t="n">
        <v>16.3</v>
      </c>
      <c r="X656" s="728">
        <f>O656/M656</f>
        <v/>
      </c>
      <c r="Y656" s="444">
        <f>V656*X656</f>
        <v/>
      </c>
      <c r="Z656" s="444">
        <f>W656*X656</f>
        <v/>
      </c>
      <c r="AA656" s="444" t="n"/>
      <c r="AB656" s="1647" t="n">
        <v>0.201</v>
      </c>
      <c r="AC656" s="1627">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442" t="n">
        <v>72</v>
      </c>
      <c r="N657" s="1442" t="inlineStr">
        <is>
          <t>13~36</t>
        </is>
      </c>
      <c r="O657" s="553" t="n"/>
      <c r="P657" s="1628" t="n">
        <v>2306</v>
      </c>
      <c r="Q657" s="1628">
        <f>O657*P657</f>
        <v/>
      </c>
      <c r="R657" s="724" t="n">
        <v>1960</v>
      </c>
      <c r="S657" s="1623">
        <f>O657*R657</f>
        <v/>
      </c>
      <c r="T657" s="1623">
        <f>Q657-S657</f>
        <v/>
      </c>
      <c r="U657" s="556">
        <f>T657/Q657</f>
        <v/>
      </c>
      <c r="V657" s="444">
        <f>ROUND(0.44*0.4*0.23,3)</f>
        <v/>
      </c>
      <c r="W657" s="444" t="n">
        <v>16.3</v>
      </c>
      <c r="X657" s="728">
        <f>O657/M657</f>
        <v/>
      </c>
      <c r="Y657" s="444">
        <f>V657*X657</f>
        <v/>
      </c>
      <c r="Z657" s="444">
        <f>W657*X657</f>
        <v/>
      </c>
      <c r="AA657" s="444" t="n"/>
      <c r="AB657" s="1647" t="n">
        <v>0.201</v>
      </c>
      <c r="AC657" s="1627">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442"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442" t="n">
        <v>72</v>
      </c>
      <c r="N658" s="1442" t="inlineStr">
        <is>
          <t>37~72</t>
        </is>
      </c>
      <c r="O658" s="553" t="n"/>
      <c r="P658" s="1628" t="n">
        <v>2220</v>
      </c>
      <c r="Q658" s="1628">
        <f>O658*P658</f>
        <v/>
      </c>
      <c r="R658" s="724" t="n">
        <v>1620</v>
      </c>
      <c r="S658" s="1623">
        <f>O658*R658</f>
        <v/>
      </c>
      <c r="T658" s="1623">
        <f>Q658-S658</f>
        <v/>
      </c>
      <c r="U658" s="556">
        <f>T658/Q658</f>
        <v/>
      </c>
      <c r="V658" s="444">
        <f>ROUND(0.44*0.4*0.23,3)</f>
        <v/>
      </c>
      <c r="W658" s="444" t="n">
        <v>17.5</v>
      </c>
      <c r="X658" s="728">
        <f>O658/M658</f>
        <v/>
      </c>
      <c r="Y658" s="444">
        <f>V658*X658</f>
        <v/>
      </c>
      <c r="Z658" s="444">
        <f>W658*X658</f>
        <v/>
      </c>
      <c r="AA658" s="444" t="n"/>
      <c r="AB658" s="1647" t="n">
        <v>0.201</v>
      </c>
      <c r="AC658" s="1624">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442" t="n">
        <v>72</v>
      </c>
      <c r="N659" s="1442" t="inlineStr">
        <is>
          <t>1~12</t>
        </is>
      </c>
      <c r="O659" s="553" t="n"/>
      <c r="P659" s="1628" t="n">
        <v>2237</v>
      </c>
      <c r="Q659" s="1628">
        <f>O659*P659</f>
        <v/>
      </c>
      <c r="R659" s="724" t="n">
        <v>1901</v>
      </c>
      <c r="S659" s="1623">
        <f>O659*R659</f>
        <v/>
      </c>
      <c r="T659" s="1623">
        <f>Q659-S659</f>
        <v/>
      </c>
      <c r="U659" s="556">
        <f>T659/Q659</f>
        <v/>
      </c>
      <c r="V659" s="444">
        <f>ROUND(0.44*0.4*0.23,3)</f>
        <v/>
      </c>
      <c r="W659" s="444" t="n">
        <v>10.6</v>
      </c>
      <c r="X659" s="728">
        <f>O659/M659</f>
        <v/>
      </c>
      <c r="Y659" s="444">
        <f>V659*X659</f>
        <v/>
      </c>
      <c r="Z659" s="444">
        <f>W659*X659</f>
        <v/>
      </c>
      <c r="AA659" s="444" t="n"/>
      <c r="AB659" s="1647" t="n">
        <v>0.127</v>
      </c>
      <c r="AC659" s="1627">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442" t="n">
        <v>72</v>
      </c>
      <c r="N660" s="1442" t="inlineStr">
        <is>
          <t>13~36</t>
        </is>
      </c>
      <c r="O660" s="553" t="n">
        <v>18</v>
      </c>
      <c r="P660" s="1628" t="n">
        <v>2051</v>
      </c>
      <c r="Q660" s="1628">
        <f>O660*P660</f>
        <v/>
      </c>
      <c r="R660" s="724" t="n">
        <v>1743</v>
      </c>
      <c r="S660" s="1623">
        <f>O660*R660</f>
        <v/>
      </c>
      <c r="T660" s="1623">
        <f>Q660-S660</f>
        <v/>
      </c>
      <c r="U660" s="556">
        <f>T660/Q660</f>
        <v/>
      </c>
      <c r="V660" s="444">
        <f>ROUND(0.44*0.4*0.23,3)</f>
        <v/>
      </c>
      <c r="W660" s="444" t="n">
        <v>10.6</v>
      </c>
      <c r="X660" s="728">
        <f>O660/M660</f>
        <v/>
      </c>
      <c r="Y660" s="444">
        <f>V660*X660</f>
        <v/>
      </c>
      <c r="Z660" s="444">
        <f>W660*X660</f>
        <v/>
      </c>
      <c r="AA660" s="444" t="n"/>
      <c r="AB660" s="1647" t="n">
        <v>0.127</v>
      </c>
      <c r="AC660" s="1627">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442" t="n">
        <v>72</v>
      </c>
      <c r="N661" s="1442" t="inlineStr">
        <is>
          <t>37~72</t>
        </is>
      </c>
      <c r="O661" s="553" t="n"/>
      <c r="P661" s="1628" t="n">
        <v>1864</v>
      </c>
      <c r="Q661" s="1628">
        <f>O661*P661</f>
        <v/>
      </c>
      <c r="R661" s="724" t="n">
        <v>1584</v>
      </c>
      <c r="S661" s="1623">
        <f>O661*R661</f>
        <v/>
      </c>
      <c r="T661" s="1623">
        <f>Q661-S661</f>
        <v/>
      </c>
      <c r="U661" s="556">
        <f>T661/Q661</f>
        <v/>
      </c>
      <c r="V661" s="444">
        <f>ROUND(0.44*0.4*0.23,3)</f>
        <v/>
      </c>
      <c r="W661" s="444" t="n">
        <v>10.6</v>
      </c>
      <c r="X661" s="728">
        <f>O661/M661</f>
        <v/>
      </c>
      <c r="Y661" s="444">
        <f>V661*X661</f>
        <v/>
      </c>
      <c r="Z661" s="444">
        <f>W661*X661</f>
        <v/>
      </c>
      <c r="AA661" s="444" t="n"/>
      <c r="AB661" s="1647" t="n">
        <v>0.127</v>
      </c>
      <c r="AC661" s="1627">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442" t="n">
        <v>72</v>
      </c>
      <c r="N662" s="1442" t="inlineStr">
        <is>
          <t>1~12</t>
        </is>
      </c>
      <c r="O662" s="553" t="n"/>
      <c r="P662" s="1628" t="n">
        <v>2726</v>
      </c>
      <c r="Q662" s="1628">
        <f>O662*P662</f>
        <v/>
      </c>
      <c r="R662" s="724" t="n">
        <v>2317</v>
      </c>
      <c r="S662" s="1623">
        <f>O662*R662</f>
        <v/>
      </c>
      <c r="T662" s="1623">
        <f>Q662-S662</f>
        <v/>
      </c>
      <c r="U662" s="556">
        <f>T662/Q662</f>
        <v/>
      </c>
      <c r="V662" s="444">
        <f>ROUND(0.37*0.27*0.23,3)</f>
        <v/>
      </c>
      <c r="W662" s="444" t="n">
        <v>8.5</v>
      </c>
      <c r="X662" s="728">
        <f>O662/M662</f>
        <v/>
      </c>
      <c r="Y662" s="444">
        <f>V662*X662</f>
        <v/>
      </c>
      <c r="Z662" s="444">
        <f>W662*X662</f>
        <v/>
      </c>
      <c r="AA662" s="444" t="n"/>
      <c r="AB662" s="1647" t="n">
        <v>0.101</v>
      </c>
      <c r="AC662" s="1627">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442" t="n">
        <v>72</v>
      </c>
      <c r="N663" s="1442" t="inlineStr">
        <is>
          <t>13~36</t>
        </is>
      </c>
      <c r="O663" s="553" t="n">
        <v>18</v>
      </c>
      <c r="P663" s="1628" t="n">
        <v>2499</v>
      </c>
      <c r="Q663" s="1628">
        <f>O663*P663</f>
        <v/>
      </c>
      <c r="R663" s="724" t="n">
        <v>2124</v>
      </c>
      <c r="S663" s="1623">
        <f>O663*R663</f>
        <v/>
      </c>
      <c r="T663" s="1623">
        <f>Q663-S663</f>
        <v/>
      </c>
      <c r="U663" s="556">
        <f>T663/Q663</f>
        <v/>
      </c>
      <c r="V663" s="444">
        <f>ROUND(0.37*0.27*0.23,3)</f>
        <v/>
      </c>
      <c r="W663" s="444" t="n">
        <v>8.5</v>
      </c>
      <c r="X663" s="728">
        <f>O663/M663</f>
        <v/>
      </c>
      <c r="Y663" s="444">
        <f>V663*X663</f>
        <v/>
      </c>
      <c r="Z663" s="444">
        <f>W663*X663</f>
        <v/>
      </c>
      <c r="AA663" s="444" t="n"/>
      <c r="AB663" s="1647" t="n">
        <v>0.101</v>
      </c>
      <c r="AC663" s="1627">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442" t="n">
        <v>72</v>
      </c>
      <c r="N664" s="1442" t="inlineStr">
        <is>
          <t>37~72</t>
        </is>
      </c>
      <c r="O664" s="553" t="n"/>
      <c r="P664" s="1628" t="n">
        <v>2272</v>
      </c>
      <c r="Q664" s="1628">
        <f>O664*P664</f>
        <v/>
      </c>
      <c r="R664" s="724" t="n">
        <v>1931</v>
      </c>
      <c r="S664" s="1623">
        <f>O664*R664</f>
        <v/>
      </c>
      <c r="T664" s="1623">
        <f>Q664-S664</f>
        <v/>
      </c>
      <c r="U664" s="556">
        <f>T664/Q664</f>
        <v/>
      </c>
      <c r="V664" s="444">
        <f>ROUND(0.37*0.27*0.23,3)</f>
        <v/>
      </c>
      <c r="W664" s="444" t="n">
        <v>8.5</v>
      </c>
      <c r="X664" s="728">
        <f>O664/M664</f>
        <v/>
      </c>
      <c r="Y664" s="444">
        <f>V664*X664</f>
        <v/>
      </c>
      <c r="Z664" s="444">
        <f>W664*X664</f>
        <v/>
      </c>
      <c r="AA664" s="444" t="n"/>
      <c r="AB664" s="1647" t="n">
        <v>0.101</v>
      </c>
      <c r="AC664" s="1627">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442" t="n">
        <v>72</v>
      </c>
      <c r="N665" s="1442" t="inlineStr">
        <is>
          <t>1~12</t>
        </is>
      </c>
      <c r="O665" s="553" t="n"/>
      <c r="P665" s="1628" t="n">
        <v>2935</v>
      </c>
      <c r="Q665" s="1628">
        <f>O665*P665</f>
        <v/>
      </c>
      <c r="R665" s="724" t="n">
        <v>2495</v>
      </c>
      <c r="S665" s="1623">
        <f>O665*R665</f>
        <v/>
      </c>
      <c r="T665" s="1623">
        <f>Q665-S665</f>
        <v/>
      </c>
      <c r="U665" s="556">
        <f>T665/Q665</f>
        <v/>
      </c>
      <c r="V665" s="444">
        <f>ROUND(0.44*0.4*0.23,3)</f>
        <v/>
      </c>
      <c r="W665" s="444" t="n">
        <v>5.8</v>
      </c>
      <c r="X665" s="728">
        <f>O665/M665</f>
        <v/>
      </c>
      <c r="Y665" s="444">
        <f>V665*X665</f>
        <v/>
      </c>
      <c r="Z665" s="444">
        <f>W665*X665</f>
        <v/>
      </c>
      <c r="AA665" s="444" t="n"/>
      <c r="AB665" s="1647" t="n">
        <v>0.061</v>
      </c>
      <c r="AC665" s="1627">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442" t="n">
        <v>72</v>
      </c>
      <c r="N666" s="1442" t="inlineStr">
        <is>
          <t>13~36</t>
        </is>
      </c>
      <c r="O666" s="553" t="n"/>
      <c r="P666" s="1628" t="n">
        <v>2691</v>
      </c>
      <c r="Q666" s="1628">
        <f>O666*P666</f>
        <v/>
      </c>
      <c r="R666" s="724" t="n">
        <v>2287</v>
      </c>
      <c r="S666" s="1623">
        <f>O666*R666</f>
        <v/>
      </c>
      <c r="T666" s="1623">
        <f>Q666-S666</f>
        <v/>
      </c>
      <c r="U666" s="556">
        <f>T666/Q666</f>
        <v/>
      </c>
      <c r="V666" s="444">
        <f>ROUND(0.44*0.4*0.23,3)</f>
        <v/>
      </c>
      <c r="W666" s="444" t="n">
        <v>5.8</v>
      </c>
      <c r="X666" s="728">
        <f>O666/M666</f>
        <v/>
      </c>
      <c r="Y666" s="444">
        <f>V666*X666</f>
        <v/>
      </c>
      <c r="Z666" s="444">
        <f>W666*X666</f>
        <v/>
      </c>
      <c r="AA666" s="444" t="n"/>
      <c r="AB666" s="1647" t="n">
        <v>0.061</v>
      </c>
      <c r="AC666" s="1627">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442" t="n">
        <v>72</v>
      </c>
      <c r="N667" s="1442" t="inlineStr">
        <is>
          <t>37~72</t>
        </is>
      </c>
      <c r="O667" s="872" t="n"/>
      <c r="P667" s="1628" t="n">
        <v>2446</v>
      </c>
      <c r="Q667" s="1628">
        <f>O667*P667</f>
        <v/>
      </c>
      <c r="R667" s="724" t="n">
        <v>2079</v>
      </c>
      <c r="S667" s="1623">
        <f>O667*R667</f>
        <v/>
      </c>
      <c r="T667" s="1623">
        <f>Q667-S667</f>
        <v/>
      </c>
      <c r="U667" s="556">
        <f>T667/Q667</f>
        <v/>
      </c>
      <c r="V667" s="444">
        <f>ROUND(0.44*0.4*0.23,3)</f>
        <v/>
      </c>
      <c r="W667" s="444" t="n">
        <v>5.8</v>
      </c>
      <c r="X667" s="728">
        <f>O667/M667</f>
        <v/>
      </c>
      <c r="Y667" s="444">
        <f>V667*X667</f>
        <v/>
      </c>
      <c r="Z667" s="444">
        <f>W667*X667</f>
        <v/>
      </c>
      <c r="AA667" s="444" t="n"/>
      <c r="AB667" s="1647" t="n">
        <v>0.061</v>
      </c>
      <c r="AC667" s="1627">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442"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442" t="n">
        <v>60</v>
      </c>
      <c r="O668" s="553" t="n"/>
      <c r="P668" s="1628" t="n">
        <v>3530</v>
      </c>
      <c r="Q668" s="1628">
        <f>O668*P668</f>
        <v/>
      </c>
      <c r="R668" s="724" t="n">
        <v>3000</v>
      </c>
      <c r="S668" s="1623">
        <f>O668*R668</f>
        <v/>
      </c>
      <c r="T668" s="1623">
        <f>Q668-S668</f>
        <v/>
      </c>
      <c r="U668" s="556">
        <f>T668/Q668</f>
        <v/>
      </c>
      <c r="V668" s="444">
        <f>ROUND(0.34*0.24*0.28,3)</f>
        <v/>
      </c>
      <c r="W668" s="444" t="n">
        <v>1.6</v>
      </c>
      <c r="X668" s="728">
        <f>O668/N668</f>
        <v/>
      </c>
      <c r="Y668" s="444">
        <f>V668*X668</f>
        <v/>
      </c>
      <c r="Z668" s="444">
        <f>W668*X668</f>
        <v/>
      </c>
      <c r="AA668" s="444" t="n"/>
      <c r="AB668" s="1647" t="n">
        <v>0.014</v>
      </c>
      <c r="AC668" s="1624">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442"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442" t="n">
        <v>60</v>
      </c>
      <c r="O669" s="553" t="n"/>
      <c r="P669" s="1628" t="n">
        <v>6215</v>
      </c>
      <c r="Q669" s="1628">
        <f>O669*P669</f>
        <v/>
      </c>
      <c r="R669" s="724" t="n">
        <v>5280</v>
      </c>
      <c r="S669" s="1623">
        <f>O669*R669</f>
        <v/>
      </c>
      <c r="T669" s="1623">
        <f>Q669-S669</f>
        <v/>
      </c>
      <c r="U669" s="556">
        <f>T669/Q669</f>
        <v/>
      </c>
      <c r="V669" s="444">
        <f>ROUND(0.31*0.4*0.18,3)</f>
        <v/>
      </c>
      <c r="W669" s="444" t="n">
        <v>7</v>
      </c>
      <c r="X669" s="728">
        <f>O669/N669</f>
        <v/>
      </c>
      <c r="Y669" s="444">
        <f>V669*X669</f>
        <v/>
      </c>
      <c r="Z669" s="444">
        <f>W669*X669</f>
        <v/>
      </c>
      <c r="AA669" s="444" t="n"/>
      <c r="AB669" s="1647" t="n">
        <v>0.1</v>
      </c>
      <c r="AC669" s="1624">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442"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442" t="n">
        <v>60</v>
      </c>
      <c r="O670" s="553" t="n">
        <v>24</v>
      </c>
      <c r="P670" s="1628" t="n">
        <v>5180</v>
      </c>
      <c r="Q670" s="1628">
        <f>O670*P670</f>
        <v/>
      </c>
      <c r="R670" s="724" t="n">
        <v>4400</v>
      </c>
      <c r="S670" s="1623">
        <f>O670*R670</f>
        <v/>
      </c>
      <c r="T670" s="1623">
        <f>Q670-S670</f>
        <v/>
      </c>
      <c r="U670" s="556">
        <f>T670/Q670</f>
        <v/>
      </c>
      <c r="V670" s="444">
        <f>ROUND(0.34*0.55*0.33,3)</f>
        <v/>
      </c>
      <c r="W670" s="444" t="n">
        <v>11.8</v>
      </c>
      <c r="X670" s="728">
        <f>O670/N670</f>
        <v/>
      </c>
      <c r="Y670" s="444">
        <f>V670*X670</f>
        <v/>
      </c>
      <c r="Z670" s="444">
        <f>W670*X670</f>
        <v/>
      </c>
      <c r="AA670" s="444" t="n"/>
      <c r="AB670" s="1647" t="n">
        <v>0.17</v>
      </c>
      <c r="AC670" s="1624">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442"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442" t="n">
        <v>60</v>
      </c>
      <c r="O671" s="553" t="n">
        <v>24</v>
      </c>
      <c r="P671" s="1628" t="n">
        <v>2825</v>
      </c>
      <c r="Q671" s="1628">
        <f>O671*P671</f>
        <v/>
      </c>
      <c r="R671" s="724" t="n">
        <v>2400</v>
      </c>
      <c r="S671" s="1623">
        <f>O671*R671</f>
        <v/>
      </c>
      <c r="T671" s="1623">
        <f>Q671-S671</f>
        <v/>
      </c>
      <c r="U671" s="556">
        <f>T671/Q671</f>
        <v/>
      </c>
      <c r="V671" s="444">
        <f>ROUND(0.34*0.55*0.33,3)</f>
        <v/>
      </c>
      <c r="W671" s="444" t="n">
        <v>15.8</v>
      </c>
      <c r="X671" s="728">
        <f>O671/N671</f>
        <v/>
      </c>
      <c r="Y671" s="444">
        <f>V671*X671</f>
        <v/>
      </c>
      <c r="Z671" s="444">
        <f>W671*X671</f>
        <v/>
      </c>
      <c r="AA671" s="444" t="n"/>
      <c r="AB671" s="1647" t="n">
        <v>0.23</v>
      </c>
      <c r="AC671" s="1624">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442"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442" t="n">
        <v>60</v>
      </c>
      <c r="O672" s="553" t="n"/>
      <c r="P672" s="1628" t="n">
        <v>4145</v>
      </c>
      <c r="Q672" s="1628">
        <f>O672*P672</f>
        <v/>
      </c>
      <c r="R672" s="724" t="n">
        <v>3520</v>
      </c>
      <c r="S672" s="1623">
        <f>O672*R672</f>
        <v/>
      </c>
      <c r="T672" s="1623">
        <f>Q672-S672</f>
        <v/>
      </c>
      <c r="U672" s="556">
        <f>T672/Q672</f>
        <v/>
      </c>
      <c r="V672" s="444">
        <f>ROUND(0.31*0.4*0.28,3)</f>
        <v/>
      </c>
      <c r="W672" s="444" t="n">
        <v>7.5</v>
      </c>
      <c r="X672" s="728">
        <f>O672/N672</f>
        <v/>
      </c>
      <c r="Y672" s="444">
        <f>V672*X672</f>
        <v/>
      </c>
      <c r="Z672" s="444">
        <f>W672*X672</f>
        <v/>
      </c>
      <c r="AA672" s="444" t="n"/>
      <c r="AB672" s="1647" t="n">
        <v>0.1</v>
      </c>
      <c r="AC672" s="1624">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442" t="n"/>
      <c r="B673" s="822" t="n"/>
      <c r="C673" s="1738" t="n">
        <v>4560438578442</v>
      </c>
      <c r="D673" s="1738"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442" t="n">
        <v>180</v>
      </c>
      <c r="N673" s="1442" t="n"/>
      <c r="O673" s="553" t="n"/>
      <c r="P673" s="1628" t="n">
        <v>461</v>
      </c>
      <c r="Q673" s="1628">
        <f>O673*P673</f>
        <v/>
      </c>
      <c r="R673" s="724" t="n">
        <v>392</v>
      </c>
      <c r="S673" s="1623">
        <f>O673*R673</f>
        <v/>
      </c>
      <c r="T673" s="1623">
        <f>Q673-S673</f>
        <v/>
      </c>
      <c r="U673" s="556">
        <f>T673/Q673</f>
        <v/>
      </c>
      <c r="V673" s="444">
        <f>ROUND(0.31*0.41*0.175,3)</f>
        <v/>
      </c>
      <c r="W673" s="444" t="n">
        <v>5.15</v>
      </c>
      <c r="X673" s="728" t="n">
        <v>1</v>
      </c>
      <c r="Y673" s="444">
        <f>V673*X673</f>
        <v/>
      </c>
      <c r="Z673" s="444">
        <f>W673*X673</f>
        <v/>
      </c>
      <c r="AA673" s="444" t="n"/>
      <c r="AB673" s="1647" t="n">
        <v>0.022</v>
      </c>
      <c r="AC673" s="1624">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442"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442" t="n">
        <v>48</v>
      </c>
      <c r="N674" s="1442" t="n"/>
      <c r="O674" s="553" t="n"/>
      <c r="P674" s="1628" t="n">
        <v>1729</v>
      </c>
      <c r="Q674" s="1628">
        <f>O674*P674</f>
        <v/>
      </c>
      <c r="R674" s="724" t="n">
        <v>1470</v>
      </c>
      <c r="S674" s="1623">
        <f>O674*R674</f>
        <v/>
      </c>
      <c r="T674" s="1623">
        <f>Q674-S674</f>
        <v/>
      </c>
      <c r="U674" s="556">
        <f>T674/Q674</f>
        <v/>
      </c>
      <c r="V674" s="444">
        <f>ROUND(0.375*0.56*0.22,3)</f>
        <v/>
      </c>
      <c r="W674" s="444" t="n">
        <v>14.15</v>
      </c>
      <c r="X674" s="728" t="n">
        <v>1</v>
      </c>
      <c r="Y674" s="444">
        <f>V674*X674</f>
        <v/>
      </c>
      <c r="Z674" s="444">
        <f>W674*X674</f>
        <v/>
      </c>
      <c r="AA674" s="444" t="n"/>
      <c r="AB674" s="1647" t="n">
        <v>0.269</v>
      </c>
      <c r="AC674" s="1624">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442"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442" t="n">
        <v>30</v>
      </c>
      <c r="N675" s="1442" t="n"/>
      <c r="O675" s="553" t="n"/>
      <c r="P675" s="1628" t="n">
        <v>1176</v>
      </c>
      <c r="Q675" s="1628">
        <f>O675*P675</f>
        <v/>
      </c>
      <c r="R675" s="724" t="n">
        <v>1000</v>
      </c>
      <c r="S675" s="1623">
        <f>O675*R675</f>
        <v/>
      </c>
      <c r="T675" s="1623">
        <f>Q675-S675</f>
        <v/>
      </c>
      <c r="U675" s="556">
        <f>T675/Q675</f>
        <v/>
      </c>
      <c r="V675" s="444">
        <f>ROUND(0.375*0.43*0.19,3)</f>
        <v/>
      </c>
      <c r="W675" s="444" t="n">
        <v>12.15</v>
      </c>
      <c r="X675" s="728">
        <f>O675/M675</f>
        <v/>
      </c>
      <c r="Y675" s="444">
        <f>V675*X675</f>
        <v/>
      </c>
      <c r="Z675" s="444">
        <f>W675*X675</f>
        <v/>
      </c>
      <c r="AA675" s="444" t="n"/>
      <c r="AB675" s="1647" t="n">
        <v>0.378</v>
      </c>
      <c r="AC675" s="1624">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442"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442" t="n">
        <v>48</v>
      </c>
      <c r="N676" s="1442" t="n"/>
      <c r="O676" s="553" t="n"/>
      <c r="P676" s="1628" t="n">
        <v>1976</v>
      </c>
      <c r="Q676" s="1628">
        <f>O676*P676</f>
        <v/>
      </c>
      <c r="R676" s="724" t="n">
        <v>1680</v>
      </c>
      <c r="S676" s="1623">
        <f>O676*R676</f>
        <v/>
      </c>
      <c r="T676" s="1623">
        <f>Q676-S676</f>
        <v/>
      </c>
      <c r="U676" s="556">
        <f>T676/Q676</f>
        <v/>
      </c>
      <c r="V676" s="444">
        <f>ROUND(0.39*0.505*0.15,3)</f>
        <v/>
      </c>
      <c r="W676" s="444" t="n">
        <v>10.45</v>
      </c>
      <c r="X676" s="728">
        <f>O676/M676</f>
        <v/>
      </c>
      <c r="Y676" s="444">
        <f>V676*X676</f>
        <v/>
      </c>
      <c r="Z676" s="444">
        <f>W676*X676</f>
        <v/>
      </c>
      <c r="AA676" s="444" t="n"/>
      <c r="AB676" s="1647" t="n">
        <v>0.198</v>
      </c>
      <c r="AC676" s="1624">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442"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442" t="n">
        <v>10</v>
      </c>
      <c r="N677" s="1442" t="n"/>
      <c r="O677" s="553" t="n"/>
      <c r="P677" s="1628" t="n">
        <v>5270</v>
      </c>
      <c r="Q677" s="1628">
        <f>O677*P677</f>
        <v/>
      </c>
      <c r="R677" s="724" t="n">
        <v>4480</v>
      </c>
      <c r="S677" s="1623">
        <f>O677*R677</f>
        <v/>
      </c>
      <c r="T677" s="1623">
        <f>Q677-S677</f>
        <v/>
      </c>
      <c r="U677" s="556">
        <f>T677/Q677</f>
        <v/>
      </c>
      <c r="V677" s="444">
        <f>ROUND(0.455*0.455*0.265,3)</f>
        <v/>
      </c>
      <c r="W677" s="444" t="n">
        <v>13.05</v>
      </c>
      <c r="X677" s="728">
        <f>O677/M677</f>
        <v/>
      </c>
      <c r="Y677" s="444">
        <f>V677*X677</f>
        <v/>
      </c>
      <c r="Z677" s="444">
        <f>W677*X677</f>
        <v/>
      </c>
      <c r="AA677" s="444" t="n"/>
      <c r="AB677" s="1647" t="n">
        <v>1.2</v>
      </c>
      <c r="AC677" s="1624"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442"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442" t="n">
        <v>24</v>
      </c>
      <c r="N678" s="1442" t="n"/>
      <c r="O678" s="553" t="n"/>
      <c r="P678" s="1628" t="n">
        <v>800</v>
      </c>
      <c r="Q678" s="1628">
        <f>O678*P678</f>
        <v/>
      </c>
      <c r="R678" s="724" t="n">
        <v>680</v>
      </c>
      <c r="S678" s="1623">
        <f>O678*R678</f>
        <v/>
      </c>
      <c r="T678" s="1623">
        <f>Q678-S678</f>
        <v/>
      </c>
      <c r="U678" s="556">
        <f>T678/Q678</f>
        <v/>
      </c>
      <c r="V678" s="444">
        <f>ROUND(0.255*0.5*0.17,3)</f>
        <v/>
      </c>
      <c r="W678" s="444" t="n">
        <v>8.6</v>
      </c>
      <c r="X678" s="728">
        <f>O678/M678</f>
        <v/>
      </c>
      <c r="Y678" s="444">
        <f>V678*X678</f>
        <v/>
      </c>
      <c r="Z678" s="444">
        <f>W678*X678</f>
        <v/>
      </c>
      <c r="AA678" s="444" t="n"/>
      <c r="AB678" s="1647" t="n">
        <v>0.32</v>
      </c>
      <c r="AC678" s="1624">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442"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442" t="n">
        <v>24</v>
      </c>
      <c r="N679" s="1442" t="n"/>
      <c r="O679" s="553" t="n"/>
      <c r="P679" s="1628" t="n">
        <v>800</v>
      </c>
      <c r="Q679" s="1628">
        <f>O679*P679</f>
        <v/>
      </c>
      <c r="R679" s="724" t="n">
        <v>680</v>
      </c>
      <c r="S679" s="1623">
        <f>O679*R679</f>
        <v/>
      </c>
      <c r="T679" s="1623">
        <f>Q679-S679</f>
        <v/>
      </c>
      <c r="U679" s="556">
        <f>T679/Q679</f>
        <v/>
      </c>
      <c r="V679" s="444">
        <f>ROUND(0.255*0.5*0.17,3)</f>
        <v/>
      </c>
      <c r="W679" s="444" t="n">
        <v>8.6</v>
      </c>
      <c r="X679" s="728">
        <f>O679/M679</f>
        <v/>
      </c>
      <c r="Y679" s="444">
        <f>V679*X679</f>
        <v/>
      </c>
      <c r="Z679" s="444">
        <f>W679*X679</f>
        <v/>
      </c>
      <c r="AA679" s="444" t="n"/>
      <c r="AB679" s="1647" t="n">
        <v>0.32</v>
      </c>
      <c r="AC679" s="1624">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442"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442" t="n">
        <v>24</v>
      </c>
      <c r="N680" s="1442" t="n"/>
      <c r="O680" s="553" t="n">
        <v>96</v>
      </c>
      <c r="P680" s="1628" t="n">
        <v>800</v>
      </c>
      <c r="Q680" s="1628">
        <f>O680*P680</f>
        <v/>
      </c>
      <c r="R680" s="724" t="n">
        <v>680</v>
      </c>
      <c r="S680" s="1623">
        <f>O680*R680</f>
        <v/>
      </c>
      <c r="T680" s="1623">
        <f>Q680-S680</f>
        <v/>
      </c>
      <c r="U680" s="556">
        <f>T680/Q680</f>
        <v/>
      </c>
      <c r="V680" s="444">
        <f>ROUND(0.255*0.5*0.17,3)</f>
        <v/>
      </c>
      <c r="W680" s="444" t="n">
        <v>8.6</v>
      </c>
      <c r="X680" s="728">
        <f>O680/M680</f>
        <v/>
      </c>
      <c r="Y680" s="444">
        <f>V680*X680</f>
        <v/>
      </c>
      <c r="Z680" s="444">
        <f>W680*X680</f>
        <v/>
      </c>
      <c r="AA680" s="444" t="n"/>
      <c r="AB680" s="1647" t="n">
        <v>0.32</v>
      </c>
      <c r="AC680" s="1624">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442"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442" t="n">
        <v>24</v>
      </c>
      <c r="N681" s="1442" t="n"/>
      <c r="O681" s="553" t="n">
        <v>96</v>
      </c>
      <c r="P681" s="1628" t="n">
        <v>800</v>
      </c>
      <c r="Q681" s="1628">
        <f>O681*P681</f>
        <v/>
      </c>
      <c r="R681" s="724" t="n">
        <v>680</v>
      </c>
      <c r="S681" s="1623">
        <f>O681*R681</f>
        <v/>
      </c>
      <c r="T681" s="1623">
        <f>Q681-S681</f>
        <v/>
      </c>
      <c r="U681" s="556">
        <f>T681/Q681</f>
        <v/>
      </c>
      <c r="V681" s="444">
        <f>ROUND(0.255*0.5*0.17,3)</f>
        <v/>
      </c>
      <c r="W681" s="444" t="n">
        <v>8.6</v>
      </c>
      <c r="X681" s="728">
        <f>O681/M681</f>
        <v/>
      </c>
      <c r="Y681" s="444">
        <f>V681*X681</f>
        <v/>
      </c>
      <c r="Z681" s="444">
        <f>W681*X681</f>
        <v/>
      </c>
      <c r="AA681" s="444" t="n"/>
      <c r="AB681" s="1647" t="n">
        <v>0.32</v>
      </c>
      <c r="AC681" s="1624">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442"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442" t="n">
        <v>48</v>
      </c>
      <c r="N682" s="1442" t="n"/>
      <c r="O682" s="553" t="n"/>
      <c r="P682" s="1628" t="n">
        <v>6000</v>
      </c>
      <c r="Q682" s="1628">
        <f>O682*P682</f>
        <v/>
      </c>
      <c r="R682" s="724" t="n">
        <v>5100</v>
      </c>
      <c r="S682" s="1623">
        <f>O682*R682</f>
        <v/>
      </c>
      <c r="T682" s="1623">
        <f>Q682-S682</f>
        <v/>
      </c>
      <c r="U682" s="556">
        <f>T682/Q682</f>
        <v/>
      </c>
      <c r="V682" s="444" t="n"/>
      <c r="W682" s="444" t="n"/>
      <c r="X682" s="728" t="n"/>
      <c r="Y682" s="444">
        <f>V682*X682</f>
        <v/>
      </c>
      <c r="Z682" s="444">
        <f>W682*X682</f>
        <v/>
      </c>
      <c r="AA682" s="444" t="n"/>
      <c r="AB682" s="1647" t="n">
        <v>0.264</v>
      </c>
      <c r="AC682" s="1624">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442"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442" t="n">
        <v>48</v>
      </c>
      <c r="N683" s="1442" t="n"/>
      <c r="O683" s="553" t="n"/>
      <c r="P683" s="1628" t="n">
        <v>7694</v>
      </c>
      <c r="Q683" s="1628">
        <f>O683*P683</f>
        <v/>
      </c>
      <c r="R683" s="724" t="n">
        <v>6540</v>
      </c>
      <c r="S683" s="1623">
        <f>O683*R683</f>
        <v/>
      </c>
      <c r="T683" s="1623">
        <f>Q683-S683</f>
        <v/>
      </c>
      <c r="U683" s="556">
        <f>T683/Q683</f>
        <v/>
      </c>
      <c r="V683" s="444" t="n"/>
      <c r="W683" s="444" t="n"/>
      <c r="X683" s="728" t="n"/>
      <c r="Y683" s="444">
        <f>V683*X683</f>
        <v/>
      </c>
      <c r="Z683" s="444">
        <f>W683*X683</f>
        <v/>
      </c>
      <c r="AA683" s="444" t="n"/>
      <c r="AB683" s="1647" t="n">
        <v>0.212</v>
      </c>
      <c r="AC683" s="1624">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442"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442" t="n">
        <v>48</v>
      </c>
      <c r="N684" s="1442" t="n"/>
      <c r="O684" s="553" t="n"/>
      <c r="P684" s="1628" t="n">
        <v>9811</v>
      </c>
      <c r="Q684" s="1628">
        <f>O684*P684</f>
        <v/>
      </c>
      <c r="R684" s="724" t="n">
        <v>8340</v>
      </c>
      <c r="S684" s="1623">
        <f>O684*R684</f>
        <v/>
      </c>
      <c r="T684" s="1623">
        <f>Q684-S684</f>
        <v/>
      </c>
      <c r="U684" s="556">
        <f>T684/Q684</f>
        <v/>
      </c>
      <c r="V684" s="444">
        <f>ROUND(0.27*0.355*0.255,3)</f>
        <v/>
      </c>
      <c r="W684" s="444" t="n">
        <v>4.25</v>
      </c>
      <c r="X684" s="728" t="n">
        <v>1</v>
      </c>
      <c r="Y684" s="444">
        <f>V684*X684</f>
        <v/>
      </c>
      <c r="Z684" s="444">
        <f>W684*X684</f>
        <v/>
      </c>
      <c r="AA684" s="444" t="n"/>
      <c r="AB684" s="1647" t="n">
        <v>0.206</v>
      </c>
      <c r="AC684" s="1624">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442"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442" t="n">
        <v>10</v>
      </c>
      <c r="N685" s="1442" t="n"/>
      <c r="O685" s="553" t="n"/>
      <c r="P685" s="1628" t="n">
        <v>21120</v>
      </c>
      <c r="Q685" s="1628">
        <f>O685*P685</f>
        <v/>
      </c>
      <c r="R685" s="724" t="n">
        <v>17940</v>
      </c>
      <c r="S685" s="1623">
        <f>O685*R685</f>
        <v/>
      </c>
      <c r="T685" s="1623">
        <f>Q685-S685</f>
        <v/>
      </c>
      <c r="U685" s="556">
        <f>T685/Q685</f>
        <v/>
      </c>
      <c r="V685" s="444">
        <f>ROUND(0.435*0.48*0.23,3)</f>
        <v/>
      </c>
      <c r="W685" s="444" t="n">
        <v>10.7</v>
      </c>
      <c r="X685" s="728" t="n">
        <v>1</v>
      </c>
      <c r="Y685" s="444">
        <f>V685*X685</f>
        <v/>
      </c>
      <c r="Z685" s="444">
        <f>W685*X685</f>
        <v/>
      </c>
      <c r="AA685" s="444" t="n"/>
      <c r="AB685" s="1647" t="n">
        <v>0.6820000000000001</v>
      </c>
      <c r="AC685" s="1624">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442" t="n"/>
      <c r="B686" s="822" t="n"/>
      <c r="C686" s="449" t="n">
        <v>4560438579340</v>
      </c>
      <c r="D686" s="449" t="n"/>
      <c r="E686" s="435" t="inlineStr">
        <is>
          <t>AISHODO</t>
        </is>
      </c>
      <c r="F686" s="435" t="n"/>
      <c r="G686" s="450" t="n"/>
      <c r="H686" s="451" t="inlineStr">
        <is>
          <t>HM Nattokinase</t>
        </is>
      </c>
      <c r="I686" s="907" t="n"/>
      <c r="J686" s="945" t="n"/>
      <c r="K686" s="451" t="n"/>
      <c r="L686" s="451" t="n"/>
      <c r="M686" s="1442" t="n"/>
      <c r="N686" s="1442" t="n"/>
      <c r="O686" s="553" t="n"/>
      <c r="P686" s="1628" t="n">
        <v>2059</v>
      </c>
      <c r="Q686" s="1628">
        <f>O686*P686</f>
        <v/>
      </c>
      <c r="R686" s="724" t="n">
        <v>1750</v>
      </c>
      <c r="S686" s="1623">
        <f>O686*R686</f>
        <v/>
      </c>
      <c r="T686" s="1623">
        <f>Q686-S686</f>
        <v/>
      </c>
      <c r="U686" s="556">
        <f>T686/Q686</f>
        <v/>
      </c>
      <c r="V686" s="444" t="n"/>
      <c r="W686" s="444" t="n"/>
      <c r="X686" s="728" t="n"/>
      <c r="Y686" s="444" t="n"/>
      <c r="Z686" s="444" t="n"/>
      <c r="AA686" s="444" t="n"/>
      <c r="AB686" s="1647" t="n"/>
      <c r="AC686" s="1624">
        <f>ROUND(O686*AB686,3)</f>
        <v/>
      </c>
      <c r="AD686" s="673" t="n"/>
      <c r="AE686" s="663" t="n"/>
      <c r="AF686" s="663" t="n"/>
      <c r="AG686" s="663" t="n"/>
    </row>
    <row r="687" hidden="1" ht="20.1" customFormat="1" customHeight="1" s="437" thickBot="1">
      <c r="A687" s="1442" t="n"/>
      <c r="B687" s="822" t="n"/>
      <c r="C687" s="449" t="n"/>
      <c r="D687" s="449" t="n"/>
      <c r="E687" s="435" t="inlineStr">
        <is>
          <t>AISHODO</t>
        </is>
      </c>
      <c r="F687" s="447" t="n"/>
      <c r="G687" s="671" t="n"/>
      <c r="H687" s="404" t="inlineStr">
        <is>
          <t>NMN18000 PLUS</t>
        </is>
      </c>
      <c r="I687" s="404" t="n"/>
      <c r="J687" s="488" t="n"/>
      <c r="K687" s="451" t="n"/>
      <c r="L687" s="451" t="n"/>
      <c r="M687" s="1442" t="n"/>
      <c r="N687" s="1442" t="n"/>
      <c r="O687" s="553" t="n"/>
      <c r="P687" s="1628" t="n">
        <v>18588</v>
      </c>
      <c r="Q687" s="1628">
        <f>O687*P687</f>
        <v/>
      </c>
      <c r="R687" s="724" t="n">
        <v>15800</v>
      </c>
      <c r="S687" s="1623">
        <f>O687*R687</f>
        <v/>
      </c>
      <c r="T687" s="1623">
        <f>Q687-S687</f>
        <v/>
      </c>
      <c r="U687" s="556">
        <f>T687/Q687</f>
        <v/>
      </c>
      <c r="V687" s="444" t="n"/>
      <c r="W687" s="444" t="n"/>
      <c r="X687" s="728" t="n"/>
      <c r="Y687" s="444" t="n"/>
      <c r="Z687" s="444" t="n"/>
      <c r="AA687" s="444" t="n"/>
      <c r="AB687" s="1647" t="n"/>
      <c r="AC687" s="1624">
        <f>ROUND(O687*AB687,3)</f>
        <v/>
      </c>
      <c r="AD687" s="673" t="n"/>
      <c r="AE687" s="663" t="n"/>
      <c r="AF687" s="663" t="n"/>
      <c r="AG687" s="663" t="n"/>
    </row>
    <row r="688" hidden="1" ht="20.1" customFormat="1" customHeight="1" s="437" thickBot="1">
      <c r="A688" s="1442"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442" t="n">
        <v>48</v>
      </c>
      <c r="N688" s="1442" t="n"/>
      <c r="O688" s="553" t="n"/>
      <c r="P688" s="1628" t="n">
        <v>1824</v>
      </c>
      <c r="Q688" s="1628">
        <f>O688*P688</f>
        <v/>
      </c>
      <c r="R688" s="724" t="n">
        <v>1680</v>
      </c>
      <c r="S688" s="1623">
        <f>O688*R688</f>
        <v/>
      </c>
      <c r="T688" s="1623">
        <f>Q688-S688</f>
        <v/>
      </c>
      <c r="U688" s="556">
        <f>T688/Q688</f>
        <v/>
      </c>
      <c r="V688" s="444">
        <f>ROUND(0.409*0.264*0.277,3)</f>
        <v/>
      </c>
      <c r="W688" s="444" t="n">
        <v>4.25</v>
      </c>
      <c r="X688" s="728">
        <f>O688/M688</f>
        <v/>
      </c>
      <c r="Y688" s="444">
        <f>V688*X688</f>
        <v/>
      </c>
      <c r="Z688" s="444">
        <f>W688*X688</f>
        <v/>
      </c>
      <c r="AA688" s="444" t="n"/>
      <c r="AB688" s="1647" t="n">
        <v>0.07099999999999999</v>
      </c>
      <c r="AC688" s="1624">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442"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442" t="n">
        <v>48</v>
      </c>
      <c r="N689" s="1442" t="n"/>
      <c r="O689" s="553" t="n"/>
      <c r="P689" s="1628" t="n">
        <v>1976</v>
      </c>
      <c r="Q689" s="1628">
        <f>O689*P689</f>
        <v/>
      </c>
      <c r="R689" s="724" t="n">
        <v>1550</v>
      </c>
      <c r="S689" s="1623">
        <f>O689*R689</f>
        <v/>
      </c>
      <c r="T689" s="1623">
        <f>Q689-S689</f>
        <v/>
      </c>
      <c r="U689" s="556">
        <f>T689/Q689</f>
        <v/>
      </c>
      <c r="V689" s="444">
        <f>ROUND(0.431*0.255*0.285,3)</f>
        <v/>
      </c>
      <c r="W689" s="444" t="n">
        <v>7.6</v>
      </c>
      <c r="X689" s="728">
        <f>O689/M689</f>
        <v/>
      </c>
      <c r="Y689" s="444">
        <f>V689*X689</f>
        <v/>
      </c>
      <c r="Z689" s="444">
        <f>W689*X689</f>
        <v/>
      </c>
      <c r="AA689" s="444" t="n"/>
      <c r="AB689" s="1647" t="n">
        <v>0.078</v>
      </c>
      <c r="AC689" s="1624">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442"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442" t="n">
        <v>44</v>
      </c>
      <c r="N690" s="1442" t="n"/>
      <c r="O690" s="553" t="n">
        <v>88</v>
      </c>
      <c r="P690" s="1628" t="n">
        <v>565</v>
      </c>
      <c r="Q690" s="1628">
        <f>O690*P690</f>
        <v/>
      </c>
      <c r="R690" s="724" t="n">
        <v>480</v>
      </c>
      <c r="S690" s="1623">
        <f>O690*R690</f>
        <v/>
      </c>
      <c r="T690" s="1623">
        <f>Q690-S690</f>
        <v/>
      </c>
      <c r="U690" s="556">
        <f>T690/Q690</f>
        <v/>
      </c>
      <c r="V690" s="444">
        <f>ROUND(0.48*0.39*0.47,3)</f>
        <v/>
      </c>
      <c r="W690" s="444" t="n">
        <v>11.25</v>
      </c>
      <c r="X690" s="728">
        <f>O690/M690</f>
        <v/>
      </c>
      <c r="Y690" s="444">
        <f>V690*X690</f>
        <v/>
      </c>
      <c r="Z690" s="444">
        <f>W690*X690</f>
        <v/>
      </c>
      <c r="AA690" s="444" t="n"/>
      <c r="AB690" s="1647" t="n">
        <v>0.234</v>
      </c>
      <c r="AC690" s="1627">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442" t="n"/>
      <c r="B691" s="822" t="n"/>
      <c r="C691" s="1738" t="n">
        <v>4580224360549</v>
      </c>
      <c r="D691" s="1738"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442" t="n">
        <v>48</v>
      </c>
      <c r="N691" s="1442">
        <f>M691*10</f>
        <v/>
      </c>
      <c r="O691" s="553" t="n"/>
      <c r="P691" s="1628" t="n">
        <v>2370</v>
      </c>
      <c r="Q691" s="1628">
        <f>O691*P691</f>
        <v/>
      </c>
      <c r="R691" s="724" t="n">
        <v>2014</v>
      </c>
      <c r="S691" s="1623">
        <f>O691*R691</f>
        <v/>
      </c>
      <c r="T691" s="1623">
        <f>Q691-S691</f>
        <v/>
      </c>
      <c r="U691" s="556">
        <f>T691/Q691</f>
        <v/>
      </c>
      <c r="V691" s="444">
        <f>ROUND(0.5*0.64*0.25,3)</f>
        <v/>
      </c>
      <c r="W691" s="444" t="n">
        <v>12.9</v>
      </c>
      <c r="X691" s="728">
        <f>O691/M691</f>
        <v/>
      </c>
      <c r="Y691" s="444">
        <f>V691*X691</f>
        <v/>
      </c>
      <c r="Z691" s="444">
        <f>W691*X691</f>
        <v/>
      </c>
      <c r="AA691" s="444" t="n"/>
      <c r="AB691" s="1647" t="n">
        <v>0.182</v>
      </c>
      <c r="AC691" s="1627">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442"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442" t="n">
        <v>48</v>
      </c>
      <c r="N692" s="1442">
        <f>M692*10</f>
        <v/>
      </c>
      <c r="O692" s="553" t="n"/>
      <c r="P692" s="1628" t="n">
        <v>1375</v>
      </c>
      <c r="Q692" s="1628">
        <f>O692*P692</f>
        <v/>
      </c>
      <c r="R692" s="724" t="n">
        <v>1166</v>
      </c>
      <c r="S692" s="1623">
        <f>O692*R692</f>
        <v/>
      </c>
      <c r="T692" s="1623">
        <f>Q692-S692</f>
        <v/>
      </c>
      <c r="U692" s="556">
        <f>T692/Q692</f>
        <v/>
      </c>
      <c r="V692" s="444" t="n"/>
      <c r="W692" s="444" t="n"/>
      <c r="X692" s="728" t="n"/>
      <c r="Y692" s="444">
        <f>V692*X692</f>
        <v/>
      </c>
      <c r="Z692" s="444">
        <f>W692*X692</f>
        <v/>
      </c>
      <c r="AA692" s="444" t="n"/>
      <c r="AB692" s="1647" t="n">
        <v>0.08400000000000001</v>
      </c>
      <c r="AC692" s="1624">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442"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442" t="n">
        <v>48</v>
      </c>
      <c r="N693" s="1442">
        <f>M693*10</f>
        <v/>
      </c>
      <c r="O693" s="553" t="n"/>
      <c r="P693" s="1628" t="n">
        <v>2370</v>
      </c>
      <c r="Q693" s="1628">
        <f>O693*P693</f>
        <v/>
      </c>
      <c r="R693" s="724" t="n">
        <v>2014</v>
      </c>
      <c r="S693" s="1623">
        <f>O693*R693</f>
        <v/>
      </c>
      <c r="T693" s="1623">
        <f>Q693-S693</f>
        <v/>
      </c>
      <c r="U693" s="556">
        <f>T693/Q693</f>
        <v/>
      </c>
      <c r="V693" s="444" t="n"/>
      <c r="W693" s="444" t="n"/>
      <c r="X693" s="728" t="n"/>
      <c r="Y693" s="444">
        <f>V693*X693</f>
        <v/>
      </c>
      <c r="Z693" s="444">
        <f>W693*X693</f>
        <v/>
      </c>
      <c r="AA693" s="444" t="n"/>
      <c r="AB693" s="1647" t="n">
        <v>0.162</v>
      </c>
      <c r="AC693" s="1627">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442"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442" t="n">
        <v>48</v>
      </c>
      <c r="N694" s="1442">
        <f>M694*10</f>
        <v/>
      </c>
      <c r="O694" s="553" t="n"/>
      <c r="P694" s="1628" t="n">
        <v>2370</v>
      </c>
      <c r="Q694" s="1628">
        <f>O694*P694</f>
        <v/>
      </c>
      <c r="R694" s="724" t="n">
        <v>2014</v>
      </c>
      <c r="S694" s="1623">
        <f>O694*R694</f>
        <v/>
      </c>
      <c r="T694" s="1623">
        <f>Q694-S694</f>
        <v/>
      </c>
      <c r="U694" s="556">
        <f>T694/Q694</f>
        <v/>
      </c>
      <c r="V694" s="444" t="n"/>
      <c r="W694" s="444" t="n"/>
      <c r="X694" s="728" t="n"/>
      <c r="Y694" s="444">
        <f>V694*X694</f>
        <v/>
      </c>
      <c r="Z694" s="444">
        <f>W694*X694</f>
        <v/>
      </c>
      <c r="AA694" s="444" t="n"/>
      <c r="AB694" s="1647" t="n">
        <v>0.028</v>
      </c>
      <c r="AC694" s="1627">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442"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442" t="n">
        <v>48</v>
      </c>
      <c r="N695" s="1442">
        <f>M695*10</f>
        <v/>
      </c>
      <c r="O695" s="553" t="n"/>
      <c r="P695" s="1628" t="n">
        <v>2370</v>
      </c>
      <c r="Q695" s="1628">
        <f>O695*P695</f>
        <v/>
      </c>
      <c r="R695" s="724" t="n">
        <v>2014</v>
      </c>
      <c r="S695" s="1623">
        <f>O695*R695</f>
        <v/>
      </c>
      <c r="T695" s="1623">
        <f>Q695-S695</f>
        <v/>
      </c>
      <c r="U695" s="556">
        <f>T695/Q695</f>
        <v/>
      </c>
      <c r="V695" s="444" t="n"/>
      <c r="W695" s="444" t="n"/>
      <c r="X695" s="728" t="n"/>
      <c r="Y695" s="444">
        <f>V695*X695</f>
        <v/>
      </c>
      <c r="Z695" s="444">
        <f>W695*X695</f>
        <v/>
      </c>
      <c r="AA695" s="444" t="n"/>
      <c r="AB695" s="1647" t="n">
        <v>0.04</v>
      </c>
      <c r="AC695" s="1627">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442"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442" t="n">
        <v>48</v>
      </c>
      <c r="N696" s="1442">
        <f>M696*10</f>
        <v/>
      </c>
      <c r="O696" s="553" t="n"/>
      <c r="P696" s="1628" t="n">
        <v>2620</v>
      </c>
      <c r="Q696" s="1628">
        <f>O696*P696</f>
        <v/>
      </c>
      <c r="R696" s="724" t="n">
        <v>2226</v>
      </c>
      <c r="S696" s="1623">
        <f>O696*R696</f>
        <v/>
      </c>
      <c r="T696" s="1623">
        <f>Q696-S696</f>
        <v/>
      </c>
      <c r="U696" s="556">
        <f>T696/Q696</f>
        <v/>
      </c>
      <c r="V696" s="444" t="n"/>
      <c r="W696" s="444" t="n"/>
      <c r="X696" s="728" t="n"/>
      <c r="Y696" s="444">
        <f>V696*X696</f>
        <v/>
      </c>
      <c r="Z696" s="444">
        <f>W696*X696</f>
        <v/>
      </c>
      <c r="AA696" s="444" t="n"/>
      <c r="AB696" s="1647" t="n">
        <v>0.175</v>
      </c>
      <c r="AC696" s="1624">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442"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442" t="n">
        <v>144</v>
      </c>
      <c r="N697" s="1442">
        <f>M697*10</f>
        <v/>
      </c>
      <c r="O697" s="553" t="n"/>
      <c r="P697" s="1628" t="n">
        <v>561</v>
      </c>
      <c r="Q697" s="1628">
        <f>O697*P697</f>
        <v/>
      </c>
      <c r="R697" s="724" t="n">
        <v>477</v>
      </c>
      <c r="S697" s="1623">
        <f>O697*R697</f>
        <v/>
      </c>
      <c r="T697" s="1623">
        <f>Q697-S697</f>
        <v/>
      </c>
      <c r="U697" s="556">
        <f>T697/Q697</f>
        <v/>
      </c>
      <c r="V697" s="444" t="n"/>
      <c r="W697" s="444" t="n"/>
      <c r="X697" s="728" t="n"/>
      <c r="Y697" s="444">
        <f>V697*X697</f>
        <v/>
      </c>
      <c r="Z697" s="444">
        <f>W697*X697</f>
        <v/>
      </c>
      <c r="AA697" s="444" t="n"/>
      <c r="AB697" s="1638" t="n">
        <v>0.035</v>
      </c>
      <c r="AC697" s="1624">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442"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442" t="n">
        <v>48</v>
      </c>
      <c r="N698" s="1442">
        <f>M698*10</f>
        <v/>
      </c>
      <c r="O698" s="553" t="n"/>
      <c r="P698" s="1628" t="n">
        <v>2245</v>
      </c>
      <c r="Q698" s="1628">
        <f>O698*P698</f>
        <v/>
      </c>
      <c r="R698" s="724" t="n">
        <v>1908</v>
      </c>
      <c r="S698" s="1623">
        <f>O698*R698</f>
        <v/>
      </c>
      <c r="T698" s="1623">
        <f>Q698-S698</f>
        <v/>
      </c>
      <c r="U698" s="556">
        <f>T698/Q698</f>
        <v/>
      </c>
      <c r="V698" s="444" t="n"/>
      <c r="W698" s="444" t="n"/>
      <c r="X698" s="728" t="n"/>
      <c r="Y698" s="444">
        <f>V698*X698</f>
        <v/>
      </c>
      <c r="Z698" s="444">
        <f>W698*X698</f>
        <v/>
      </c>
      <c r="AA698" s="444" t="n"/>
      <c r="AB698" s="1647" t="n">
        <v>0.092</v>
      </c>
      <c r="AC698" s="1624">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442"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442" t="n">
        <v>48</v>
      </c>
      <c r="N699" s="1442">
        <f>M699*10</f>
        <v/>
      </c>
      <c r="O699" s="553" t="n"/>
      <c r="P699" s="1628" t="n">
        <v>1497</v>
      </c>
      <c r="Q699" s="1628">
        <f>O699*P699</f>
        <v/>
      </c>
      <c r="R699" s="724" t="n">
        <v>1272</v>
      </c>
      <c r="S699" s="1623">
        <f>O699*R699</f>
        <v/>
      </c>
      <c r="T699" s="1623">
        <f>Q699-S699</f>
        <v/>
      </c>
      <c r="U699" s="556">
        <f>T699/Q699</f>
        <v/>
      </c>
      <c r="V699" s="444" t="n"/>
      <c r="W699" s="444" t="n"/>
      <c r="X699" s="728" t="n"/>
      <c r="Y699" s="444">
        <f>V699*X699</f>
        <v/>
      </c>
      <c r="Z699" s="444">
        <f>W699*X699</f>
        <v/>
      </c>
      <c r="AA699" s="444" t="n"/>
      <c r="AB699" s="1638" t="n">
        <v>0.01</v>
      </c>
      <c r="AC699" s="1624">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442"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442" t="n">
        <v>24</v>
      </c>
      <c r="N700" s="1442" t="n">
        <v>24</v>
      </c>
      <c r="O700" s="553" t="n"/>
      <c r="P700" s="1628" t="n">
        <v>412</v>
      </c>
      <c r="Q700" s="1628">
        <f>O700*P700</f>
        <v/>
      </c>
      <c r="R700" s="724" t="n">
        <v>350</v>
      </c>
      <c r="S700" s="1623">
        <f>O700*R700</f>
        <v/>
      </c>
      <c r="T700" s="1623">
        <f>Q700-S700</f>
        <v/>
      </c>
      <c r="U700" s="556">
        <f>T700/Q700</f>
        <v/>
      </c>
      <c r="V700" s="444" t="n"/>
      <c r="W700" s="444" t="n"/>
      <c r="X700" s="728" t="n"/>
      <c r="Y700" s="444" t="n"/>
      <c r="Z700" s="444" t="n"/>
      <c r="AA700" s="444" t="n"/>
      <c r="AB700" s="1647" t="n">
        <v>0.008999999999999999</v>
      </c>
      <c r="AC700" s="1624">
        <f>ROUND(O700*AB700,3)</f>
        <v/>
      </c>
      <c r="AD700" s="673" t="n"/>
      <c r="AE700" s="663" t="n"/>
      <c r="AF700" s="663" t="inlineStr">
        <is>
          <t>Ruhaku</t>
        </is>
      </c>
      <c r="AG700" s="663" t="n"/>
    </row>
    <row r="701" hidden="1" ht="20.1" customFormat="1" customHeight="1" s="437" thickBot="1">
      <c r="A701" s="1442"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442" t="n">
        <v>24</v>
      </c>
      <c r="N701" s="1442" t="n">
        <v>24</v>
      </c>
      <c r="O701" s="553" t="n"/>
      <c r="P701" s="1628" t="n">
        <v>1853</v>
      </c>
      <c r="Q701" s="1628">
        <f>O701*P701</f>
        <v/>
      </c>
      <c r="R701" s="724" t="n">
        <v>1575</v>
      </c>
      <c r="S701" s="1623">
        <f>O701*R701</f>
        <v/>
      </c>
      <c r="T701" s="1623">
        <f>Q701-S701</f>
        <v/>
      </c>
      <c r="U701" s="556">
        <f>T701/Q701</f>
        <v/>
      </c>
      <c r="V701" s="444">
        <f>ROUND(0.34*0.23*0.215,3)</f>
        <v/>
      </c>
      <c r="W701" s="444" t="n">
        <v>5.5</v>
      </c>
      <c r="X701" s="728">
        <f>O701/M701</f>
        <v/>
      </c>
      <c r="Y701" s="444">
        <f>V701*X701</f>
        <v/>
      </c>
      <c r="Z701" s="444">
        <f>W701*X701</f>
        <v/>
      </c>
      <c r="AA701" s="444" t="n"/>
      <c r="AB701" s="1647" t="n">
        <v>0.206</v>
      </c>
      <c r="AC701" s="1624">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442"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442" t="n">
        <v>24</v>
      </c>
      <c r="N702" s="1442" t="n">
        <v>24</v>
      </c>
      <c r="O702" s="553" t="n"/>
      <c r="P702" s="1628" t="n">
        <v>2012</v>
      </c>
      <c r="Q702" s="1628">
        <f>O702*P702</f>
        <v/>
      </c>
      <c r="R702" s="724" t="n">
        <v>1710</v>
      </c>
      <c r="S702" s="1623">
        <f>O702*R702</f>
        <v/>
      </c>
      <c r="T702" s="1623">
        <f>Q702-S702</f>
        <v/>
      </c>
      <c r="U702" s="556">
        <f>T702/Q702</f>
        <v/>
      </c>
      <c r="V702" s="444">
        <f>ROUND(0.36*0.245*0.25,3)</f>
        <v/>
      </c>
      <c r="W702" s="444" t="n">
        <v>7.1</v>
      </c>
      <c r="X702" s="728">
        <f>O702/M702</f>
        <v/>
      </c>
      <c r="Y702" s="444">
        <f>V702*X702</f>
        <v/>
      </c>
      <c r="Z702" s="444">
        <f>W702*X702</f>
        <v/>
      </c>
      <c r="AA702" s="444" t="n"/>
      <c r="AB702" s="1638" t="n">
        <v>0.27</v>
      </c>
      <c r="AC702" s="1624">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442"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442" t="n">
        <v>24</v>
      </c>
      <c r="N703" s="1442" t="n">
        <v>24</v>
      </c>
      <c r="O703" s="553" t="n"/>
      <c r="P703" s="1628" t="n">
        <v>2012</v>
      </c>
      <c r="Q703" s="1628">
        <f>O703*P703</f>
        <v/>
      </c>
      <c r="R703" s="724" t="n">
        <v>1710</v>
      </c>
      <c r="S703" s="1623">
        <f>O703*R703</f>
        <v/>
      </c>
      <c r="T703" s="1623">
        <f>Q703-S703</f>
        <v/>
      </c>
      <c r="U703" s="556">
        <f>T703/Q703</f>
        <v/>
      </c>
      <c r="V703" s="444">
        <f>ROUND(0.34*0.34*0.23,3)</f>
        <v/>
      </c>
      <c r="W703" s="444" t="n">
        <v>7</v>
      </c>
      <c r="X703" s="728">
        <f>O703/M703</f>
        <v/>
      </c>
      <c r="Y703" s="444">
        <f>V703*X703</f>
        <v/>
      </c>
      <c r="Z703" s="444">
        <f>W703*X703</f>
        <v/>
      </c>
      <c r="AA703" s="444" t="n"/>
      <c r="AB703" s="1638" t="n">
        <v>0.255</v>
      </c>
      <c r="AC703" s="1624">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442"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442" t="n">
        <v>8</v>
      </c>
      <c r="N704" s="1442" t="n">
        <v>8</v>
      </c>
      <c r="O704" s="553" t="n"/>
      <c r="P704" s="1628" t="n">
        <v>3294</v>
      </c>
      <c r="Q704" s="1628">
        <f>O704*P704</f>
        <v/>
      </c>
      <c r="R704" s="724" t="n">
        <v>2800</v>
      </c>
      <c r="S704" s="1623">
        <f>O704*R704</f>
        <v/>
      </c>
      <c r="T704" s="1623">
        <f>Q704-S704</f>
        <v/>
      </c>
      <c r="U704" s="556">
        <f>T704/Q704</f>
        <v/>
      </c>
      <c r="V704" s="444" t="n"/>
      <c r="W704" s="444" t="n"/>
      <c r="X704" s="728" t="n"/>
      <c r="Y704" s="444" t="n"/>
      <c r="Z704" s="444" t="n"/>
      <c r="AA704" s="444" t="n"/>
      <c r="AB704" s="1638" t="n">
        <v>0.572</v>
      </c>
      <c r="AC704" s="1624">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442"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442" t="n">
        <v>24</v>
      </c>
      <c r="N705" s="1442" t="n">
        <v>24</v>
      </c>
      <c r="O705" s="553" t="n"/>
      <c r="P705" s="1628" t="n">
        <v>4882</v>
      </c>
      <c r="Q705" s="1628">
        <f>O705*P705</f>
        <v/>
      </c>
      <c r="R705" s="724" t="n">
        <v>4150</v>
      </c>
      <c r="S705" s="1623">
        <f>O705*R705</f>
        <v/>
      </c>
      <c r="T705" s="1623">
        <f>Q705-S705</f>
        <v/>
      </c>
      <c r="U705" s="556">
        <f>T705/Q705</f>
        <v/>
      </c>
      <c r="V705" s="444">
        <f>ROUND(0.37*0.27*0.27,3)</f>
        <v/>
      </c>
      <c r="W705" s="444" t="n">
        <v>6.7</v>
      </c>
      <c r="X705" s="728">
        <f>O705/M705</f>
        <v/>
      </c>
      <c r="Y705" s="444">
        <f>V705*X705</f>
        <v/>
      </c>
      <c r="Z705" s="444">
        <f>W705*X705</f>
        <v/>
      </c>
      <c r="AA705" s="444" t="n"/>
      <c r="AB705" s="1638" t="n">
        <v>0.256</v>
      </c>
      <c r="AC705" s="1624">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442"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442" t="n">
        <v>6</v>
      </c>
      <c r="N706" s="1442" t="n">
        <v>6</v>
      </c>
      <c r="O706" s="553" t="n"/>
      <c r="P706" s="1628" t="n">
        <v>13176</v>
      </c>
      <c r="Q706" s="1628">
        <f>O706*P706</f>
        <v/>
      </c>
      <c r="R706" s="724" t="n">
        <v>11200</v>
      </c>
      <c r="S706" s="1623">
        <f>O706*R706</f>
        <v/>
      </c>
      <c r="T706" s="1623">
        <f>Q706-S706</f>
        <v/>
      </c>
      <c r="U706" s="556">
        <f>T706/Q706</f>
        <v/>
      </c>
      <c r="V706" s="444" t="n"/>
      <c r="W706" s="444" t="n"/>
      <c r="X706" s="728">
        <f>O706/M706</f>
        <v/>
      </c>
      <c r="Y706" s="444" t="n"/>
      <c r="Z706" s="444" t="n"/>
      <c r="AA706" s="444" t="n"/>
      <c r="AB706" s="1638" t="n">
        <v>1</v>
      </c>
      <c r="AC706" s="1624">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442"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442" t="n">
        <v>6</v>
      </c>
      <c r="N707" s="1442" t="n">
        <v>6</v>
      </c>
      <c r="O707" s="553" t="n"/>
      <c r="P707" s="1628" t="n">
        <v>14824</v>
      </c>
      <c r="Q707" s="1628">
        <f>O707*P707</f>
        <v/>
      </c>
      <c r="R707" s="724" t="n">
        <v>12600</v>
      </c>
      <c r="S707" s="1623">
        <f>O707*R707</f>
        <v/>
      </c>
      <c r="T707" s="1623">
        <f>Q707-S707</f>
        <v/>
      </c>
      <c r="U707" s="556">
        <f>T707/Q707</f>
        <v/>
      </c>
      <c r="V707" s="444">
        <f>ROUND(0.35*0.24*0.18,3)</f>
        <v/>
      </c>
      <c r="W707" s="444" t="n">
        <v>6.4</v>
      </c>
      <c r="X707" s="728">
        <f>O707/M707</f>
        <v/>
      </c>
      <c r="Y707" s="444">
        <f>V707*X707</f>
        <v/>
      </c>
      <c r="Z707" s="444">
        <f>W707*X707</f>
        <v/>
      </c>
      <c r="AA707" s="444" t="n"/>
      <c r="AB707" s="1638" t="n">
        <v>1</v>
      </c>
      <c r="AC707" s="1627">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442"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442" t="n">
        <v>24</v>
      </c>
      <c r="N708" s="1442" t="n">
        <v>24</v>
      </c>
      <c r="O708" s="553" t="n">
        <v>24</v>
      </c>
      <c r="P708" s="1628" t="n">
        <v>5882</v>
      </c>
      <c r="Q708" s="1628">
        <f>O708*P708</f>
        <v/>
      </c>
      <c r="R708" s="724" t="n">
        <v>5000</v>
      </c>
      <c r="S708" s="1623">
        <f>O708*R708</f>
        <v/>
      </c>
      <c r="T708" s="1623">
        <f>Q708-S708</f>
        <v/>
      </c>
      <c r="U708" s="556">
        <f>T708/Q708</f>
        <v/>
      </c>
      <c r="V708" s="444">
        <f>ROUND(0.36*0.26*0.27,3)</f>
        <v/>
      </c>
      <c r="W708" s="444" t="n">
        <v>6.3</v>
      </c>
      <c r="X708" s="728">
        <f>O708/M708</f>
        <v/>
      </c>
      <c r="Y708" s="444">
        <f>V708*X708</f>
        <v/>
      </c>
      <c r="Z708" s="444">
        <f>W708*X708</f>
        <v/>
      </c>
      <c r="AA708" s="444" t="n"/>
      <c r="AB708" s="1638" t="n">
        <v>0.236</v>
      </c>
      <c r="AC708" s="1627">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442" t="n">
        <v>48</v>
      </c>
      <c r="N709" s="1442" t="n">
        <v>48</v>
      </c>
      <c r="O709" s="553" t="n"/>
      <c r="P709" s="1628" t="n">
        <v>2447</v>
      </c>
      <c r="Q709" s="1628">
        <f>O709*P709</f>
        <v/>
      </c>
      <c r="R709" s="724" t="n">
        <v>2080</v>
      </c>
      <c r="S709" s="1623">
        <f>O709*R709</f>
        <v/>
      </c>
      <c r="T709" s="1623">
        <f>Q709-S709</f>
        <v/>
      </c>
      <c r="U709" s="556">
        <f>T709/Q709</f>
        <v/>
      </c>
      <c r="V709" s="444" t="n"/>
      <c r="W709" s="444" t="n"/>
      <c r="X709" s="728" t="n"/>
      <c r="Y709" s="444" t="n"/>
      <c r="Z709" s="444" t="n"/>
      <c r="AA709" s="444" t="n"/>
      <c r="AB709" s="1638" t="n">
        <v>0.175</v>
      </c>
      <c r="AC709" s="1624">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442"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442" t="n">
        <v>24</v>
      </c>
      <c r="N710" s="1442" t="n">
        <v>24</v>
      </c>
      <c r="O710" s="872" t="n">
        <v>24</v>
      </c>
      <c r="P710" s="1628" t="n">
        <v>5294</v>
      </c>
      <c r="Q710" s="1628">
        <f>O710*P710</f>
        <v/>
      </c>
      <c r="R710" s="724" t="n">
        <v>4500</v>
      </c>
      <c r="S710" s="1623">
        <f>O710*R710</f>
        <v/>
      </c>
      <c r="T710" s="1623">
        <f>Q710-S710</f>
        <v/>
      </c>
      <c r="U710" s="556">
        <f>T710/Q710</f>
        <v/>
      </c>
      <c r="V710" s="1739">
        <f>ROUND(0.34*0.225*0.26,3)</f>
        <v/>
      </c>
      <c r="W710" s="444" t="n">
        <v>7.2</v>
      </c>
      <c r="X710" s="728">
        <f>O710/M710</f>
        <v/>
      </c>
      <c r="Y710" s="444">
        <f>V710*X710</f>
        <v/>
      </c>
      <c r="Z710" s="444">
        <f>W710*X710</f>
        <v/>
      </c>
      <c r="AA710" s="444" t="n"/>
      <c r="AB710" s="1633" t="n">
        <v>0.268</v>
      </c>
      <c r="AC710" s="1624">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442"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442" t="n">
        <v>48</v>
      </c>
      <c r="N711" s="1442" t="n">
        <v>48</v>
      </c>
      <c r="O711" s="553" t="n"/>
      <c r="P711" s="1628" t="n">
        <v>6353</v>
      </c>
      <c r="Q711" s="1628">
        <f>O711*P711</f>
        <v/>
      </c>
      <c r="R711" s="724" t="n">
        <v>5400</v>
      </c>
      <c r="S711" s="1623">
        <f>O711*R711</f>
        <v/>
      </c>
      <c r="T711" s="1623">
        <f>Q711-S711</f>
        <v/>
      </c>
      <c r="U711" s="556">
        <f>T711/Q711</f>
        <v/>
      </c>
      <c r="V711" s="444">
        <f>ROUND(0.38*0.3*0.16,3)</f>
        <v/>
      </c>
      <c r="W711" s="444" t="n">
        <v>7.6</v>
      </c>
      <c r="X711" s="728">
        <f>O711/M711</f>
        <v/>
      </c>
      <c r="Y711" s="444">
        <f>V711*X711</f>
        <v/>
      </c>
      <c r="Z711" s="444">
        <f>W711*X711</f>
        <v/>
      </c>
      <c r="AA711" s="444" t="n"/>
      <c r="AB711" s="1633" t="n">
        <v>0.14</v>
      </c>
      <c r="AC711" s="1624">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442"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442" t="n">
        <v>48</v>
      </c>
      <c r="N712" s="1442" t="n">
        <v>48</v>
      </c>
      <c r="O712" s="872" t="n"/>
      <c r="P712" s="1628" t="n">
        <v>7412</v>
      </c>
      <c r="Q712" s="1628">
        <f>O712*P712</f>
        <v/>
      </c>
      <c r="R712" s="724" t="n">
        <v>6300</v>
      </c>
      <c r="S712" s="1623">
        <f>O712*R712</f>
        <v/>
      </c>
      <c r="T712" s="1623">
        <f>Q712-S712</f>
        <v/>
      </c>
      <c r="U712" s="556">
        <f>T712/Q712</f>
        <v/>
      </c>
      <c r="V712" s="444">
        <f>ROUND(0.48*0.33*0.14,3)</f>
        <v/>
      </c>
      <c r="W712" s="444" t="n">
        <v>11.3</v>
      </c>
      <c r="X712" s="728">
        <f>O712/M712</f>
        <v/>
      </c>
      <c r="Y712" s="444">
        <f>V712*X712</f>
        <v/>
      </c>
      <c r="Z712" s="444">
        <f>W712*X712</f>
        <v/>
      </c>
      <c r="AA712" s="444" t="n"/>
      <c r="AB712" s="1633" t="n">
        <v>0.212</v>
      </c>
      <c r="AC712" s="1624">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442"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442" t="n">
        <v>24</v>
      </c>
      <c r="N713" s="1442" t="n">
        <v>24</v>
      </c>
      <c r="O713" s="553" t="n">
        <v>24</v>
      </c>
      <c r="P713" s="1628" t="n">
        <v>2718</v>
      </c>
      <c r="Q713" s="1628">
        <f>O713*P713</f>
        <v/>
      </c>
      <c r="R713" s="724" t="n">
        <v>2310</v>
      </c>
      <c r="S713" s="1623">
        <f>O713*R713</f>
        <v/>
      </c>
      <c r="T713" s="1623">
        <f>Q713-S713</f>
        <v/>
      </c>
      <c r="U713" s="556">
        <f>T713/Q713</f>
        <v/>
      </c>
      <c r="V713" s="444">
        <f>ROUND(0.46*0.33*0.9,3)</f>
        <v/>
      </c>
      <c r="W713" s="444" t="n">
        <v>4.9</v>
      </c>
      <c r="X713" s="728">
        <f>O713/M713</f>
        <v/>
      </c>
      <c r="Y713" s="444">
        <f>V713*X713</f>
        <v/>
      </c>
      <c r="Z713" s="444">
        <f>W713*X713</f>
        <v/>
      </c>
      <c r="AA713" s="444" t="n"/>
      <c r="AB713" s="1647" t="n">
        <v>0.176</v>
      </c>
      <c r="AC713" s="1624">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442" t="n">
        <v>48</v>
      </c>
      <c r="N714" s="1442" t="n">
        <v>48</v>
      </c>
      <c r="O714" s="553" t="n"/>
      <c r="P714" s="1628" t="n">
        <v>21270</v>
      </c>
      <c r="Q714" s="1628">
        <f>O714*P714</f>
        <v/>
      </c>
      <c r="R714" s="724" t="n">
        <v>18080</v>
      </c>
      <c r="S714" s="1623">
        <f>O714*R714</f>
        <v/>
      </c>
      <c r="T714" s="1623">
        <f>Q714-S714</f>
        <v/>
      </c>
      <c r="U714" s="556">
        <f>T714/Q714</f>
        <v/>
      </c>
      <c r="V714" s="444" t="n"/>
      <c r="W714" s="444" t="n"/>
      <c r="X714" s="728">
        <f>O714/M714</f>
        <v/>
      </c>
      <c r="Y714" s="444">
        <f>V714*X714</f>
        <v/>
      </c>
      <c r="Z714" s="444">
        <f>W714*X714</f>
        <v/>
      </c>
      <c r="AA714" s="444" t="n"/>
      <c r="AB714" s="1647" t="n"/>
      <c r="AC714" s="1624">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442" t="n">
        <v>48</v>
      </c>
      <c r="N715" s="1442" t="n">
        <v>48</v>
      </c>
      <c r="O715" s="553" t="n"/>
      <c r="P715" s="1628" t="n">
        <v>31765</v>
      </c>
      <c r="Q715" s="1628">
        <f>O715*P715</f>
        <v/>
      </c>
      <c r="R715" s="724" t="n">
        <v>27000</v>
      </c>
      <c r="S715" s="1623">
        <f>O715*R715</f>
        <v/>
      </c>
      <c r="T715" s="1623">
        <f>Q715-S715</f>
        <v/>
      </c>
      <c r="U715" s="556">
        <f>T715/Q715</f>
        <v/>
      </c>
      <c r="V715" s="444" t="n"/>
      <c r="W715" s="444" t="n"/>
      <c r="X715" s="728">
        <f>O715/M715</f>
        <v/>
      </c>
      <c r="Y715" s="444">
        <f>V715*X715</f>
        <v/>
      </c>
      <c r="Z715" s="444">
        <f>W715*X715</f>
        <v/>
      </c>
      <c r="AA715" s="444" t="n"/>
      <c r="AB715" s="1647" t="n"/>
      <c r="AC715" s="1624">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442" t="n">
        <v>12</v>
      </c>
      <c r="N716" s="1442" t="n"/>
      <c r="O716" s="553" t="n"/>
      <c r="P716" s="1628" t="n">
        <v>6670</v>
      </c>
      <c r="Q716" s="1628">
        <f>O716*P716</f>
        <v/>
      </c>
      <c r="R716" s="724" t="n">
        <v>5670</v>
      </c>
      <c r="S716" s="1623">
        <f>O716*R716</f>
        <v/>
      </c>
      <c r="T716" s="1623">
        <f>Q716-S716</f>
        <v/>
      </c>
      <c r="U716" s="556">
        <f>T716/Q716</f>
        <v/>
      </c>
      <c r="V716" s="444">
        <f>ROUND(0.41*0.41*0.225,3)</f>
        <v/>
      </c>
      <c r="W716" s="444" t="n">
        <v>6.2</v>
      </c>
      <c r="X716" s="728">
        <f>O716/M716</f>
        <v/>
      </c>
      <c r="Y716" s="444">
        <f>V716*X716</f>
        <v/>
      </c>
      <c r="Z716" s="444">
        <f>W716*X716</f>
        <v/>
      </c>
      <c r="AA716" s="444" t="n"/>
      <c r="AB716" s="1638" t="n">
        <v>0.44</v>
      </c>
      <c r="AC716" s="1627">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442" t="n">
        <v>100</v>
      </c>
      <c r="N717" s="1442" t="n"/>
      <c r="O717" s="553" t="n"/>
      <c r="P717" s="1628" t="n">
        <v>176</v>
      </c>
      <c r="Q717" s="1628">
        <f>O717*P717</f>
        <v/>
      </c>
      <c r="R717" s="724" t="n">
        <v>150</v>
      </c>
      <c r="S717" s="1623">
        <f>O717*R717</f>
        <v/>
      </c>
      <c r="T717" s="1623">
        <f>Q717-S717</f>
        <v/>
      </c>
      <c r="U717" s="556">
        <f>T717/Q717</f>
        <v/>
      </c>
      <c r="V717" s="444">
        <f>ROUND(0.4*0.315*0.25,3)</f>
        <v/>
      </c>
      <c r="W717" s="444" t="n">
        <v>7.4</v>
      </c>
      <c r="X717" s="728">
        <f>O717/M717</f>
        <v/>
      </c>
      <c r="Y717" s="444">
        <f>V717*X717</f>
        <v/>
      </c>
      <c r="Z717" s="444">
        <f>W717*X717</f>
        <v/>
      </c>
      <c r="AA717" s="444" t="n"/>
      <c r="AB717" s="1638" t="n">
        <v>0.06900000000000001</v>
      </c>
      <c r="AC717" s="1627">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442"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442" t="n">
        <v>6</v>
      </c>
      <c r="N718" s="1442" t="n">
        <v>6</v>
      </c>
      <c r="O718" s="553" t="n"/>
      <c r="P718" s="1628" t="n">
        <v>4500</v>
      </c>
      <c r="Q718" s="1628">
        <f>O718*P718</f>
        <v/>
      </c>
      <c r="R718" s="724" t="n">
        <v>3825</v>
      </c>
      <c r="S718" s="1623">
        <f>O718*R718</f>
        <v/>
      </c>
      <c r="T718" s="1623">
        <f>Q718-S718</f>
        <v/>
      </c>
      <c r="U718" s="556">
        <f>T718/Q718</f>
        <v/>
      </c>
      <c r="V718" s="444" t="n"/>
      <c r="W718" s="444" t="n"/>
      <c r="X718" s="728" t="n"/>
      <c r="Y718" s="444" t="n"/>
      <c r="Z718" s="444" t="n"/>
      <c r="AA718" s="444" t="n"/>
      <c r="AB718" s="1647" t="n">
        <v>0.275</v>
      </c>
      <c r="AC718" s="1624">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31" t="n">
        <v>450</v>
      </c>
      <c r="Q719" s="1731">
        <f>O719*P719</f>
        <v/>
      </c>
      <c r="R719" s="1152" t="n">
        <v>400</v>
      </c>
      <c r="S719" s="1740">
        <f>O719*R719</f>
        <v/>
      </c>
      <c r="T719" s="1740">
        <f>Q719-S719</f>
        <v/>
      </c>
      <c r="U719" s="1150">
        <f>T719/Q719</f>
        <v/>
      </c>
      <c r="V719" s="1140" t="n"/>
      <c r="W719" s="1140" t="n"/>
      <c r="X719" s="1167" t="n"/>
      <c r="Y719" s="1140" t="n"/>
      <c r="Z719" s="1140" t="n"/>
      <c r="AA719" s="1140" t="n"/>
      <c r="AB719" s="1741" t="n"/>
      <c r="AC719" s="1624">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31" t="n">
        <v>550</v>
      </c>
      <c r="Q720" s="1731">
        <f>O720*P720</f>
        <v/>
      </c>
      <c r="R720" s="1152" t="n">
        <v>500</v>
      </c>
      <c r="S720" s="1740">
        <f>O720*R720</f>
        <v/>
      </c>
      <c r="T720" s="1740">
        <f>Q720-S720</f>
        <v/>
      </c>
      <c r="U720" s="1150">
        <f>T720/Q720</f>
        <v/>
      </c>
      <c r="V720" s="1140" t="n"/>
      <c r="W720" s="1140" t="n"/>
      <c r="X720" s="1167" t="n"/>
      <c r="Y720" s="1140" t="n"/>
      <c r="Z720" s="1140" t="n"/>
      <c r="AA720" s="1140" t="n"/>
      <c r="AB720" s="1741" t="n"/>
      <c r="AC720" s="1624">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31" t="n">
        <v>350</v>
      </c>
      <c r="Q721" s="1731">
        <f>O721*P721</f>
        <v/>
      </c>
      <c r="R721" s="1152" t="n">
        <v>300</v>
      </c>
      <c r="S721" s="1740">
        <f>O721*R721</f>
        <v/>
      </c>
      <c r="T721" s="1740">
        <f>Q721-S721</f>
        <v/>
      </c>
      <c r="U721" s="1150">
        <f>T721/Q721</f>
        <v/>
      </c>
      <c r="V721" s="1140" t="n"/>
      <c r="W721" s="1140" t="n"/>
      <c r="X721" s="1167" t="n"/>
      <c r="Y721" s="1140" t="n"/>
      <c r="Z721" s="1140" t="n"/>
      <c r="AA721" s="1140" t="n"/>
      <c r="AB721" s="1741" t="n"/>
      <c r="AC721" s="1624">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31" t="n">
        <v>55</v>
      </c>
      <c r="Q722" s="1731">
        <f>O722*P722</f>
        <v/>
      </c>
      <c r="R722" s="1152" t="n">
        <v>50</v>
      </c>
      <c r="S722" s="1740">
        <f>O722*R722</f>
        <v/>
      </c>
      <c r="T722" s="1740">
        <f>Q722-S722</f>
        <v/>
      </c>
      <c r="U722" s="1150">
        <f>T722/Q722</f>
        <v/>
      </c>
      <c r="V722" s="1140" t="n"/>
      <c r="W722" s="1140" t="n"/>
      <c r="X722" s="1167" t="n"/>
      <c r="Y722" s="1140" t="n"/>
      <c r="Z722" s="1140" t="n"/>
      <c r="AA722" s="1140" t="n"/>
      <c r="AB722" s="1741" t="n"/>
      <c r="AC722" s="1624">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31" t="n">
        <v>55</v>
      </c>
      <c r="Q723" s="1731">
        <f>O723*P723</f>
        <v/>
      </c>
      <c r="R723" s="1152" t="n">
        <v>50</v>
      </c>
      <c r="S723" s="1740">
        <f>O723*R723</f>
        <v/>
      </c>
      <c r="T723" s="1740">
        <f>Q723-S723</f>
        <v/>
      </c>
      <c r="U723" s="1150">
        <f>T723/Q723</f>
        <v/>
      </c>
      <c r="V723" s="1140" t="n"/>
      <c r="W723" s="1140" t="n"/>
      <c r="X723" s="1167" t="n"/>
      <c r="Y723" s="1140" t="n"/>
      <c r="Z723" s="1140" t="n"/>
      <c r="AA723" s="1140" t="n"/>
      <c r="AB723" s="1741" t="n"/>
      <c r="AC723" s="1624">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31" t="n">
        <v>55</v>
      </c>
      <c r="Q724" s="1731">
        <f>O724*P724</f>
        <v/>
      </c>
      <c r="R724" s="1152" t="n">
        <v>50</v>
      </c>
      <c r="S724" s="1740">
        <f>O724*R724</f>
        <v/>
      </c>
      <c r="T724" s="1740">
        <f>Q724-S724</f>
        <v/>
      </c>
      <c r="U724" s="1150">
        <f>T724/Q724</f>
        <v/>
      </c>
      <c r="V724" s="1140" t="n"/>
      <c r="W724" s="1140" t="n"/>
      <c r="X724" s="1167" t="n"/>
      <c r="Y724" s="1140" t="n"/>
      <c r="Z724" s="1140" t="n"/>
      <c r="AA724" s="1140" t="n"/>
      <c r="AB724" s="1741" t="n"/>
      <c r="AC724" s="1624">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31" t="n">
        <v>140</v>
      </c>
      <c r="Q725" s="1731">
        <f>O725*P725</f>
        <v/>
      </c>
      <c r="R725" s="1152" t="n">
        <v>120</v>
      </c>
      <c r="S725" s="1740">
        <f>O725*R725</f>
        <v/>
      </c>
      <c r="T725" s="1740">
        <f>Q725-S725</f>
        <v/>
      </c>
      <c r="U725" s="1150">
        <f>T725/Q725</f>
        <v/>
      </c>
      <c r="V725" s="1140" t="n"/>
      <c r="W725" s="1140" t="n"/>
      <c r="X725" s="1167" t="n"/>
      <c r="Y725" s="1140" t="n"/>
      <c r="Z725" s="1140" t="n"/>
      <c r="AA725" s="1140" t="n"/>
      <c r="AB725" s="1741" t="n"/>
      <c r="AC725" s="1624">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31" t="n">
        <v>940</v>
      </c>
      <c r="Q726" s="1731">
        <f>O726*P726</f>
        <v/>
      </c>
      <c r="R726" s="1152" t="n">
        <v>800</v>
      </c>
      <c r="S726" s="1740">
        <f>O726*R726</f>
        <v/>
      </c>
      <c r="T726" s="1740">
        <f>Q726-S726</f>
        <v/>
      </c>
      <c r="U726" s="1150">
        <f>T726/Q726</f>
        <v/>
      </c>
      <c r="V726" s="1140" t="n"/>
      <c r="W726" s="1140" t="n"/>
      <c r="X726" s="1167" t="n"/>
      <c r="Y726" s="1140" t="n"/>
      <c r="Z726" s="1140" t="n"/>
      <c r="AA726" s="1140" t="n"/>
      <c r="AB726" s="1741" t="n"/>
      <c r="AC726" s="1624">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31" t="n">
        <v>230</v>
      </c>
      <c r="Q727" s="1731">
        <f>O727*P727</f>
        <v/>
      </c>
      <c r="R727" s="1152" t="n">
        <v>200</v>
      </c>
      <c r="S727" s="1740">
        <f>O727*R727</f>
        <v/>
      </c>
      <c r="T727" s="1740">
        <f>Q727-S727</f>
        <v/>
      </c>
      <c r="U727" s="1150">
        <f>T727/Q727</f>
        <v/>
      </c>
      <c r="V727" s="1140" t="n"/>
      <c r="W727" s="1140" t="n"/>
      <c r="X727" s="1167" t="n"/>
      <c r="Y727" s="1140" t="n"/>
      <c r="Z727" s="1140" t="n"/>
      <c r="AA727" s="1140" t="n"/>
      <c r="AB727" s="1741" t="n"/>
      <c r="AC727" s="1624">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442" t="n">
        <v>15</v>
      </c>
      <c r="N728" s="1442" t="n">
        <v>45</v>
      </c>
      <c r="O728" s="872" t="n"/>
      <c r="P728" s="1628" t="n">
        <v>11765</v>
      </c>
      <c r="Q728" s="1628">
        <f>O728*P728</f>
        <v/>
      </c>
      <c r="R728" s="724" t="n">
        <v>10000</v>
      </c>
      <c r="S728" s="1623">
        <f>O728*R728</f>
        <v/>
      </c>
      <c r="T728" s="1623">
        <f>Q728-S728</f>
        <v/>
      </c>
      <c r="U728" s="1742">
        <f>T728/Q728</f>
        <v/>
      </c>
      <c r="V728" s="444" t="n"/>
      <c r="W728" s="444" t="n"/>
      <c r="X728" s="728" t="n"/>
      <c r="Y728" s="444" t="n"/>
      <c r="Z728" s="444" t="n"/>
      <c r="AA728" s="444" t="n"/>
      <c r="AB728" s="1633" t="n">
        <v>0.724</v>
      </c>
      <c r="AC728" s="1637">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442" t="n">
        <v>6</v>
      </c>
      <c r="N729" s="1442" t="n">
        <v>60</v>
      </c>
      <c r="O729" s="872" t="n"/>
      <c r="P729" s="1628" t="n">
        <v>11765</v>
      </c>
      <c r="Q729" s="1628">
        <f>O729*P729</f>
        <v/>
      </c>
      <c r="R729" s="724" t="n">
        <v>10000</v>
      </c>
      <c r="S729" s="1623">
        <f>O729*R729</f>
        <v/>
      </c>
      <c r="T729" s="1623">
        <f>Q729-S729</f>
        <v/>
      </c>
      <c r="U729" s="1742">
        <f>T729/Q729</f>
        <v/>
      </c>
      <c r="V729" s="444" t="n"/>
      <c r="W729" s="444" t="n"/>
      <c r="X729" s="728" t="n"/>
      <c r="Y729" s="444" t="n"/>
      <c r="Z729" s="444" t="n"/>
      <c r="AA729" s="444" t="n"/>
      <c r="AB729" s="1633" t="n">
        <v>0.512</v>
      </c>
      <c r="AC729" s="1637">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442" t="n">
        <v>6</v>
      </c>
      <c r="N730" s="1442" t="inlineStr">
        <is>
          <t>6~120</t>
        </is>
      </c>
      <c r="O730" s="872" t="n"/>
      <c r="P730" s="1628" t="n">
        <v>1176</v>
      </c>
      <c r="Q730" s="1628">
        <f>O730*P730</f>
        <v/>
      </c>
      <c r="R730" s="724" t="n">
        <v>1000</v>
      </c>
      <c r="S730" s="1623">
        <f>O730*R730</f>
        <v/>
      </c>
      <c r="T730" s="1623">
        <f>Q730-S730</f>
        <v/>
      </c>
      <c r="U730" s="1742">
        <f>T730/Q730</f>
        <v/>
      </c>
      <c r="V730" s="444" t="n"/>
      <c r="W730" s="444" t="n"/>
      <c r="X730" s="728" t="n"/>
      <c r="Y730" s="444" t="n"/>
      <c r="Z730" s="444" t="n"/>
      <c r="AA730" s="444" t="n"/>
      <c r="AB730" s="1633" t="n">
        <v>0.174</v>
      </c>
      <c r="AC730" s="1637">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442" t="n"/>
      <c r="N731" s="1442" t="n"/>
      <c r="O731" s="553" t="n">
        <v>6</v>
      </c>
      <c r="P731" s="1628" t="n">
        <v>3912</v>
      </c>
      <c r="Q731" s="1628">
        <f>O731*P731</f>
        <v/>
      </c>
      <c r="R731" s="724" t="n">
        <v>3325</v>
      </c>
      <c r="S731" s="1623">
        <f>O731*R731</f>
        <v/>
      </c>
      <c r="T731" s="1623">
        <f>Q731-S731</f>
        <v/>
      </c>
      <c r="U731" s="1742">
        <f>T731/Q731</f>
        <v/>
      </c>
      <c r="V731" s="444" t="n"/>
      <c r="W731" s="444" t="n"/>
      <c r="X731" s="728" t="n"/>
      <c r="Y731" s="444" t="n"/>
      <c r="Z731" s="444" t="n"/>
      <c r="AA731" s="444" t="n"/>
      <c r="AB731" s="1633" t="n">
        <v>0.5659999999999999</v>
      </c>
      <c r="AC731" s="1637">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442" t="n"/>
      <c r="N732" s="1442" t="n"/>
      <c r="O732" s="553" t="n">
        <v>6</v>
      </c>
      <c r="P732" s="1628" t="n">
        <v>8235</v>
      </c>
      <c r="Q732" s="1628">
        <f>O732*P732</f>
        <v/>
      </c>
      <c r="R732" s="724" t="n">
        <v>7000</v>
      </c>
      <c r="S732" s="1623">
        <f>O732*R732</f>
        <v/>
      </c>
      <c r="T732" s="1623">
        <f>Q732-S732</f>
        <v/>
      </c>
      <c r="U732" s="1742">
        <f>T732/Q732</f>
        <v/>
      </c>
      <c r="V732" s="444" t="n"/>
      <c r="W732" s="444" t="n"/>
      <c r="X732" s="728" t="n"/>
      <c r="Y732" s="444" t="n"/>
      <c r="Z732" s="444" t="n"/>
      <c r="AA732" s="444" t="n"/>
      <c r="AB732" s="1633" t="n">
        <v>0.149</v>
      </c>
      <c r="AC732" s="1637">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442" t="n"/>
      <c r="N733" s="1442" t="n"/>
      <c r="O733" s="553" t="n">
        <v>6</v>
      </c>
      <c r="P733" s="1628" t="n">
        <v>3912</v>
      </c>
      <c r="Q733" s="1628">
        <f>O733*P733</f>
        <v/>
      </c>
      <c r="R733" s="724" t="n">
        <v>3325</v>
      </c>
      <c r="S733" s="1623">
        <f>O733*R733</f>
        <v/>
      </c>
      <c r="T733" s="1623">
        <f>Q733-S733</f>
        <v/>
      </c>
      <c r="U733" s="1742">
        <f>T733/Q733</f>
        <v/>
      </c>
      <c r="V733" s="444" t="n"/>
      <c r="W733" s="444" t="n"/>
      <c r="X733" s="728" t="n"/>
      <c r="Y733" s="444" t="n"/>
      <c r="Z733" s="444" t="n"/>
      <c r="AA733" s="444" t="n"/>
      <c r="AB733" s="1633" t="n">
        <v>0.252</v>
      </c>
      <c r="AC733" s="1637">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442"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442" t="n">
        <v>12</v>
      </c>
      <c r="N734" s="1442" t="n">
        <v>48</v>
      </c>
      <c r="O734" s="872" t="n"/>
      <c r="P734" s="1622" t="n">
        <v>5647</v>
      </c>
      <c r="Q734" s="1622">
        <f>O734*P734</f>
        <v/>
      </c>
      <c r="R734" s="724" t="n">
        <v>4800</v>
      </c>
      <c r="S734" s="1623">
        <f>O734*R734</f>
        <v/>
      </c>
      <c r="T734" s="1623">
        <f>Q734-S734</f>
        <v/>
      </c>
      <c r="U734" s="1742">
        <f>T734/Q734</f>
        <v/>
      </c>
      <c r="V734" s="444" t="n"/>
      <c r="W734" s="444" t="n"/>
      <c r="X734" s="728" t="n"/>
      <c r="Y734" s="444">
        <f>V734*X734</f>
        <v/>
      </c>
      <c r="Z734" s="444">
        <f>W734*X734</f>
        <v/>
      </c>
      <c r="AA734" s="444" t="n"/>
      <c r="AB734" s="1638" t="n">
        <v>0.295</v>
      </c>
      <c r="AC734" s="1624">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442"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442" t="n">
        <v>48</v>
      </c>
      <c r="N735" s="1442" t="n">
        <v>144</v>
      </c>
      <c r="O735" s="872" t="n"/>
      <c r="P735" s="1622" t="n">
        <v>3529</v>
      </c>
      <c r="Q735" s="1622">
        <f>O735*P735</f>
        <v/>
      </c>
      <c r="R735" s="724" t="n">
        <v>3000</v>
      </c>
      <c r="S735" s="1623">
        <f>O735*R735</f>
        <v/>
      </c>
      <c r="T735" s="1623">
        <f>Q735-S735</f>
        <v/>
      </c>
      <c r="U735" s="1742">
        <f>T735/Q735</f>
        <v/>
      </c>
      <c r="V735" s="444" t="n"/>
      <c r="W735" s="444" t="n"/>
      <c r="X735" s="728" t="n"/>
      <c r="Y735" s="444" t="n"/>
      <c r="Z735" s="444" t="n"/>
      <c r="AA735" s="444" t="n"/>
      <c r="AB735" s="1633" t="n">
        <v>0.212</v>
      </c>
      <c r="AC735" s="1637">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442" t="n">
        <v>12</v>
      </c>
      <c r="N736" s="1442" t="n">
        <v>48</v>
      </c>
      <c r="O736" s="872" t="n"/>
      <c r="P736" s="1622" t="n">
        <v>6588</v>
      </c>
      <c r="Q736" s="1622">
        <f>O736*P736</f>
        <v/>
      </c>
      <c r="R736" s="724" t="n">
        <v>5600</v>
      </c>
      <c r="S736" s="1623">
        <f>O736*R736</f>
        <v/>
      </c>
      <c r="T736" s="1623">
        <f>Q736-S736</f>
        <v/>
      </c>
      <c r="U736" s="1742">
        <f>T736/Q736</f>
        <v/>
      </c>
      <c r="V736" s="444" t="n"/>
      <c r="W736" s="444" t="n"/>
      <c r="X736" s="728" t="n"/>
      <c r="Y736" s="444">
        <f>V736*X736</f>
        <v/>
      </c>
      <c r="Z736" s="444">
        <f>W736*X736</f>
        <v/>
      </c>
      <c r="AA736" s="444" t="n"/>
      <c r="AB736" s="1638" t="n">
        <v>0.302</v>
      </c>
      <c r="AC736" s="1624">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442"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442" t="n">
        <v>12</v>
      </c>
      <c r="N737" s="1442" t="n">
        <v>48</v>
      </c>
      <c r="O737" s="872" t="n"/>
      <c r="P737" s="1622" t="n">
        <v>7412</v>
      </c>
      <c r="Q737" s="1622">
        <f>O737*P737</f>
        <v/>
      </c>
      <c r="R737" s="724" t="n">
        <v>6300</v>
      </c>
      <c r="S737" s="1623">
        <f>O737*R737</f>
        <v/>
      </c>
      <c r="T737" s="1623">
        <f>Q737-S737</f>
        <v/>
      </c>
      <c r="U737" s="1742">
        <f>T737/Q737</f>
        <v/>
      </c>
      <c r="V737" s="444" t="n"/>
      <c r="W737" s="444" t="n"/>
      <c r="X737" s="728" t="n"/>
      <c r="Y737" s="444" t="n"/>
      <c r="Z737" s="444" t="n"/>
      <c r="AA737" s="444" t="n"/>
      <c r="AB737" s="1633" t="n">
        <v>0.281</v>
      </c>
      <c r="AC737" s="1637">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442" t="n">
        <v>12</v>
      </c>
      <c r="N738" s="1442" t="n">
        <v>48</v>
      </c>
      <c r="O738" s="872" t="n"/>
      <c r="P738" s="1622" t="n">
        <v>13235</v>
      </c>
      <c r="Q738" s="1622">
        <f>O738*P738</f>
        <v/>
      </c>
      <c r="R738" s="724" t="n">
        <v>11250</v>
      </c>
      <c r="S738" s="1623">
        <f>O738*R738</f>
        <v/>
      </c>
      <c r="T738" s="1623">
        <f>Q738-S738</f>
        <v/>
      </c>
      <c r="U738" s="1742">
        <f>T738/Q738</f>
        <v/>
      </c>
      <c r="V738" s="444" t="n"/>
      <c r="W738" s="444" t="n"/>
      <c r="X738" s="728" t="n"/>
      <c r="Y738" s="444" t="n"/>
      <c r="Z738" s="444" t="n"/>
      <c r="AA738" s="444" t="n"/>
      <c r="AB738" s="1633" t="n">
        <v>0.512</v>
      </c>
      <c r="AC738" s="1637">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442" t="n">
        <v>6</v>
      </c>
      <c r="N739" s="1442" t="n">
        <v>6</v>
      </c>
      <c r="O739" s="872" t="n"/>
      <c r="P739" s="1622" t="n">
        <v>1176</v>
      </c>
      <c r="Q739" s="1622">
        <f>O739*P739</f>
        <v/>
      </c>
      <c r="R739" s="724" t="n">
        <v>1000</v>
      </c>
      <c r="S739" s="1623">
        <f>O739*R739</f>
        <v/>
      </c>
      <c r="T739" s="1623">
        <f>Q739-S739</f>
        <v/>
      </c>
      <c r="U739" s="1742">
        <f>T739/Q739</f>
        <v/>
      </c>
      <c r="V739" s="444" t="n"/>
      <c r="W739" s="444" t="n"/>
      <c r="X739" s="728" t="n"/>
      <c r="Y739" s="444" t="n"/>
      <c r="Z739" s="444" t="n"/>
      <c r="AA739" s="444" t="n"/>
      <c r="AB739" s="1633" t="n">
        <v>0.132</v>
      </c>
      <c r="AC739" s="1637">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442" t="n"/>
      <c r="N740" s="1442" t="n"/>
      <c r="O740" s="553" t="n">
        <v>30</v>
      </c>
      <c r="P740" s="1622" t="n">
        <v>2059</v>
      </c>
      <c r="Q740" s="1622">
        <f>O740*P740</f>
        <v/>
      </c>
      <c r="R740" s="724" t="n">
        <v>1750</v>
      </c>
      <c r="S740" s="1623">
        <f>O740*R740</f>
        <v/>
      </c>
      <c r="T740" s="1623">
        <f>Q740-S740</f>
        <v/>
      </c>
      <c r="U740" s="1742">
        <f>T740/Q740</f>
        <v/>
      </c>
      <c r="V740" s="444" t="n"/>
      <c r="W740" s="444" t="n"/>
      <c r="X740" s="728" t="n"/>
      <c r="Y740" s="444" t="n"/>
      <c r="Z740" s="444" t="n"/>
      <c r="AA740" s="444" t="n"/>
      <c r="AB740" s="1633" t="n">
        <v>0.228</v>
      </c>
      <c r="AC740" s="1637">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442" t="n"/>
      <c r="N741" s="1442" t="n"/>
      <c r="O741" s="553" t="n">
        <v>30</v>
      </c>
      <c r="P741" s="1622" t="n">
        <v>2059</v>
      </c>
      <c r="Q741" s="1622">
        <f>O741*P741</f>
        <v/>
      </c>
      <c r="R741" s="724" t="n">
        <v>1750</v>
      </c>
      <c r="S741" s="1623">
        <f>O741*R741</f>
        <v/>
      </c>
      <c r="T741" s="1623">
        <f>Q741-S741</f>
        <v/>
      </c>
      <c r="U741" s="1742">
        <f>T741/Q741</f>
        <v/>
      </c>
      <c r="V741" s="444" t="n"/>
      <c r="W741" s="444" t="n"/>
      <c r="X741" s="728" t="n"/>
      <c r="Y741" s="444" t="n"/>
      <c r="Z741" s="444" t="n"/>
      <c r="AA741" s="444" t="n"/>
      <c r="AB741" s="1633" t="n">
        <v>0.168</v>
      </c>
      <c r="AC741" s="1637">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442" t="n"/>
      <c r="N742" s="1442" t="n"/>
      <c r="O742" s="553" t="n">
        <v>30</v>
      </c>
      <c r="P742" s="1622" t="n">
        <v>2882</v>
      </c>
      <c r="Q742" s="1622">
        <f>O742*P742</f>
        <v/>
      </c>
      <c r="R742" s="965" t="n">
        <v>2450</v>
      </c>
      <c r="S742" s="1623">
        <f>O742*R742</f>
        <v/>
      </c>
      <c r="T742" s="1623">
        <f>Q742-S742</f>
        <v/>
      </c>
      <c r="U742" s="1742">
        <f>T742/Q742</f>
        <v/>
      </c>
      <c r="V742" s="444" t="n"/>
      <c r="W742" s="444" t="n"/>
      <c r="X742" s="728" t="n"/>
      <c r="Y742" s="444" t="n"/>
      <c r="Z742" s="444" t="n"/>
      <c r="AA742" s="444" t="n"/>
      <c r="AB742" s="1633" t="n">
        <v>0.178</v>
      </c>
      <c r="AC742" s="1637">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442" t="n"/>
      <c r="N743" s="1442" t="n"/>
      <c r="O743" s="553" t="n">
        <v>30</v>
      </c>
      <c r="P743" s="1622" t="n">
        <v>4941</v>
      </c>
      <c r="Q743" s="1622">
        <f>O743*P743</f>
        <v/>
      </c>
      <c r="R743" s="965" t="n">
        <v>4200</v>
      </c>
      <c r="S743" s="1623">
        <f>O743*R743</f>
        <v/>
      </c>
      <c r="T743" s="1623">
        <f>Q743-S743</f>
        <v/>
      </c>
      <c r="U743" s="1742">
        <f>T743/Q743</f>
        <v/>
      </c>
      <c r="V743" s="444" t="n"/>
      <c r="W743" s="444" t="n"/>
      <c r="X743" s="728" t="n"/>
      <c r="Y743" s="444" t="n"/>
      <c r="Z743" s="444" t="n"/>
      <c r="AA743" s="444" t="n"/>
      <c r="AB743" s="1633" t="n">
        <v>0.068</v>
      </c>
      <c r="AC743" s="1637">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442" t="n"/>
      <c r="N744" s="1442" t="n"/>
      <c r="O744" s="553" t="n">
        <v>30</v>
      </c>
      <c r="P744" s="1622" t="n">
        <v>3294</v>
      </c>
      <c r="Q744" s="1622">
        <f>O744*P744</f>
        <v/>
      </c>
      <c r="R744" s="965" t="n">
        <v>2800</v>
      </c>
      <c r="S744" s="1623">
        <f>O744*R744</f>
        <v/>
      </c>
      <c r="T744" s="1623">
        <f>Q744-S744</f>
        <v/>
      </c>
      <c r="U744" s="1742">
        <f>T744/Q744</f>
        <v/>
      </c>
      <c r="V744" s="444" t="n"/>
      <c r="W744" s="444" t="n"/>
      <c r="X744" s="728" t="n"/>
      <c r="Y744" s="444" t="n"/>
      <c r="Z744" s="444" t="n"/>
      <c r="AA744" s="444" t="n"/>
      <c r="AB744" s="1633" t="n">
        <v>0.146</v>
      </c>
      <c r="AC744" s="1637">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442"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442" t="n">
        <v>12</v>
      </c>
      <c r="N745" s="1442" t="n">
        <v>36</v>
      </c>
      <c r="O745" s="872" t="n">
        <v>6</v>
      </c>
      <c r="P745" s="1628" t="n">
        <v>5491</v>
      </c>
      <c r="Q745" s="1628">
        <f>O745*P745</f>
        <v/>
      </c>
      <c r="R745" s="724" t="n">
        <v>4667</v>
      </c>
      <c r="S745" s="1623">
        <f>O745*R745</f>
        <v/>
      </c>
      <c r="T745" s="1623">
        <f>Q745-S745</f>
        <v/>
      </c>
      <c r="U745" s="1742">
        <f>T745/Q745</f>
        <v/>
      </c>
      <c r="V745" s="444" t="n"/>
      <c r="W745" s="444" t="n"/>
      <c r="X745" s="728" t="n"/>
      <c r="Y745" s="444" t="n"/>
      <c r="Z745" s="444" t="n"/>
      <c r="AA745" s="444" t="n"/>
      <c r="AB745" s="1633" t="n">
        <v>0.579</v>
      </c>
      <c r="AC745" s="1624">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442"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442" t="n">
        <v>24</v>
      </c>
      <c r="N746" s="1442" t="n">
        <v>72</v>
      </c>
      <c r="O746" s="872" t="n"/>
      <c r="P746" s="1628" t="n">
        <v>3921</v>
      </c>
      <c r="Q746" s="1628">
        <f>O746*P746</f>
        <v/>
      </c>
      <c r="R746" s="724" t="n">
        <v>3333</v>
      </c>
      <c r="S746" s="1623">
        <f>O746*R746</f>
        <v/>
      </c>
      <c r="T746" s="1623">
        <f>Q746-S746</f>
        <v/>
      </c>
      <c r="U746" s="1742">
        <f>T746/Q746</f>
        <v/>
      </c>
      <c r="V746" s="444" t="n"/>
      <c r="W746" s="444" t="n"/>
      <c r="X746" s="728" t="n"/>
      <c r="Y746" s="444" t="n"/>
      <c r="Z746" s="444" t="n"/>
      <c r="AA746" s="444" t="n"/>
      <c r="AB746" s="1633" t="n">
        <v>0.28</v>
      </c>
      <c r="AC746" s="1637">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442"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442" t="n">
        <v>12</v>
      </c>
      <c r="N747" s="1442" t="n">
        <v>36</v>
      </c>
      <c r="O747" s="872" t="n"/>
      <c r="P747" s="1628" t="n">
        <v>5491</v>
      </c>
      <c r="Q747" s="1628">
        <f>O747*P747</f>
        <v/>
      </c>
      <c r="R747" s="724" t="n">
        <v>4667</v>
      </c>
      <c r="S747" s="1623">
        <f>O747*R747</f>
        <v/>
      </c>
      <c r="T747" s="1623">
        <f>Q747-S747</f>
        <v/>
      </c>
      <c r="U747" s="1742">
        <f>T747/Q747</f>
        <v/>
      </c>
      <c r="V747" s="444" t="n"/>
      <c r="W747" s="444" t="n"/>
      <c r="X747" s="728" t="n"/>
      <c r="Y747" s="444" t="n"/>
      <c r="Z747" s="444" t="n"/>
      <c r="AA747" s="444" t="n"/>
      <c r="AB747" s="1633" t="n">
        <v>0.588</v>
      </c>
      <c r="AC747" s="1637">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442"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442" t="n">
        <v>24</v>
      </c>
      <c r="N748" s="1442" t="n">
        <v>72</v>
      </c>
      <c r="O748" s="872" t="n"/>
      <c r="P748" s="1628" t="n">
        <v>20392</v>
      </c>
      <c r="Q748" s="1628">
        <f>O748*P748</f>
        <v/>
      </c>
      <c r="R748" s="724" t="n">
        <v>17333</v>
      </c>
      <c r="S748" s="1623">
        <f>O748*R748</f>
        <v/>
      </c>
      <c r="T748" s="1623">
        <f>Q748-S748</f>
        <v/>
      </c>
      <c r="U748" s="1742">
        <f>T748/Q748</f>
        <v/>
      </c>
      <c r="V748" s="444" t="n"/>
      <c r="W748" s="444" t="n"/>
      <c r="X748" s="728" t="n"/>
      <c r="Y748" s="444" t="n"/>
      <c r="Z748" s="444" t="n"/>
      <c r="AA748" s="444" t="n"/>
      <c r="AB748" s="1633" t="n">
        <v>0.23</v>
      </c>
      <c r="AC748" s="1637">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442"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442" t="n">
        <v>24</v>
      </c>
      <c r="N749" s="1442" t="n">
        <v>72</v>
      </c>
      <c r="O749" s="872" t="n"/>
      <c r="P749" s="1628" t="n">
        <v>18824</v>
      </c>
      <c r="Q749" s="1628">
        <f>O749*P749</f>
        <v/>
      </c>
      <c r="R749" s="724" t="n">
        <v>16000</v>
      </c>
      <c r="S749" s="1623">
        <f>O749*R749</f>
        <v/>
      </c>
      <c r="T749" s="1623">
        <f>Q749-S749</f>
        <v/>
      </c>
      <c r="U749" s="1742">
        <f>T749/Q749</f>
        <v/>
      </c>
      <c r="V749" s="444" t="n"/>
      <c r="W749" s="444" t="n"/>
      <c r="X749" s="728" t="n"/>
      <c r="Y749" s="444" t="n"/>
      <c r="Z749" s="444" t="n"/>
      <c r="AA749" s="444" t="n"/>
      <c r="AB749" s="1633" t="n">
        <v>0.226</v>
      </c>
      <c r="AC749" s="1637">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442"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442" t="n">
        <v>4</v>
      </c>
      <c r="N750" s="1442" t="n">
        <v>12</v>
      </c>
      <c r="O750" s="553" t="n">
        <v>4</v>
      </c>
      <c r="P750" s="1628" t="n">
        <v>19608</v>
      </c>
      <c r="Q750" s="1628">
        <f>O750*P750</f>
        <v/>
      </c>
      <c r="R750" s="724" t="n">
        <v>16667</v>
      </c>
      <c r="S750" s="1623">
        <f>O750*R750</f>
        <v/>
      </c>
      <c r="T750" s="1623">
        <f>Q750-S750</f>
        <v/>
      </c>
      <c r="U750" s="1742">
        <f>T750/Q750</f>
        <v/>
      </c>
      <c r="V750" s="444" t="n"/>
      <c r="W750" s="444" t="n"/>
      <c r="X750" s="728" t="n"/>
      <c r="Y750" s="444">
        <f>V750*X750</f>
        <v/>
      </c>
      <c r="Z750" s="444">
        <f>W750*X750</f>
        <v/>
      </c>
      <c r="AA750" s="444" t="n"/>
      <c r="AB750" s="1638" t="n">
        <v>1.508</v>
      </c>
      <c r="AC750" s="1624">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442"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442" t="n">
        <v>12</v>
      </c>
      <c r="N751" s="1442" t="n">
        <v>36</v>
      </c>
      <c r="O751" s="553" t="n">
        <v>24</v>
      </c>
      <c r="P751" s="1628" t="n">
        <v>4706</v>
      </c>
      <c r="Q751" s="1628">
        <f>O751*P751</f>
        <v/>
      </c>
      <c r="R751" s="724" t="n">
        <v>4000</v>
      </c>
      <c r="S751" s="1623">
        <f>O751*R751</f>
        <v/>
      </c>
      <c r="T751" s="1623">
        <f>Q751-S751</f>
        <v/>
      </c>
      <c r="U751" s="1742">
        <f>T751/Q751</f>
        <v/>
      </c>
      <c r="V751" s="444" t="n"/>
      <c r="W751" s="444" t="n"/>
      <c r="X751" s="728">
        <f>O751/M751</f>
        <v/>
      </c>
      <c r="Y751" s="444" t="n"/>
      <c r="Z751" s="444" t="n"/>
      <c r="AA751" s="444" t="n"/>
      <c r="AB751" s="1633" t="n">
        <v>0.595</v>
      </c>
      <c r="AC751" s="1627">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442"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442" t="n">
        <v>24</v>
      </c>
      <c r="N752" s="1442" t="n">
        <v>48</v>
      </c>
      <c r="O752" s="553" t="n"/>
      <c r="P752" s="1628" t="n">
        <v>2353</v>
      </c>
      <c r="Q752" s="1628">
        <f>O752*P752</f>
        <v/>
      </c>
      <c r="R752" s="724" t="n">
        <v>2000</v>
      </c>
      <c r="S752" s="1623">
        <f>O752*R752</f>
        <v/>
      </c>
      <c r="T752" s="1623">
        <f>Q752-S752</f>
        <v/>
      </c>
      <c r="U752" s="1742">
        <f>T752/Q752</f>
        <v/>
      </c>
      <c r="V752" s="444" t="n"/>
      <c r="W752" s="444" t="n"/>
      <c r="X752" s="728" t="n"/>
      <c r="Y752" s="444" t="n"/>
      <c r="Z752" s="444" t="n"/>
      <c r="AA752" s="444" t="n"/>
      <c r="AB752" s="1633" t="n">
        <v>0.197</v>
      </c>
      <c r="AC752" s="1637">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442" t="n">
        <v>24</v>
      </c>
      <c r="N753" s="1442" t="n">
        <v>48</v>
      </c>
      <c r="O753" s="872" t="n"/>
      <c r="P753" s="1628" t="n">
        <v>2353</v>
      </c>
      <c r="Q753" s="1628">
        <f>O753*P753</f>
        <v/>
      </c>
      <c r="R753" s="724" t="n">
        <v>2000</v>
      </c>
      <c r="S753" s="1623">
        <f>O753*R753</f>
        <v/>
      </c>
      <c r="T753" s="1623">
        <f>Q753-S753</f>
        <v/>
      </c>
      <c r="U753" s="1742">
        <f>T753/Q753</f>
        <v/>
      </c>
      <c r="V753" s="444" t="n"/>
      <c r="W753" s="444" t="n"/>
      <c r="X753" s="728" t="n"/>
      <c r="Y753" s="444" t="n"/>
      <c r="Z753" s="444" t="n"/>
      <c r="AA753" s="444" t="n"/>
      <c r="AB753" s="1633" t="n">
        <v>0.157</v>
      </c>
      <c r="AC753" s="1624">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442"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442" t="n">
        <v>24</v>
      </c>
      <c r="N754" s="1442" t="n">
        <v>48</v>
      </c>
      <c r="O754" s="872" t="n"/>
      <c r="P754" s="1628" t="n">
        <v>2824</v>
      </c>
      <c r="Q754" s="1628">
        <f>O754*P754</f>
        <v/>
      </c>
      <c r="R754" s="724" t="n">
        <v>2400</v>
      </c>
      <c r="S754" s="1623">
        <f>O754*R754</f>
        <v/>
      </c>
      <c r="T754" s="1623">
        <f>Q754-S754</f>
        <v/>
      </c>
      <c r="U754" s="1742">
        <f>T754/Q754</f>
        <v/>
      </c>
      <c r="V754" s="444" t="n"/>
      <c r="W754" s="444" t="n"/>
      <c r="X754" s="728" t="n"/>
      <c r="Y754" s="444" t="n"/>
      <c r="Z754" s="444" t="n"/>
      <c r="AA754" s="444" t="n"/>
      <c r="AB754" s="1633" t="n">
        <v>0.293</v>
      </c>
      <c r="AC754" s="1637">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442" t="n">
        <v>36</v>
      </c>
      <c r="N755" s="1442" t="n">
        <v>72</v>
      </c>
      <c r="O755" s="872" t="n">
        <v>36</v>
      </c>
      <c r="P755" s="1628" t="n">
        <v>6588</v>
      </c>
      <c r="Q755" s="1628">
        <f>O755*P755</f>
        <v/>
      </c>
      <c r="R755" s="1076" t="n">
        <v>5600</v>
      </c>
      <c r="S755" s="1623">
        <f>O755*R755</f>
        <v/>
      </c>
      <c r="T755" s="1623">
        <f>Q755-S755</f>
        <v/>
      </c>
      <c r="U755" s="1742">
        <f>T755/Q755</f>
        <v/>
      </c>
      <c r="V755" s="444" t="n"/>
      <c r="W755" s="444" t="n"/>
      <c r="X755" s="728">
        <f>O755/M755</f>
        <v/>
      </c>
      <c r="Y755" s="444" t="n"/>
      <c r="Z755" s="444" t="n"/>
      <c r="AA755" s="444" t="n"/>
      <c r="AB755" s="1633" t="n">
        <v>0.129</v>
      </c>
      <c r="AC755" s="1661">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442"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442" t="n">
        <v>36</v>
      </c>
      <c r="N756" s="1442" t="n">
        <v>72</v>
      </c>
      <c r="O756" s="872" t="n">
        <v>36</v>
      </c>
      <c r="P756" s="1628" t="n">
        <v>4706</v>
      </c>
      <c r="Q756" s="1628">
        <f>O756*P756</f>
        <v/>
      </c>
      <c r="R756" s="724" t="n">
        <v>4000</v>
      </c>
      <c r="S756" s="1623">
        <f>O756*R756</f>
        <v/>
      </c>
      <c r="T756" s="1623">
        <f>Q756-S756</f>
        <v/>
      </c>
      <c r="U756" s="1742">
        <f>T756/Q756</f>
        <v/>
      </c>
      <c r="V756" s="444" t="n"/>
      <c r="W756" s="444" t="n"/>
      <c r="X756" s="728" t="n"/>
      <c r="Y756" s="444" t="n"/>
      <c r="Z756" s="444" t="n"/>
      <c r="AA756" s="444" t="n"/>
      <c r="AB756" s="1633" t="n">
        <v>0.126</v>
      </c>
      <c r="AC756" s="1637">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442" t="n">
        <v>12</v>
      </c>
      <c r="N757" s="1442" t="n">
        <v>24</v>
      </c>
      <c r="O757" s="872" t="n"/>
      <c r="P757" s="1628" t="n">
        <v>2447</v>
      </c>
      <c r="Q757" s="1628">
        <f>O757*P757</f>
        <v/>
      </c>
      <c r="R757" s="724" t="n">
        <v>2080</v>
      </c>
      <c r="S757" s="1623">
        <f>O757*R757</f>
        <v/>
      </c>
      <c r="T757" s="1623">
        <f>Q757-S757</f>
        <v/>
      </c>
      <c r="U757" s="1742">
        <f>T757/Q757</f>
        <v/>
      </c>
      <c r="V757" s="444" t="n"/>
      <c r="W757" s="444" t="n"/>
      <c r="X757" s="728">
        <f>O757/M757</f>
        <v/>
      </c>
      <c r="Y757" s="444" t="n"/>
      <c r="Z757" s="444" t="n"/>
      <c r="AA757" s="444" t="n"/>
      <c r="AB757" s="1633" t="n">
        <v>0.017</v>
      </c>
      <c r="AC757" s="1661">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442" t="n">
        <v>24</v>
      </c>
      <c r="N758" s="1442" t="n">
        <v>48</v>
      </c>
      <c r="O758" s="872" t="n">
        <v>96</v>
      </c>
      <c r="P758" s="1628" t="n">
        <v>3765</v>
      </c>
      <c r="Q758" s="1628">
        <f>O758*P758</f>
        <v/>
      </c>
      <c r="R758" s="724" t="n">
        <v>3200</v>
      </c>
      <c r="S758" s="1623">
        <f>O758*R758</f>
        <v/>
      </c>
      <c r="T758" s="1623">
        <f>Q758-S758</f>
        <v/>
      </c>
      <c r="U758" s="1742">
        <f>T758/Q758</f>
        <v/>
      </c>
      <c r="V758" s="444" t="n"/>
      <c r="W758" s="444" t="n"/>
      <c r="X758" s="728">
        <f>O758/M758</f>
        <v/>
      </c>
      <c r="Y758" s="444" t="n"/>
      <c r="Z758" s="444" t="n"/>
      <c r="AA758" s="444" t="n"/>
      <c r="AB758" s="1633" t="n">
        <v>0.236</v>
      </c>
      <c r="AC758" s="1627">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442"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442" t="n">
        <v>12</v>
      </c>
      <c r="N759" s="1442" t="n">
        <v>24</v>
      </c>
      <c r="O759" s="872" t="n"/>
      <c r="P759" s="1628" t="n">
        <v>14118</v>
      </c>
      <c r="Q759" s="1628">
        <f>O759*P759</f>
        <v/>
      </c>
      <c r="R759" s="724" t="n">
        <v>12000</v>
      </c>
      <c r="S759" s="1623">
        <f>O759*R759</f>
        <v/>
      </c>
      <c r="T759" s="1623">
        <f>Q759-S759</f>
        <v/>
      </c>
      <c r="U759" s="1742">
        <f>T759/Q759</f>
        <v/>
      </c>
      <c r="V759" s="444" t="n"/>
      <c r="W759" s="444" t="n"/>
      <c r="X759" s="728">
        <f>O759/M759</f>
        <v/>
      </c>
      <c r="Y759" s="444">
        <f>V759*X759</f>
        <v/>
      </c>
      <c r="Z759" s="444">
        <f>W759*X759</f>
        <v/>
      </c>
      <c r="AA759" s="444" t="n"/>
      <c r="AB759" s="1638" t="n">
        <v>0.325</v>
      </c>
      <c r="AC759" s="1627">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442"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442" t="n">
        <v>24</v>
      </c>
      <c r="N760" s="1442" t="n">
        <v>48</v>
      </c>
      <c r="O760" s="872" t="n">
        <v>24</v>
      </c>
      <c r="P760" s="1628" t="n">
        <v>5647</v>
      </c>
      <c r="Q760" s="1628">
        <f>O760*P760</f>
        <v/>
      </c>
      <c r="R760" s="724" t="n">
        <v>4800</v>
      </c>
      <c r="S760" s="1623">
        <f>O760*R760</f>
        <v/>
      </c>
      <c r="T760" s="1623">
        <f>Q760-S760</f>
        <v/>
      </c>
      <c r="U760" s="1742">
        <f>T760/Q760</f>
        <v/>
      </c>
      <c r="V760" s="444" t="n"/>
      <c r="W760" s="444" t="n"/>
      <c r="X760" s="728" t="n"/>
      <c r="Y760" s="444">
        <f>V760*X760</f>
        <v/>
      </c>
      <c r="Z760" s="444">
        <f>W760*X760</f>
        <v/>
      </c>
      <c r="AA760" s="444" t="n"/>
      <c r="AB760" s="1638" t="n">
        <v>0.128</v>
      </c>
      <c r="AC760" s="1624">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442"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442" t="n">
        <v>12</v>
      </c>
      <c r="N761" s="1442" t="n">
        <v>60</v>
      </c>
      <c r="O761" s="812" t="n">
        <v>36</v>
      </c>
      <c r="P761" s="1628" t="n">
        <v>6588</v>
      </c>
      <c r="Q761" s="1628">
        <f>O761*P761</f>
        <v/>
      </c>
      <c r="R761" s="724" t="n">
        <v>5600</v>
      </c>
      <c r="S761" s="1623">
        <f>O761*R761</f>
        <v/>
      </c>
      <c r="T761" s="1623">
        <f>Q761-S761</f>
        <v/>
      </c>
      <c r="U761" s="1742">
        <f>T761/Q761</f>
        <v/>
      </c>
      <c r="V761" s="444" t="n"/>
      <c r="W761" s="444" t="n"/>
      <c r="X761" s="728" t="n"/>
      <c r="Y761" s="444" t="n"/>
      <c r="Z761" s="444" t="n"/>
      <c r="AA761" s="444" t="n"/>
      <c r="AB761" s="1633" t="n">
        <v>0.159</v>
      </c>
      <c r="AC761" s="1624">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442" t="n">
        <v>30</v>
      </c>
      <c r="N762" s="1442" t="n">
        <v>60</v>
      </c>
      <c r="O762" s="872" t="n"/>
      <c r="P762" s="1628" t="n">
        <v>18824</v>
      </c>
      <c r="Q762" s="1628">
        <f>O762*P762</f>
        <v/>
      </c>
      <c r="R762" s="724" t="n">
        <v>16000</v>
      </c>
      <c r="S762" s="1623">
        <f>O762*R762</f>
        <v/>
      </c>
      <c r="T762" s="1623">
        <f>Q762-S762</f>
        <v/>
      </c>
      <c r="U762" s="1742">
        <f>T762/Q762</f>
        <v/>
      </c>
      <c r="V762" s="444" t="n"/>
      <c r="W762" s="444" t="n"/>
      <c r="X762" s="728" t="n"/>
      <c r="Y762" s="444" t="n"/>
      <c r="Z762" s="444" t="n"/>
      <c r="AA762" s="444" t="n"/>
      <c r="AB762" s="1647" t="n">
        <v>0.9340000000000001</v>
      </c>
      <c r="AC762" s="1624">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442" t="n">
        <v>36</v>
      </c>
      <c r="N763" s="1442" t="n">
        <v>72</v>
      </c>
      <c r="O763" s="872" t="n">
        <v>36</v>
      </c>
      <c r="P763" s="1628" t="n">
        <v>3765</v>
      </c>
      <c r="Q763" s="1628">
        <f>O763*P763</f>
        <v/>
      </c>
      <c r="R763" s="724" t="n">
        <v>3200</v>
      </c>
      <c r="S763" s="1623">
        <f>O763*R763</f>
        <v/>
      </c>
      <c r="T763" s="1623">
        <f>Q763-S763</f>
        <v/>
      </c>
      <c r="U763" s="1742">
        <f>T763/Q763</f>
        <v/>
      </c>
      <c r="V763" s="444" t="n"/>
      <c r="W763" s="444" t="n"/>
      <c r="X763" s="728">
        <f>O763/M763</f>
        <v/>
      </c>
      <c r="Y763" s="444" t="n"/>
      <c r="Z763" s="444" t="n"/>
      <c r="AA763" s="444" t="n"/>
      <c r="AB763" s="1633" t="n">
        <v>0.227</v>
      </c>
      <c r="AC763" s="1661">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442" t="n"/>
      <c r="N764" s="1442" t="n"/>
      <c r="O764" s="872" t="n"/>
      <c r="P764" s="1628" t="n">
        <v>9412</v>
      </c>
      <c r="Q764" s="1628">
        <f>O764*P764</f>
        <v/>
      </c>
      <c r="R764" s="724" t="n">
        <v>8000</v>
      </c>
      <c r="S764" s="1623">
        <f>O764*R764</f>
        <v/>
      </c>
      <c r="T764" s="1623">
        <f>Q764-S764</f>
        <v/>
      </c>
      <c r="U764" s="1742">
        <f>T764/Q764</f>
        <v/>
      </c>
      <c r="V764" s="444" t="n"/>
      <c r="W764" s="444" t="n"/>
      <c r="X764" s="728" t="n"/>
      <c r="Y764" s="444" t="n"/>
      <c r="Z764" s="444" t="n"/>
      <c r="AA764" s="444" t="n"/>
      <c r="AB764" s="1633" t="n">
        <v>0.31</v>
      </c>
      <c r="AC764" s="1661">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442" t="n"/>
      <c r="N765" s="1442" t="n"/>
      <c r="O765" s="872" t="n"/>
      <c r="P765" s="1628" t="n">
        <v>1176</v>
      </c>
      <c r="Q765" s="1628">
        <f>O765*P765</f>
        <v/>
      </c>
      <c r="R765" s="724" t="n">
        <v>1000</v>
      </c>
      <c r="S765" s="1623">
        <f>O765*R765</f>
        <v/>
      </c>
      <c r="T765" s="1623">
        <f>Q765-S765</f>
        <v/>
      </c>
      <c r="U765" s="1742">
        <f>T765/Q765</f>
        <v/>
      </c>
      <c r="V765" s="444" t="n"/>
      <c r="W765" s="444" t="n"/>
      <c r="X765" s="728" t="n"/>
      <c r="Y765" s="444" t="n"/>
      <c r="Z765" s="444" t="n"/>
      <c r="AA765" s="444" t="n"/>
      <c r="AB765" s="1633" t="n">
        <v>0.134</v>
      </c>
      <c r="AC765" s="1661">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442" t="n">
        <v>12</v>
      </c>
      <c r="N766" s="1442" t="n">
        <v>24</v>
      </c>
      <c r="O766" s="872" t="n"/>
      <c r="P766" s="1628" t="n">
        <v>3765</v>
      </c>
      <c r="Q766" s="1628">
        <f>O766*P766</f>
        <v/>
      </c>
      <c r="R766" s="724" t="n">
        <v>3200</v>
      </c>
      <c r="S766" s="1623">
        <f>O766*R766</f>
        <v/>
      </c>
      <c r="T766" s="1623">
        <f>Q766-S766</f>
        <v/>
      </c>
      <c r="U766" s="1742">
        <f>T766/Q766</f>
        <v/>
      </c>
      <c r="V766" s="444" t="n"/>
      <c r="W766" s="444" t="n"/>
      <c r="X766" s="728" t="n"/>
      <c r="Y766" s="444" t="n"/>
      <c r="Z766" s="444" t="n"/>
      <c r="AA766" s="444" t="n"/>
      <c r="AB766" s="1647" t="n">
        <v>0.182</v>
      </c>
      <c r="AC766" s="1661">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442" t="n">
        <v>12</v>
      </c>
      <c r="N767" s="1442" t="n">
        <v>60</v>
      </c>
      <c r="O767" s="872" t="n"/>
      <c r="P767" s="1628" t="n">
        <v>3576</v>
      </c>
      <c r="Q767" s="1628">
        <f>O767*P767</f>
        <v/>
      </c>
      <c r="R767" s="724" t="n">
        <v>3040</v>
      </c>
      <c r="S767" s="1623">
        <f>O767*R767</f>
        <v/>
      </c>
      <c r="T767" s="1623">
        <f>Q767-S767</f>
        <v/>
      </c>
      <c r="U767" s="1742">
        <f>T767/Q767</f>
        <v/>
      </c>
      <c r="V767" s="444" t="n"/>
      <c r="W767" s="444" t="n"/>
      <c r="X767" s="728" t="n"/>
      <c r="Y767" s="444" t="n"/>
      <c r="Z767" s="444" t="n"/>
      <c r="AA767" s="444" t="n"/>
      <c r="AB767" s="1633" t="n">
        <v>0.182</v>
      </c>
      <c r="AC767" s="1661">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442" t="n">
        <v>12</v>
      </c>
      <c r="N768" s="1442" t="n">
        <v>120</v>
      </c>
      <c r="O768" s="872" t="n"/>
      <c r="P768" s="1628" t="n">
        <v>3294</v>
      </c>
      <c r="Q768" s="1628">
        <f>O768*P768</f>
        <v/>
      </c>
      <c r="R768" s="724" t="n">
        <v>2800</v>
      </c>
      <c r="S768" s="1623">
        <f>O768*R768</f>
        <v/>
      </c>
      <c r="T768" s="1623">
        <f>Q768-S768</f>
        <v/>
      </c>
      <c r="U768" s="1742">
        <f>T768/Q768</f>
        <v/>
      </c>
      <c r="V768" s="444" t="n"/>
      <c r="W768" s="444" t="n"/>
      <c r="X768" s="728" t="n"/>
      <c r="Y768" s="444" t="n"/>
      <c r="Z768" s="444" t="n"/>
      <c r="AA768" s="444" t="n"/>
      <c r="AB768" s="1647" t="n">
        <v>0.182</v>
      </c>
      <c r="AC768" s="1661">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442" t="n">
        <v>12</v>
      </c>
      <c r="N769" s="1442" t="n">
        <v>24</v>
      </c>
      <c r="O769" s="872" t="n"/>
      <c r="P769" s="1628" t="n">
        <v>6588</v>
      </c>
      <c r="Q769" s="1628">
        <f>O769*P769</f>
        <v/>
      </c>
      <c r="R769" s="724" t="n">
        <v>5600</v>
      </c>
      <c r="S769" s="1623">
        <f>O769*R769</f>
        <v/>
      </c>
      <c r="T769" s="1623">
        <f>Q769-S769</f>
        <v/>
      </c>
      <c r="U769" s="1742">
        <f>T769/Q769</f>
        <v/>
      </c>
      <c r="V769" s="444" t="n"/>
      <c r="W769" s="444" t="n"/>
      <c r="X769" s="728" t="n"/>
      <c r="Y769" s="444">
        <f>V769*X769</f>
        <v/>
      </c>
      <c r="Z769" s="444">
        <f>W769*X769</f>
        <v/>
      </c>
      <c r="AA769" s="444" t="n"/>
      <c r="AB769" s="1638" t="n">
        <v>0.182</v>
      </c>
      <c r="AC769" s="1661">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442" t="n">
        <v>12</v>
      </c>
      <c r="N770" s="1442" t="n">
        <v>60</v>
      </c>
      <c r="O770" s="872" t="n"/>
      <c r="P770" s="1628" t="n">
        <v>6259</v>
      </c>
      <c r="Q770" s="1628">
        <f>O770*P770</f>
        <v/>
      </c>
      <c r="R770" s="724" t="n">
        <v>5320</v>
      </c>
      <c r="S770" s="1623">
        <f>O770*R770</f>
        <v/>
      </c>
      <c r="T770" s="1623">
        <f>Q770-S770</f>
        <v/>
      </c>
      <c r="U770" s="1742">
        <f>T770/Q770</f>
        <v/>
      </c>
      <c r="V770" s="444" t="n"/>
      <c r="W770" s="444" t="n"/>
      <c r="X770" s="728" t="n"/>
      <c r="Y770" s="444" t="n"/>
      <c r="Z770" s="444" t="n"/>
      <c r="AA770" s="444" t="n"/>
      <c r="AB770" s="1638" t="n">
        <v>0.182</v>
      </c>
      <c r="AC770" s="1661">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442" t="n">
        <v>12</v>
      </c>
      <c r="N771" s="1442" t="n">
        <v>120</v>
      </c>
      <c r="O771" s="872" t="n"/>
      <c r="P771" s="1628" t="n">
        <v>5765</v>
      </c>
      <c r="Q771" s="1628">
        <f>O771*P771</f>
        <v/>
      </c>
      <c r="R771" s="724" t="n">
        <v>4900</v>
      </c>
      <c r="S771" s="1623">
        <f>O771*R771</f>
        <v/>
      </c>
      <c r="T771" s="1623">
        <f>Q771-S771</f>
        <v/>
      </c>
      <c r="U771" s="1742">
        <f>T771/Q771</f>
        <v/>
      </c>
      <c r="V771" s="444" t="n"/>
      <c r="W771" s="444" t="n"/>
      <c r="X771" s="728" t="n"/>
      <c r="Y771" s="444" t="n"/>
      <c r="Z771" s="444" t="n"/>
      <c r="AA771" s="444" t="n"/>
      <c r="AB771" s="1638" t="n">
        <v>0.182</v>
      </c>
      <c r="AC771" s="1661">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442" t="n">
        <v>12</v>
      </c>
      <c r="N772" s="1442" t="n">
        <v>24</v>
      </c>
      <c r="O772" s="872" t="n"/>
      <c r="P772" s="1628" t="n">
        <v>6588</v>
      </c>
      <c r="Q772" s="1628">
        <f>O772*P772</f>
        <v/>
      </c>
      <c r="R772" s="724" t="n">
        <v>5600</v>
      </c>
      <c r="S772" s="1623">
        <f>O772*R772</f>
        <v/>
      </c>
      <c r="T772" s="1623">
        <f>Q772-S772</f>
        <v/>
      </c>
      <c r="U772" s="1742">
        <f>T772/Q772</f>
        <v/>
      </c>
      <c r="V772" s="444" t="n"/>
      <c r="W772" s="444" t="n"/>
      <c r="X772" s="728" t="n"/>
      <c r="Y772" s="444">
        <f>V772*X772</f>
        <v/>
      </c>
      <c r="Z772" s="444">
        <f>W772*X772</f>
        <v/>
      </c>
      <c r="AA772" s="444" t="n"/>
      <c r="AB772" s="1638" t="n">
        <v>0.182</v>
      </c>
      <c r="AC772" s="1661">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442" t="n">
        <v>12</v>
      </c>
      <c r="N773" s="1442" t="n">
        <v>60</v>
      </c>
      <c r="O773" s="872" t="n"/>
      <c r="P773" s="1628" t="n">
        <v>6259</v>
      </c>
      <c r="Q773" s="1628">
        <f>O773*P773</f>
        <v/>
      </c>
      <c r="R773" s="724" t="n">
        <v>5320</v>
      </c>
      <c r="S773" s="1623">
        <f>O773*R773</f>
        <v/>
      </c>
      <c r="T773" s="1623">
        <f>Q773-S773</f>
        <v/>
      </c>
      <c r="U773" s="1742">
        <f>T773/Q773</f>
        <v/>
      </c>
      <c r="V773" s="444" t="n"/>
      <c r="W773" s="444" t="n"/>
      <c r="X773" s="728" t="n"/>
      <c r="Y773" s="444" t="n"/>
      <c r="Z773" s="444" t="n"/>
      <c r="AA773" s="444" t="n"/>
      <c r="AB773" s="1638" t="n">
        <v>0.182</v>
      </c>
      <c r="AC773" s="1661">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442" t="n">
        <v>12</v>
      </c>
      <c r="N774" s="1442" t="n">
        <v>120</v>
      </c>
      <c r="O774" s="872" t="n"/>
      <c r="P774" s="1628" t="n">
        <v>5765</v>
      </c>
      <c r="Q774" s="1628">
        <f>O774*P774</f>
        <v/>
      </c>
      <c r="R774" s="724" t="n">
        <v>4900</v>
      </c>
      <c r="S774" s="1623">
        <f>O774*R774</f>
        <v/>
      </c>
      <c r="T774" s="1623">
        <f>Q774-S774</f>
        <v/>
      </c>
      <c r="U774" s="1742">
        <f>T774/Q774</f>
        <v/>
      </c>
      <c r="V774" s="444" t="n"/>
      <c r="W774" s="444" t="n"/>
      <c r="X774" s="728" t="n"/>
      <c r="Y774" s="444" t="n"/>
      <c r="Z774" s="444" t="n"/>
      <c r="AA774" s="444" t="n"/>
      <c r="AB774" s="1638" t="n">
        <v>0.182</v>
      </c>
      <c r="AC774" s="1661">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442" t="n">
        <v>12</v>
      </c>
      <c r="N775" s="1442" t="n">
        <v>12</v>
      </c>
      <c r="O775" s="872" t="n"/>
      <c r="P775" s="1628" t="n">
        <v>9529</v>
      </c>
      <c r="Q775" s="1628">
        <f>O775*P775</f>
        <v/>
      </c>
      <c r="R775" s="724" t="n">
        <v>8100</v>
      </c>
      <c r="S775" s="1623">
        <f>O775*R775</f>
        <v/>
      </c>
      <c r="T775" s="1623">
        <f>Q775-S775</f>
        <v/>
      </c>
      <c r="U775" s="1742">
        <f>T775/Q775</f>
        <v/>
      </c>
      <c r="V775" s="444" t="n"/>
      <c r="W775" s="444" t="n"/>
      <c r="X775" s="728" t="n"/>
      <c r="Y775" s="444" t="n"/>
      <c r="Z775" s="444" t="n"/>
      <c r="AA775" s="444" t="n"/>
      <c r="AB775" s="1647" t="n">
        <v>0.131</v>
      </c>
      <c r="AC775" s="1661">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442" t="n">
        <v>12</v>
      </c>
      <c r="N776" s="1442" t="n">
        <v>60</v>
      </c>
      <c r="O776" s="872" t="n"/>
      <c r="P776" s="1628" t="n">
        <v>8471</v>
      </c>
      <c r="Q776" s="1628">
        <f>O776*P776</f>
        <v/>
      </c>
      <c r="R776" s="724" t="n">
        <v>7200</v>
      </c>
      <c r="S776" s="1623">
        <f>O776*R776</f>
        <v/>
      </c>
      <c r="T776" s="1623">
        <f>Q776-S776</f>
        <v/>
      </c>
      <c r="U776" s="1742">
        <f>T776/Q776</f>
        <v/>
      </c>
      <c r="V776" s="444" t="n"/>
      <c r="W776" s="444" t="n"/>
      <c r="X776" s="728" t="n"/>
      <c r="Y776" s="444" t="n"/>
      <c r="Z776" s="444" t="n"/>
      <c r="AA776" s="444" t="n"/>
      <c r="AB776" s="1647" t="n">
        <v>0.131</v>
      </c>
      <c r="AC776" s="1661">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442" t="n">
        <v>12</v>
      </c>
      <c r="N777" s="1442" t="n">
        <v>12</v>
      </c>
      <c r="O777" s="872" t="n"/>
      <c r="P777" s="1628" t="n">
        <v>9529</v>
      </c>
      <c r="Q777" s="1628">
        <f>O777*P777</f>
        <v/>
      </c>
      <c r="R777" s="724" t="n">
        <v>8100</v>
      </c>
      <c r="S777" s="1623">
        <f>O777*R777</f>
        <v/>
      </c>
      <c r="T777" s="1623">
        <f>Q777-S777</f>
        <v/>
      </c>
      <c r="U777" s="1742">
        <f>T777/Q777</f>
        <v/>
      </c>
      <c r="V777" s="444" t="n"/>
      <c r="W777" s="444" t="n"/>
      <c r="X777" s="728" t="n"/>
      <c r="Y777" s="444" t="n"/>
      <c r="Z777" s="444" t="n"/>
      <c r="AA777" s="444" t="n"/>
      <c r="AB777" s="1647" t="n">
        <v>0.131</v>
      </c>
      <c r="AC777" s="1661">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442" t="n">
        <v>12</v>
      </c>
      <c r="N778" s="1442" t="n">
        <v>60</v>
      </c>
      <c r="O778" s="872" t="n"/>
      <c r="P778" s="1628" t="n">
        <v>8471</v>
      </c>
      <c r="Q778" s="1628">
        <f>O778*P778</f>
        <v/>
      </c>
      <c r="R778" s="724" t="n">
        <v>7200</v>
      </c>
      <c r="S778" s="1623">
        <f>O778*R778</f>
        <v/>
      </c>
      <c r="T778" s="1623">
        <f>Q778-S778</f>
        <v/>
      </c>
      <c r="U778" s="1742">
        <f>T778/Q778</f>
        <v/>
      </c>
      <c r="V778" s="444" t="n"/>
      <c r="W778" s="444" t="n"/>
      <c r="X778" s="728" t="n"/>
      <c r="Y778" s="444" t="n"/>
      <c r="Z778" s="444" t="n"/>
      <c r="AA778" s="444" t="n"/>
      <c r="AB778" s="1647" t="n">
        <v>0.131</v>
      </c>
      <c r="AC778" s="1661">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442" t="n">
        <v>12</v>
      </c>
      <c r="N779" s="1442" t="n">
        <v>36</v>
      </c>
      <c r="O779" s="872" t="n"/>
      <c r="P779" s="1628" t="n">
        <v>4471</v>
      </c>
      <c r="Q779" s="1628">
        <f>O779*P779</f>
        <v/>
      </c>
      <c r="R779" s="724" t="n">
        <v>3800</v>
      </c>
      <c r="S779" s="1623">
        <f>O779*R779</f>
        <v/>
      </c>
      <c r="T779" s="1623">
        <f>Q779-S779</f>
        <v/>
      </c>
      <c r="U779" s="1742">
        <f>T779/Q779</f>
        <v/>
      </c>
      <c r="V779" s="444" t="n"/>
      <c r="W779" s="444" t="n"/>
      <c r="X779" s="728" t="n"/>
      <c r="Y779" s="444" t="n"/>
      <c r="Z779" s="444" t="n"/>
      <c r="AA779" s="444" t="n"/>
      <c r="AB779" s="1647" t="n"/>
      <c r="AC779" s="1627" t="n"/>
      <c r="AD779" s="673" t="n"/>
      <c r="AE779" s="663" t="e">
        <v>#REF!</v>
      </c>
      <c r="AF779" s="663" t="e">
        <v>#REF!</v>
      </c>
      <c r="AG779" s="663" t="e">
        <v>#REF!</v>
      </c>
    </row>
    <row r="780" hidden="1" ht="20.1" customFormat="1" customHeight="1" s="437" thickBot="1">
      <c r="A780" s="1442"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442" t="n">
        <v>12</v>
      </c>
      <c r="N780" s="1442" t="n">
        <v>60</v>
      </c>
      <c r="O780" s="872" t="n"/>
      <c r="P780" s="1628" t="n">
        <v>4247</v>
      </c>
      <c r="Q780" s="1628">
        <f>O780*P780</f>
        <v/>
      </c>
      <c r="R780" s="724" t="n">
        <v>3610</v>
      </c>
      <c r="S780" s="1623">
        <f>O780*R780</f>
        <v/>
      </c>
      <c r="T780" s="1623">
        <f>Q780-S780</f>
        <v/>
      </c>
      <c r="U780" s="1742">
        <f>T780/Q780</f>
        <v/>
      </c>
      <c r="V780" s="444" t="n"/>
      <c r="W780" s="444" t="n"/>
      <c r="X780" s="728" t="n"/>
      <c r="Y780" s="444" t="n"/>
      <c r="Z780" s="444" t="n"/>
      <c r="AA780" s="444" t="n"/>
      <c r="AB780" s="1633" t="n">
        <v>1.225</v>
      </c>
      <c r="AC780" s="1637">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442" t="n">
        <v>12</v>
      </c>
      <c r="N781" s="1442" t="n">
        <v>120</v>
      </c>
      <c r="O781" s="872" t="n">
        <v>120</v>
      </c>
      <c r="P781" s="1628" t="n">
        <v>3912</v>
      </c>
      <c r="Q781" s="1628">
        <f>O781*P781</f>
        <v/>
      </c>
      <c r="R781" s="724" t="n">
        <v>3325</v>
      </c>
      <c r="S781" s="1623">
        <f>O781*R781</f>
        <v/>
      </c>
      <c r="T781" s="1623">
        <f>Q781-S781</f>
        <v/>
      </c>
      <c r="U781" s="1742">
        <f>T781/Q781</f>
        <v/>
      </c>
      <c r="V781" s="444" t="n"/>
      <c r="W781" s="444" t="n"/>
      <c r="X781" s="728">
        <f>O781/M781</f>
        <v/>
      </c>
      <c r="Y781" s="444" t="n"/>
      <c r="Z781" s="444" t="n"/>
      <c r="AA781" s="444" t="n"/>
      <c r="AB781" s="1647" t="n">
        <v>1.225</v>
      </c>
      <c r="AC781" s="1627">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442" t="n">
        <v>12</v>
      </c>
      <c r="N782" s="1442" t="n">
        <v>36</v>
      </c>
      <c r="O782" s="872" t="n"/>
      <c r="P782" s="1628" t="n">
        <v>6588</v>
      </c>
      <c r="Q782" s="1628">
        <f>O782*P782</f>
        <v/>
      </c>
      <c r="R782" s="724" t="n">
        <v>5600</v>
      </c>
      <c r="S782" s="1623">
        <f>O782*R782</f>
        <v/>
      </c>
      <c r="T782" s="1623">
        <f>Q782-S782</f>
        <v/>
      </c>
      <c r="U782" s="1742">
        <f>T782/Q782</f>
        <v/>
      </c>
      <c r="V782" s="444" t="n"/>
      <c r="W782" s="444" t="n"/>
      <c r="X782" s="728" t="n"/>
      <c r="Y782" s="444" t="n"/>
      <c r="Z782" s="444" t="n"/>
      <c r="AA782" s="444" t="n"/>
      <c r="AB782" s="1647" t="n"/>
      <c r="AC782" s="1627"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442" t="n">
        <v>12</v>
      </c>
      <c r="N783" s="1442" t="n">
        <v>60</v>
      </c>
      <c r="O783" s="872" t="n"/>
      <c r="P783" s="1628" t="n">
        <v>6259</v>
      </c>
      <c r="Q783" s="1628">
        <f>O783*P783</f>
        <v/>
      </c>
      <c r="R783" s="724" t="n">
        <v>5320</v>
      </c>
      <c r="S783" s="1623">
        <f>O783*R783</f>
        <v/>
      </c>
      <c r="T783" s="1623">
        <f>Q783-S783</f>
        <v/>
      </c>
      <c r="U783" s="1742">
        <f>T783/Q783</f>
        <v/>
      </c>
      <c r="V783" s="444" t="n"/>
      <c r="W783" s="444" t="n"/>
      <c r="X783" s="728" t="n"/>
      <c r="Y783" s="444" t="n"/>
      <c r="Z783" s="444" t="n"/>
      <c r="AA783" s="444" t="n"/>
      <c r="AB783" s="1647" t="n"/>
      <c r="AC783" s="1627"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442" t="n">
        <v>12</v>
      </c>
      <c r="N784" s="1442" t="n">
        <v>120</v>
      </c>
      <c r="O784" s="872" t="n"/>
      <c r="P784" s="1628" t="n">
        <v>5765</v>
      </c>
      <c r="Q784" s="1628">
        <f>O784*P784</f>
        <v/>
      </c>
      <c r="R784" s="724" t="n">
        <v>4900</v>
      </c>
      <c r="S784" s="1623">
        <f>O784*R784</f>
        <v/>
      </c>
      <c r="T784" s="1623">
        <f>Q784-S784</f>
        <v/>
      </c>
      <c r="U784" s="1742">
        <f>T784/Q784</f>
        <v/>
      </c>
      <c r="V784" s="444" t="n"/>
      <c r="W784" s="444" t="n"/>
      <c r="X784" s="728" t="n"/>
      <c r="Y784" s="444" t="n"/>
      <c r="Z784" s="444" t="n"/>
      <c r="AA784" s="444" t="n"/>
      <c r="AB784" s="1647" t="n"/>
      <c r="AC784" s="1627"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442" t="n">
        <v>12</v>
      </c>
      <c r="N785" s="1442" t="n">
        <v>36</v>
      </c>
      <c r="O785" s="872" t="n"/>
      <c r="P785" s="1628" t="n">
        <v>3529</v>
      </c>
      <c r="Q785" s="1628">
        <f>O785*P785</f>
        <v/>
      </c>
      <c r="R785" s="724" t="n">
        <v>2625</v>
      </c>
      <c r="S785" s="1623">
        <f>O785*R785</f>
        <v/>
      </c>
      <c r="T785" s="1623">
        <f>Q785-S785</f>
        <v/>
      </c>
      <c r="U785" s="1742">
        <f>T785/Q785</f>
        <v/>
      </c>
      <c r="V785" s="444" t="n"/>
      <c r="W785" s="444" t="n"/>
      <c r="X785" s="728">
        <f>O785/M785</f>
        <v/>
      </c>
      <c r="Y785" s="444" t="n"/>
      <c r="Z785" s="444" t="n"/>
      <c r="AA785" s="444" t="n"/>
      <c r="AB785" s="1647" t="n">
        <v>0.314</v>
      </c>
      <c r="AC785" s="1627">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442" t="n">
        <v>12</v>
      </c>
      <c r="N786" s="1442" t="n">
        <v>60</v>
      </c>
      <c r="O786" s="553" t="n"/>
      <c r="P786" s="1628" t="n">
        <v>3353</v>
      </c>
      <c r="Q786" s="1628">
        <f>O786*P786</f>
        <v/>
      </c>
      <c r="R786" s="724" t="n">
        <v>2850</v>
      </c>
      <c r="S786" s="1623">
        <f>O786*R786</f>
        <v/>
      </c>
      <c r="T786" s="1623">
        <f>Q786-S786</f>
        <v/>
      </c>
      <c r="U786" s="1742">
        <f>T786/Q786</f>
        <v/>
      </c>
      <c r="V786" s="444" t="n"/>
      <c r="W786" s="444" t="n"/>
      <c r="X786" s="728" t="n"/>
      <c r="Y786" s="444" t="n"/>
      <c r="Z786" s="444" t="n"/>
      <c r="AA786" s="444" t="n"/>
      <c r="AB786" s="1647" t="n">
        <v>0.314</v>
      </c>
      <c r="AC786" s="1627"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442" t="n">
        <v>12</v>
      </c>
      <c r="N787" s="1442" t="n">
        <v>120</v>
      </c>
      <c r="O787" s="872" t="n"/>
      <c r="P787" s="1628" t="n">
        <v>3088</v>
      </c>
      <c r="Q787" s="1628">
        <f>O787*P787</f>
        <v/>
      </c>
      <c r="R787" s="724" t="n">
        <v>2625</v>
      </c>
      <c r="S787" s="1623">
        <f>O787*R787</f>
        <v/>
      </c>
      <c r="T787" s="1623">
        <f>Q787-S787</f>
        <v/>
      </c>
      <c r="U787" s="1742">
        <f>T787/Q787</f>
        <v/>
      </c>
      <c r="V787" s="444" t="n"/>
      <c r="W787" s="444" t="n"/>
      <c r="X787" s="728" t="n"/>
      <c r="Y787" s="444" t="n"/>
      <c r="Z787" s="444" t="n"/>
      <c r="AA787" s="444" t="n"/>
      <c r="AB787" s="1647" t="n">
        <v>0.314</v>
      </c>
      <c r="AC787" s="1624">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442" t="n">
        <v>15</v>
      </c>
      <c r="N788" s="1442" t="n">
        <v>36</v>
      </c>
      <c r="O788" s="872" t="n"/>
      <c r="P788" s="1628" t="n">
        <v>4235.294117647059</v>
      </c>
      <c r="Q788" s="1628">
        <f>O788*P788</f>
        <v/>
      </c>
      <c r="R788" s="724" t="n">
        <v>3600</v>
      </c>
      <c r="S788" s="1623">
        <f>O788*R788</f>
        <v/>
      </c>
      <c r="T788" s="1623">
        <f>Q788-S788</f>
        <v/>
      </c>
      <c r="U788" s="1742">
        <f>T788/Q788</f>
        <v/>
      </c>
      <c r="V788" s="444" t="n"/>
      <c r="W788" s="444" t="n"/>
      <c r="X788" s="728" t="n"/>
      <c r="Y788" s="444" t="n"/>
      <c r="Z788" s="444" t="n"/>
      <c r="AA788" s="444" t="n"/>
      <c r="AB788" s="1647" t="n"/>
      <c r="AC788" s="1624"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442" t="n">
        <v>15</v>
      </c>
      <c r="N789" s="1442" t="n">
        <v>60</v>
      </c>
      <c r="O789" s="872" t="n"/>
      <c r="P789" s="1628" t="n">
        <v>4023.529411764706</v>
      </c>
      <c r="Q789" s="1628">
        <f>O789*P789</f>
        <v/>
      </c>
      <c r="R789" s="724" t="n">
        <v>3420</v>
      </c>
      <c r="S789" s="1623">
        <f>O789*R789</f>
        <v/>
      </c>
      <c r="T789" s="1623">
        <f>Q789-S789</f>
        <v/>
      </c>
      <c r="U789" s="1742">
        <f>T789/Q789</f>
        <v/>
      </c>
      <c r="V789" s="444" t="n"/>
      <c r="W789" s="444" t="n"/>
      <c r="X789" s="728" t="n"/>
      <c r="Y789" s="444" t="n"/>
      <c r="Z789" s="444" t="n"/>
      <c r="AA789" s="444" t="n"/>
      <c r="AB789" s="1647" t="n"/>
      <c r="AC789" s="1624"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442" t="n">
        <v>15</v>
      </c>
      <c r="N790" s="1442" t="n">
        <v>120</v>
      </c>
      <c r="O790" s="872" t="n"/>
      <c r="P790" s="1628" t="n">
        <v>3705.882352941177</v>
      </c>
      <c r="Q790" s="1628">
        <f>O790*P790</f>
        <v/>
      </c>
      <c r="R790" s="724" t="n">
        <v>3150</v>
      </c>
      <c r="S790" s="1623">
        <f>O790*R790</f>
        <v/>
      </c>
      <c r="T790" s="1623">
        <f>Q790-S790</f>
        <v/>
      </c>
      <c r="U790" s="1742">
        <f>T790/Q790</f>
        <v/>
      </c>
      <c r="V790" s="444" t="n"/>
      <c r="W790" s="444" t="n"/>
      <c r="X790" s="728" t="n"/>
      <c r="Y790" s="444" t="n"/>
      <c r="Z790" s="444" t="n"/>
      <c r="AA790" s="444" t="n"/>
      <c r="AB790" s="1647" t="n"/>
      <c r="AC790" s="1624"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442" t="n">
        <v>15</v>
      </c>
      <c r="N791" s="1442" t="n">
        <v>36</v>
      </c>
      <c r="O791" s="872" t="n"/>
      <c r="P791" s="1628" t="n">
        <v>4235.294117647059</v>
      </c>
      <c r="Q791" s="1628">
        <f>O791*P791</f>
        <v/>
      </c>
      <c r="R791" s="724" t="n">
        <v>3600</v>
      </c>
      <c r="S791" s="1623">
        <f>O791*R791</f>
        <v/>
      </c>
      <c r="T791" s="1623">
        <f>Q791-S791</f>
        <v/>
      </c>
      <c r="U791" s="1742">
        <f>T791/Q791</f>
        <v/>
      </c>
      <c r="V791" s="444" t="n"/>
      <c r="W791" s="444" t="n"/>
      <c r="X791" s="728" t="n"/>
      <c r="Y791" s="444" t="n"/>
      <c r="Z791" s="444" t="n"/>
      <c r="AA791" s="444" t="n"/>
      <c r="AB791" s="1647" t="n"/>
      <c r="AC791" s="1624"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442" t="n">
        <v>15</v>
      </c>
      <c r="N792" s="1442" t="n">
        <v>60</v>
      </c>
      <c r="O792" s="872" t="n"/>
      <c r="P792" s="1628" t="n">
        <v>4023.529411764706</v>
      </c>
      <c r="Q792" s="1628">
        <f>O792*P792</f>
        <v/>
      </c>
      <c r="R792" s="724" t="n">
        <v>3420</v>
      </c>
      <c r="S792" s="1623">
        <f>O792*R792</f>
        <v/>
      </c>
      <c r="T792" s="1623">
        <f>Q792-S792</f>
        <v/>
      </c>
      <c r="U792" s="1742">
        <f>T792/Q792</f>
        <v/>
      </c>
      <c r="V792" s="444" t="n"/>
      <c r="W792" s="444" t="n"/>
      <c r="X792" s="728" t="n"/>
      <c r="Y792" s="444" t="n"/>
      <c r="Z792" s="444" t="n"/>
      <c r="AA792" s="444" t="n"/>
      <c r="AB792" s="1647" t="n"/>
      <c r="AC792" s="1624"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442" t="n">
        <v>15</v>
      </c>
      <c r="N793" s="1442" t="n">
        <v>120</v>
      </c>
      <c r="O793" s="872" t="n"/>
      <c r="P793" s="1628" t="n">
        <v>3705.882352941177</v>
      </c>
      <c r="Q793" s="1628">
        <f>O793*P793</f>
        <v/>
      </c>
      <c r="R793" s="724" t="n">
        <v>3150</v>
      </c>
      <c r="S793" s="1623">
        <f>O793*R793</f>
        <v/>
      </c>
      <c r="T793" s="1623">
        <f>Q793-S793</f>
        <v/>
      </c>
      <c r="U793" s="1742">
        <f>T793/Q793</f>
        <v/>
      </c>
      <c r="V793" s="444" t="n"/>
      <c r="W793" s="444" t="n"/>
      <c r="X793" s="728" t="n"/>
      <c r="Y793" s="444" t="n"/>
      <c r="Z793" s="444" t="n"/>
      <c r="AA793" s="444" t="n"/>
      <c r="AB793" s="1647" t="n"/>
      <c r="AC793" s="1624"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442" t="n">
        <v>20</v>
      </c>
      <c r="N794" s="1442" t="n">
        <v>40</v>
      </c>
      <c r="O794" s="872" t="n">
        <v>20</v>
      </c>
      <c r="P794" s="1628" t="n">
        <v>3671</v>
      </c>
      <c r="Q794" s="1628">
        <f>O794*P794</f>
        <v/>
      </c>
      <c r="R794" s="724" t="n">
        <v>3120</v>
      </c>
      <c r="S794" s="1623">
        <f>O794*R794</f>
        <v/>
      </c>
      <c r="T794" s="1623">
        <f>Q794-S794</f>
        <v/>
      </c>
      <c r="U794" s="1742">
        <f>T794/Q794</f>
        <v/>
      </c>
      <c r="V794" s="444" t="n"/>
      <c r="W794" s="444" t="n"/>
      <c r="X794" s="728" t="n"/>
      <c r="Y794" s="444" t="n"/>
      <c r="Z794" s="444" t="n"/>
      <c r="AA794" s="444" t="n"/>
      <c r="AB794" s="1633" t="n">
        <v>0.343</v>
      </c>
      <c r="AC794" s="1624">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442" t="n">
        <v>20</v>
      </c>
      <c r="N795" s="1442" t="inlineStr">
        <is>
          <t>40~200</t>
        </is>
      </c>
      <c r="O795" s="872" t="n">
        <v>10</v>
      </c>
      <c r="P795" s="1628" t="n">
        <v>1176</v>
      </c>
      <c r="Q795" s="1628">
        <f>O795*P795</f>
        <v/>
      </c>
      <c r="R795" s="724" t="n">
        <v>1000</v>
      </c>
      <c r="S795" s="1623">
        <f>O795*R795</f>
        <v/>
      </c>
      <c r="T795" s="1623">
        <f>Q795-S795</f>
        <v/>
      </c>
      <c r="U795" s="1742">
        <f>T795/Q795</f>
        <v/>
      </c>
      <c r="V795" s="444" t="n"/>
      <c r="W795" s="444" t="n"/>
      <c r="X795" s="728" t="n"/>
      <c r="Y795" s="444" t="n"/>
      <c r="Z795" s="444" t="n"/>
      <c r="AA795" s="444" t="n"/>
      <c r="AB795" s="1633" t="n">
        <v>0.115</v>
      </c>
      <c r="AC795" s="1624">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442" t="n">
        <v>12</v>
      </c>
      <c r="N796" s="1442" t="n">
        <v>36</v>
      </c>
      <c r="O796" s="872" t="n"/>
      <c r="P796" s="1622" t="n">
        <v>4549</v>
      </c>
      <c r="Q796" s="1622">
        <f>O796*P796</f>
        <v/>
      </c>
      <c r="R796" s="724" t="n">
        <v>3867</v>
      </c>
      <c r="S796" s="1634">
        <f>O796*R796</f>
        <v/>
      </c>
      <c r="T796" s="1634">
        <f>Q796-S796</f>
        <v/>
      </c>
      <c r="U796" s="1743">
        <f>T796/Q796</f>
        <v/>
      </c>
      <c r="V796" s="444" t="n"/>
      <c r="W796" s="444" t="n"/>
      <c r="X796" s="728" t="n"/>
      <c r="Y796" s="444" t="n"/>
      <c r="Z796" s="444" t="n"/>
      <c r="AA796" s="444" t="n"/>
      <c r="AB796" s="1633" t="n">
        <v>0.503</v>
      </c>
      <c r="AC796" s="1637">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442" t="n">
        <v>12</v>
      </c>
      <c r="N797" s="1442" t="n">
        <v>36</v>
      </c>
      <c r="O797" s="872" t="n"/>
      <c r="P797" s="1622" t="n">
        <v>4549</v>
      </c>
      <c r="Q797" s="1622">
        <f>O797*P797</f>
        <v/>
      </c>
      <c r="R797" s="724" t="n">
        <v>3867</v>
      </c>
      <c r="S797" s="1634">
        <f>O797*R797</f>
        <v/>
      </c>
      <c r="T797" s="1634">
        <f>Q797-S797</f>
        <v/>
      </c>
      <c r="U797" s="1743">
        <f>T797/Q797</f>
        <v/>
      </c>
      <c r="V797" s="444" t="n"/>
      <c r="W797" s="444" t="n"/>
      <c r="X797" s="728" t="n"/>
      <c r="Y797" s="444" t="n"/>
      <c r="Z797" s="444" t="n"/>
      <c r="AA797" s="444" t="n"/>
      <c r="AB797" s="1633" t="n">
        <v>0.503</v>
      </c>
      <c r="AC797" s="1637">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442" t="n">
        <v>144</v>
      </c>
      <c r="N798" s="1442" t="n">
        <v>144</v>
      </c>
      <c r="O798" s="872" t="n"/>
      <c r="P798" s="1622" t="n">
        <v>3671</v>
      </c>
      <c r="Q798" s="1622">
        <f>O798*P798</f>
        <v/>
      </c>
      <c r="R798" s="724" t="n">
        <v>3120</v>
      </c>
      <c r="S798" s="1634">
        <f>O798*R798</f>
        <v/>
      </c>
      <c r="T798" s="1634">
        <f>Q798-S798</f>
        <v/>
      </c>
      <c r="U798" s="1743">
        <f>T798/Q798</f>
        <v/>
      </c>
      <c r="V798" s="444" t="n"/>
      <c r="W798" s="444" t="n"/>
      <c r="X798" s="728" t="n"/>
      <c r="Y798" s="444" t="n"/>
      <c r="Z798" s="444" t="n"/>
      <c r="AA798" s="444" t="n"/>
      <c r="AB798" s="1633" t="n">
        <v>0.08</v>
      </c>
      <c r="AC798" s="1637">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442" t="n">
        <v>100</v>
      </c>
      <c r="N799" s="1442" t="n">
        <v>100</v>
      </c>
      <c r="O799" s="872" t="n"/>
      <c r="P799" s="1622" t="n">
        <v>165</v>
      </c>
      <c r="Q799" s="1622">
        <f>O799*P799</f>
        <v/>
      </c>
      <c r="R799" s="724" t="n">
        <v>130</v>
      </c>
      <c r="S799" s="1634">
        <f>O799*R799</f>
        <v/>
      </c>
      <c r="T799" s="1634">
        <f>Q799-S799</f>
        <v/>
      </c>
      <c r="U799" s="1743">
        <f>T799/Q799</f>
        <v/>
      </c>
      <c r="V799" s="444" t="n"/>
      <c r="W799" s="444" t="n"/>
      <c r="X799" s="728">
        <f>O799/M799</f>
        <v/>
      </c>
      <c r="Y799" s="444" t="n"/>
      <c r="Z799" s="444" t="n"/>
      <c r="AA799" s="444" t="n"/>
      <c r="AB799" s="1633" t="n">
        <v>0.011</v>
      </c>
      <c r="AC799" s="1627">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442" t="n">
        <v>100</v>
      </c>
      <c r="N800" s="1442" t="n">
        <v>100</v>
      </c>
      <c r="O800" s="872" t="n"/>
      <c r="P800" s="1622" t="n">
        <v>165</v>
      </c>
      <c r="Q800" s="1622">
        <f>O800*P800</f>
        <v/>
      </c>
      <c r="R800" s="724" t="n">
        <v>130</v>
      </c>
      <c r="S800" s="1634">
        <f>O800*R800</f>
        <v/>
      </c>
      <c r="T800" s="1634">
        <f>Q800-S800</f>
        <v/>
      </c>
      <c r="U800" s="1743">
        <f>T800/Q800</f>
        <v/>
      </c>
      <c r="V800" s="444" t="n"/>
      <c r="W800" s="444" t="n"/>
      <c r="X800" s="728">
        <f>O800/M800</f>
        <v/>
      </c>
      <c r="Y800" s="444" t="n"/>
      <c r="Z800" s="444" t="n"/>
      <c r="AA800" s="444" t="n"/>
      <c r="AB800" s="1633" t="n">
        <v>0.011</v>
      </c>
      <c r="AC800" s="1627">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442" t="n">
        <v>100</v>
      </c>
      <c r="N801" s="1442" t="n">
        <v>100</v>
      </c>
      <c r="O801" s="872" t="n"/>
      <c r="P801" s="1622" t="n">
        <v>165</v>
      </c>
      <c r="Q801" s="1622">
        <f>O801*P801</f>
        <v/>
      </c>
      <c r="R801" s="724" t="n">
        <v>130</v>
      </c>
      <c r="S801" s="1634">
        <f>O801*R801</f>
        <v/>
      </c>
      <c r="T801" s="1634">
        <f>Q801-S801</f>
        <v/>
      </c>
      <c r="U801" s="1743">
        <f>T801/Q801</f>
        <v/>
      </c>
      <c r="V801" s="444" t="n"/>
      <c r="W801" s="444" t="n"/>
      <c r="X801" s="728">
        <f>O801/M801</f>
        <v/>
      </c>
      <c r="Y801" s="444" t="n"/>
      <c r="Z801" s="444" t="n"/>
      <c r="AA801" s="444" t="n"/>
      <c r="AB801" s="1633" t="n">
        <v>0.012</v>
      </c>
      <c r="AC801" s="1627">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22" t="n">
        <v>383</v>
      </c>
      <c r="Q802" s="1622">
        <f>O802*P802</f>
        <v/>
      </c>
      <c r="R802" s="971" t="n">
        <v>325</v>
      </c>
      <c r="S802" s="1634">
        <f>O802*R802</f>
        <v/>
      </c>
      <c r="T802" s="1634">
        <f>Q802-S802</f>
        <v/>
      </c>
      <c r="U802" s="1743">
        <f>T802/Q802</f>
        <v/>
      </c>
      <c r="V802" s="767" t="n"/>
      <c r="W802" s="767" t="n"/>
      <c r="X802" s="972" t="n"/>
      <c r="Y802" s="767" t="n"/>
      <c r="Z802" s="767" t="n"/>
      <c r="AA802" s="767" t="n"/>
      <c r="AB802" s="1744" t="n">
        <v>0.012</v>
      </c>
      <c r="AC802" s="1627">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22" t="n">
        <v>345</v>
      </c>
      <c r="Q803" s="1622">
        <f>O803*P803</f>
        <v/>
      </c>
      <c r="R803" s="971" t="n">
        <v>325</v>
      </c>
      <c r="S803" s="1634">
        <f>O803*R803</f>
        <v/>
      </c>
      <c r="T803" s="1634">
        <f>Q803-S803</f>
        <v/>
      </c>
      <c r="U803" s="1743">
        <f>T803/Q803</f>
        <v/>
      </c>
      <c r="V803" s="767" t="n"/>
      <c r="W803" s="767" t="n"/>
      <c r="X803" s="972" t="n"/>
      <c r="Y803" s="767" t="n"/>
      <c r="Z803" s="767" t="n"/>
      <c r="AA803" s="767" t="n"/>
      <c r="AB803" s="1744" t="n">
        <v>0.004</v>
      </c>
      <c r="AC803" s="1627">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22" t="n">
        <v>345</v>
      </c>
      <c r="Q804" s="1622">
        <f>O804*P804</f>
        <v/>
      </c>
      <c r="R804" s="971" t="n">
        <v>325</v>
      </c>
      <c r="S804" s="1634">
        <f>O804*R804</f>
        <v/>
      </c>
      <c r="T804" s="1634">
        <f>Q804-S804</f>
        <v/>
      </c>
      <c r="U804" s="1743">
        <f>T804/Q804</f>
        <v/>
      </c>
      <c r="V804" s="767" t="n"/>
      <c r="W804" s="767" t="n"/>
      <c r="X804" s="972" t="n"/>
      <c r="Y804" s="767" t="n"/>
      <c r="Z804" s="767" t="n"/>
      <c r="AA804" s="767" t="n"/>
      <c r="AB804" s="1744" t="n">
        <v>0.003</v>
      </c>
      <c r="AC804" s="1627">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22" t="n">
        <v>345</v>
      </c>
      <c r="Q805" s="1622">
        <f>O805*P805</f>
        <v/>
      </c>
      <c r="R805" s="971" t="n">
        <v>325</v>
      </c>
      <c r="S805" s="1634">
        <f>O805*R805</f>
        <v/>
      </c>
      <c r="T805" s="1634">
        <f>Q805-S805</f>
        <v/>
      </c>
      <c r="U805" s="1743">
        <f>T805/Q805</f>
        <v/>
      </c>
      <c r="V805" s="767" t="n"/>
      <c r="W805" s="767" t="n"/>
      <c r="X805" s="972" t="n"/>
      <c r="Y805" s="767" t="n"/>
      <c r="Z805" s="767" t="n"/>
      <c r="AA805" s="767" t="n"/>
      <c r="AB805" s="1744" t="n">
        <v>0.0025</v>
      </c>
      <c r="AC805" s="1627">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22" t="n">
        <v>345</v>
      </c>
      <c r="Q806" s="1622">
        <f>O806*P806</f>
        <v/>
      </c>
      <c r="R806" s="971" t="n">
        <v>325</v>
      </c>
      <c r="S806" s="1634">
        <f>O806*R806</f>
        <v/>
      </c>
      <c r="T806" s="1634">
        <f>Q806-S806</f>
        <v/>
      </c>
      <c r="U806" s="1743">
        <f>T806/Q806</f>
        <v/>
      </c>
      <c r="V806" s="767" t="n"/>
      <c r="W806" s="767" t="n"/>
      <c r="X806" s="972" t="n"/>
      <c r="Y806" s="767" t="n"/>
      <c r="Z806" s="767" t="n"/>
      <c r="AA806" s="767" t="n"/>
      <c r="AB806" s="1744" t="n">
        <v>0.0016</v>
      </c>
      <c r="AC806" s="1627">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22" t="n">
        <v>345</v>
      </c>
      <c r="Q807" s="1622">
        <f>O807*P807</f>
        <v/>
      </c>
      <c r="R807" s="971" t="n">
        <v>325</v>
      </c>
      <c r="S807" s="1634">
        <f>O807*R807</f>
        <v/>
      </c>
      <c r="T807" s="1634">
        <f>Q807-S807</f>
        <v/>
      </c>
      <c r="U807" s="1743">
        <f>T807/Q807</f>
        <v/>
      </c>
      <c r="V807" s="767" t="n"/>
      <c r="W807" s="767" t="n"/>
      <c r="X807" s="972" t="n"/>
      <c r="Y807" s="767" t="n"/>
      <c r="Z807" s="767" t="n"/>
      <c r="AA807" s="767" t="n"/>
      <c r="AB807" s="1744" t="n">
        <v>0.0016</v>
      </c>
      <c r="AC807" s="1627">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442" t="n">
        <v>50</v>
      </c>
      <c r="N808" s="1442" t="n">
        <v>100</v>
      </c>
      <c r="O808" s="553" t="n"/>
      <c r="P808" s="1622" t="n">
        <v>289</v>
      </c>
      <c r="Q808" s="1622">
        <f>O808*P808</f>
        <v/>
      </c>
      <c r="R808" s="724" t="n">
        <v>245</v>
      </c>
      <c r="S808" s="1634">
        <f>O808*R808</f>
        <v/>
      </c>
      <c r="T808" s="1634">
        <f>Q808-S808</f>
        <v/>
      </c>
      <c r="U808" s="1743">
        <f>T808/Q808</f>
        <v/>
      </c>
      <c r="V808" s="444" t="n"/>
      <c r="W808" s="444" t="n"/>
      <c r="X808" s="728">
        <f>O808/M808</f>
        <v/>
      </c>
      <c r="Y808" s="444" t="n"/>
      <c r="Z808" s="444" t="n"/>
      <c r="AA808" s="444" t="n"/>
      <c r="AB808" s="1633" t="n">
        <v>0.011</v>
      </c>
      <c r="AC808" s="1627">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442" t="n">
        <v>50</v>
      </c>
      <c r="N809" s="1442" t="n">
        <v>100</v>
      </c>
      <c r="O809" s="553" t="n"/>
      <c r="P809" s="1622" t="n">
        <v>247</v>
      </c>
      <c r="Q809" s="1622">
        <f>O809*P809</f>
        <v/>
      </c>
      <c r="R809" s="724" t="n">
        <v>210</v>
      </c>
      <c r="S809" s="1634">
        <f>O809*R809</f>
        <v/>
      </c>
      <c r="T809" s="1634">
        <f>Q809-S809</f>
        <v/>
      </c>
      <c r="U809" s="1743">
        <f>T809/Q809</f>
        <v/>
      </c>
      <c r="V809" s="444" t="n"/>
      <c r="W809" s="444" t="n"/>
      <c r="X809" s="728">
        <f>O809/M809</f>
        <v/>
      </c>
      <c r="Y809" s="444" t="n"/>
      <c r="Z809" s="444" t="n"/>
      <c r="AA809" s="444" t="n"/>
      <c r="AB809" s="1633" t="n">
        <v>0.002</v>
      </c>
      <c r="AC809" s="1627">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442" t="n">
        <v>100</v>
      </c>
      <c r="N810" s="1442" t="n">
        <v>100</v>
      </c>
      <c r="O810" s="553" t="n"/>
      <c r="P810" s="1622" t="n">
        <v>330</v>
      </c>
      <c r="Q810" s="1622">
        <f>O810*P810</f>
        <v/>
      </c>
      <c r="R810" s="724" t="n">
        <v>280</v>
      </c>
      <c r="S810" s="1634">
        <f>O810*R810</f>
        <v/>
      </c>
      <c r="T810" s="1634">
        <f>Q810-S810</f>
        <v/>
      </c>
      <c r="U810" s="1743">
        <f>T810/Q810</f>
        <v/>
      </c>
      <c r="V810" s="444" t="n"/>
      <c r="W810" s="444" t="n"/>
      <c r="X810" s="728">
        <f>O810/M810</f>
        <v/>
      </c>
      <c r="Y810" s="444" t="n"/>
      <c r="Z810" s="444" t="n"/>
      <c r="AA810" s="444" t="n"/>
      <c r="AB810" s="1633" t="n">
        <v>0.0016</v>
      </c>
      <c r="AC810" s="1627">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442" t="n">
        <v>100</v>
      </c>
      <c r="N811" s="1442" t="n">
        <v>100</v>
      </c>
      <c r="O811" s="553" t="n"/>
      <c r="P811" s="1622" t="n">
        <v>212</v>
      </c>
      <c r="Q811" s="1622">
        <f>O811*P811</f>
        <v/>
      </c>
      <c r="R811" s="724" t="n">
        <v>186</v>
      </c>
      <c r="S811" s="1634">
        <f>O811*R811</f>
        <v/>
      </c>
      <c r="T811" s="1634">
        <f>Q811-S811</f>
        <v/>
      </c>
      <c r="U811" s="1743">
        <f>T811/Q811</f>
        <v/>
      </c>
      <c r="V811" s="444" t="n"/>
      <c r="W811" s="444" t="n"/>
      <c r="X811" s="728">
        <f>O811/M811</f>
        <v/>
      </c>
      <c r="Y811" s="444" t="n"/>
      <c r="Z811" s="444" t="n"/>
      <c r="AA811" s="444" t="n"/>
      <c r="AB811" s="1633" t="n">
        <v>0.0031</v>
      </c>
      <c r="AC811" s="1627">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442"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442" t="n">
        <v>5</v>
      </c>
      <c r="N812" s="1442" t="n">
        <v>500</v>
      </c>
      <c r="O812" s="553" t="n"/>
      <c r="P812" s="1745">
        <f>2530+33</f>
        <v/>
      </c>
      <c r="Q812" s="1622">
        <f>O812*P812</f>
        <v/>
      </c>
      <c r="R812" s="554">
        <f>2105+33</f>
        <v/>
      </c>
      <c r="S812" s="1634">
        <f>O812*R812</f>
        <v/>
      </c>
      <c r="T812" s="1634">
        <f>Q812-S812</f>
        <v/>
      </c>
      <c r="U812" s="808">
        <f>T812/Q812</f>
        <v/>
      </c>
      <c r="V812" s="444" t="n">
        <v>0.008999999999999999</v>
      </c>
      <c r="W812" s="444" t="n">
        <v>7.2</v>
      </c>
      <c r="X812" s="728">
        <f>O812/M812</f>
        <v/>
      </c>
      <c r="Y812" s="444">
        <f>V812*X812</f>
        <v/>
      </c>
      <c r="Z812" s="444">
        <f>W812*X812</f>
        <v/>
      </c>
      <c r="AA812" s="444" t="n"/>
      <c r="AB812" s="1442" t="n">
        <v>1.4</v>
      </c>
      <c r="AC812" s="1624">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442"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442" t="n"/>
      <c r="N813" s="1442" t="n"/>
      <c r="O813" s="553" t="n"/>
      <c r="P813" s="1745" t="n">
        <v>4500</v>
      </c>
      <c r="Q813" s="1622">
        <f>O813*P813</f>
        <v/>
      </c>
      <c r="R813" s="554" t="n">
        <v>3800</v>
      </c>
      <c r="S813" s="1634">
        <f>O813*R813</f>
        <v/>
      </c>
      <c r="T813" s="1634">
        <f>Q813-S813</f>
        <v/>
      </c>
      <c r="U813" s="808">
        <f>T813/Q813</f>
        <v/>
      </c>
      <c r="V813" s="444" t="n"/>
      <c r="W813" s="444" t="n"/>
      <c r="X813" s="728" t="n"/>
      <c r="Y813" s="444" t="n"/>
      <c r="Z813" s="444" t="n"/>
      <c r="AA813" s="444" t="n"/>
      <c r="AB813" s="723" t="n">
        <v>0.033888</v>
      </c>
      <c r="AC813" s="1637">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442"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442" t="n"/>
      <c r="N814" s="1442" t="n"/>
      <c r="O814" s="553" t="n"/>
      <c r="P814" s="1745" t="n">
        <v>3000</v>
      </c>
      <c r="Q814" s="1622">
        <f>O814*P814</f>
        <v/>
      </c>
      <c r="R814" s="554" t="n">
        <v>2400</v>
      </c>
      <c r="S814" s="1634">
        <f>O814*R814</f>
        <v/>
      </c>
      <c r="T814" s="1634">
        <f>Q814-S814</f>
        <v/>
      </c>
      <c r="U814" s="808">
        <f>T814/Q814</f>
        <v/>
      </c>
      <c r="V814" s="444" t="n"/>
      <c r="W814" s="444" t="n"/>
      <c r="X814" s="728" t="n"/>
      <c r="Y814" s="444" t="n"/>
      <c r="Z814" s="444" t="n"/>
      <c r="AA814" s="444" t="n"/>
      <c r="AB814" s="723" t="n">
        <v>0.366</v>
      </c>
      <c r="AC814" s="1627">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442" t="n">
        <v>105</v>
      </c>
      <c r="N815" s="1442" t="n">
        <v>105</v>
      </c>
      <c r="O815" s="553" t="n"/>
      <c r="P815" s="1745" t="n">
        <v>4000</v>
      </c>
      <c r="Q815" s="1622">
        <f>O815*P815</f>
        <v/>
      </c>
      <c r="R815" s="554" t="n">
        <v>3200</v>
      </c>
      <c r="S815" s="1634">
        <f>O815*R815</f>
        <v/>
      </c>
      <c r="T815" s="1634">
        <f>Q815-S815</f>
        <v/>
      </c>
      <c r="U815" s="808">
        <f>T815/Q815</f>
        <v/>
      </c>
      <c r="V815" s="444" t="n"/>
      <c r="W815" s="444" t="n"/>
      <c r="X815" s="728" t="n"/>
      <c r="Y815" s="444" t="n"/>
      <c r="Z815" s="444" t="n"/>
      <c r="AA815" s="444" t="n"/>
      <c r="AB815" s="1442" t="n">
        <v>0.284</v>
      </c>
      <c r="AC815" s="1637">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442"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442" t="n">
        <v>150</v>
      </c>
      <c r="N816" s="1442" t="n">
        <v>150</v>
      </c>
      <c r="O816" s="553" t="n"/>
      <c r="P816" s="1745" t="n">
        <v>4000</v>
      </c>
      <c r="Q816" s="1622">
        <f>O816*P816</f>
        <v/>
      </c>
      <c r="R816" s="554" t="n">
        <v>3200</v>
      </c>
      <c r="S816" s="1634">
        <f>O816*R816</f>
        <v/>
      </c>
      <c r="T816" s="1634">
        <f>Q816-S816</f>
        <v/>
      </c>
      <c r="U816" s="808">
        <f>T816/Q816</f>
        <v/>
      </c>
      <c r="V816" s="444" t="n"/>
      <c r="W816" s="444" t="n"/>
      <c r="X816" s="728">
        <f>O816/M816</f>
        <v/>
      </c>
      <c r="Y816" s="444">
        <f>V816*X816</f>
        <v/>
      </c>
      <c r="Z816" s="444">
        <f>W816*X816</f>
        <v/>
      </c>
      <c r="AA816" s="444" t="n"/>
      <c r="AB816" s="1442" t="n">
        <v>0.284</v>
      </c>
      <c r="AC816" s="1637">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442"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442" t="n"/>
      <c r="N817" s="1442" t="n"/>
      <c r="O817" s="553" t="n"/>
      <c r="P817" s="1745" t="n">
        <v>4000</v>
      </c>
      <c r="Q817" s="1622">
        <f>O817*P817</f>
        <v/>
      </c>
      <c r="R817" s="554" t="n">
        <v>3200</v>
      </c>
      <c r="S817" s="1634">
        <f>O817*R817</f>
        <v/>
      </c>
      <c r="T817" s="1634">
        <f>Q817-S817</f>
        <v/>
      </c>
      <c r="U817" s="808">
        <f>T817/Q817</f>
        <v/>
      </c>
      <c r="V817" s="444" t="n"/>
      <c r="W817" s="444" t="n"/>
      <c r="X817" s="728" t="n"/>
      <c r="Y817" s="444" t="n"/>
      <c r="Z817" s="444" t="n"/>
      <c r="AA817" s="444" t="n"/>
      <c r="AB817" s="1442" t="n">
        <v>0.059</v>
      </c>
      <c r="AC817" s="1637">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442" t="n"/>
      <c r="B818" s="822" t="n"/>
      <c r="C818" s="1621"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442" t="n">
        <v>120</v>
      </c>
      <c r="N818" s="1442" t="n"/>
      <c r="O818" s="553" t="n">
        <v>120</v>
      </c>
      <c r="P818" s="1745" t="n">
        <v>4000</v>
      </c>
      <c r="Q818" s="1622">
        <f>O818*P818</f>
        <v/>
      </c>
      <c r="R818" s="554" t="n">
        <v>3200</v>
      </c>
      <c r="S818" s="1634">
        <f>O818*R818</f>
        <v/>
      </c>
      <c r="T818" s="1634">
        <f>Q818-S818</f>
        <v/>
      </c>
      <c r="U818" s="808">
        <f>T818/Q818</f>
        <v/>
      </c>
      <c r="V818" s="444" t="n"/>
      <c r="W818" s="444" t="n"/>
      <c r="X818" s="728">
        <f>O818/M818</f>
        <v/>
      </c>
      <c r="Y818" s="444">
        <f>V818*X818</f>
        <v/>
      </c>
      <c r="Z818" s="444">
        <f>W818*X818</f>
        <v/>
      </c>
      <c r="AA818" s="444" t="n"/>
      <c r="AB818" s="1627" t="n">
        <v>0.112</v>
      </c>
      <c r="AC818" s="1661">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442" t="n"/>
      <c r="B819" s="822" t="n"/>
      <c r="C819" s="1621"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442" t="n"/>
      <c r="N819" s="1442" t="n"/>
      <c r="O819" s="553" t="n">
        <v>24</v>
      </c>
      <c r="P819" s="1745" t="n">
        <v>3000</v>
      </c>
      <c r="Q819" s="1622">
        <f>O819*P819</f>
        <v/>
      </c>
      <c r="R819" s="554" t="n">
        <v>2400</v>
      </c>
      <c r="S819" s="1634">
        <f>O819*R819</f>
        <v/>
      </c>
      <c r="T819" s="1634">
        <f>Q819-S819</f>
        <v/>
      </c>
      <c r="U819" s="808">
        <f>T819/Q819</f>
        <v/>
      </c>
      <c r="V819" s="444" t="n"/>
      <c r="W819" s="444" t="n"/>
      <c r="X819" s="728" t="n"/>
      <c r="Y819" s="444" t="n"/>
      <c r="Z819" s="444" t="n"/>
      <c r="AA819" s="444" t="n"/>
      <c r="AB819" s="1627" t="n">
        <v>0.236</v>
      </c>
      <c r="AC819" s="1661">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442" t="n"/>
      <c r="B820" s="822" t="n"/>
      <c r="C820" s="1621"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442" t="n">
        <v>112</v>
      </c>
      <c r="N820" s="1442" t="n"/>
      <c r="O820" s="553" t="n"/>
      <c r="P820" s="1745" t="n">
        <v>4000</v>
      </c>
      <c r="Q820" s="1622">
        <f>O820*P820</f>
        <v/>
      </c>
      <c r="R820" s="554" t="n">
        <v>3200</v>
      </c>
      <c r="S820" s="1634">
        <f>O820*R820</f>
        <v/>
      </c>
      <c r="T820" s="1634">
        <f>Q820-S820</f>
        <v/>
      </c>
      <c r="U820" s="808">
        <f>T820/Q820</f>
        <v/>
      </c>
      <c r="V820" s="444" t="n"/>
      <c r="W820" s="444" t="n"/>
      <c r="X820" s="728">
        <f>O820/M820</f>
        <v/>
      </c>
      <c r="Y820" s="444">
        <f>V820*X820</f>
        <v/>
      </c>
      <c r="Z820" s="444">
        <f>W820*X820</f>
        <v/>
      </c>
      <c r="AA820" s="444" t="n"/>
      <c r="AB820" s="1627" t="n">
        <v>0.103</v>
      </c>
      <c r="AC820" s="1661">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442" t="n"/>
      <c r="B821" s="822" t="n"/>
      <c r="C821" s="1621"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442" t="n">
        <v>24</v>
      </c>
      <c r="N821" s="1442" t="n"/>
      <c r="O821" s="553" t="n">
        <v>480</v>
      </c>
      <c r="P821" s="1745" t="n">
        <v>380</v>
      </c>
      <c r="Q821" s="1622">
        <f>O821*P821</f>
        <v/>
      </c>
      <c r="R821" s="554" t="n">
        <v>320</v>
      </c>
      <c r="S821" s="1634">
        <f>O821*R821</f>
        <v/>
      </c>
      <c r="T821" s="1634">
        <f>Q821-S821</f>
        <v/>
      </c>
      <c r="U821" s="808">
        <f>T821/Q821</f>
        <v/>
      </c>
      <c r="V821" s="444">
        <f>ROUND(0.27*0.35*0.25,3)</f>
        <v/>
      </c>
      <c r="W821" s="975" t="n">
        <v>11</v>
      </c>
      <c r="X821" s="975">
        <f>O821/M821</f>
        <v/>
      </c>
      <c r="Y821" s="444">
        <f>V821*X821</f>
        <v/>
      </c>
      <c r="Z821" s="444">
        <f>W821*X821</f>
        <v/>
      </c>
      <c r="AA821" s="444" t="n"/>
      <c r="AB821" s="1627" t="n">
        <v>0.405</v>
      </c>
      <c r="AC821" s="1661">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442" t="n"/>
      <c r="B822" s="822" t="n"/>
      <c r="C822" s="1621"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442" t="n">
        <v>24</v>
      </c>
      <c r="N822" s="1442" t="n"/>
      <c r="O822" s="553" t="n">
        <v>480</v>
      </c>
      <c r="P822" s="1745" t="n">
        <v>380</v>
      </c>
      <c r="Q822" s="1622">
        <f>O822*P822</f>
        <v/>
      </c>
      <c r="R822" s="554" t="n">
        <v>320</v>
      </c>
      <c r="S822" s="1634">
        <f>O822*R822</f>
        <v/>
      </c>
      <c r="T822" s="1634">
        <f>Q822-S822</f>
        <v/>
      </c>
      <c r="U822" s="808">
        <f>T822/Q822</f>
        <v/>
      </c>
      <c r="V822" s="444">
        <f>ROUND(0.27*0.35*0.25,3)</f>
        <v/>
      </c>
      <c r="W822" s="444" t="n">
        <v>11</v>
      </c>
      <c r="X822" s="728">
        <f>O822/M822</f>
        <v/>
      </c>
      <c r="Y822" s="444">
        <f>V822*X822</f>
        <v/>
      </c>
      <c r="Z822" s="444">
        <f>W822*X822</f>
        <v/>
      </c>
      <c r="AA822" s="444" t="n"/>
      <c r="AB822" s="1627" t="n">
        <v>0.4</v>
      </c>
      <c r="AC822" s="1661">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442" t="n"/>
      <c r="B823" s="822" t="n"/>
      <c r="C823" s="1621"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442" t="n">
        <v>24</v>
      </c>
      <c r="N823" s="1442" t="n"/>
      <c r="O823" s="553" t="n">
        <v>240</v>
      </c>
      <c r="P823" s="1745" t="n">
        <v>380</v>
      </c>
      <c r="Q823" s="1622">
        <f>O823*P823</f>
        <v/>
      </c>
      <c r="R823" s="554" t="n">
        <v>320</v>
      </c>
      <c r="S823" s="1634">
        <f>O823*R823</f>
        <v/>
      </c>
      <c r="T823" s="1634">
        <f>Q823-S823</f>
        <v/>
      </c>
      <c r="U823" s="808">
        <f>T823/Q823</f>
        <v/>
      </c>
      <c r="V823" s="444">
        <f>ROUND(0.27*0.35*0.25,3)</f>
        <v/>
      </c>
      <c r="W823" s="444" t="n">
        <v>11</v>
      </c>
      <c r="X823" s="728">
        <f>O823/M823</f>
        <v/>
      </c>
      <c r="Y823" s="444">
        <f>V823*X823</f>
        <v/>
      </c>
      <c r="Z823" s="444">
        <f>W823*X823</f>
        <v/>
      </c>
      <c r="AA823" s="444" t="n"/>
      <c r="AB823" s="1627" t="n">
        <v>0.4</v>
      </c>
      <c r="AC823" s="1661">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442" t="n"/>
      <c r="B824" s="822" t="n"/>
      <c r="C824" s="1621"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442" t="n">
        <v>24</v>
      </c>
      <c r="N824" s="1442" t="n"/>
      <c r="O824" s="553" t="n"/>
      <c r="P824" s="1746" t="n">
        <v>380</v>
      </c>
      <c r="Q824" s="1628">
        <f>O824*P824</f>
        <v/>
      </c>
      <c r="R824" s="443" t="n">
        <v>320</v>
      </c>
      <c r="S824" s="1623">
        <f>O824*R824</f>
        <v/>
      </c>
      <c r="T824" s="1623">
        <f>Q824-S824</f>
        <v/>
      </c>
      <c r="U824" s="556">
        <f>T824/Q824</f>
        <v/>
      </c>
      <c r="V824" s="444">
        <f>ROUND(0.27*0.35*0.25,3)</f>
        <v/>
      </c>
      <c r="W824" s="975" t="n">
        <v>11</v>
      </c>
      <c r="X824" s="975">
        <f>O824/M824</f>
        <v/>
      </c>
      <c r="Y824" s="444">
        <f>V824*X824</f>
        <v/>
      </c>
      <c r="Z824" s="444">
        <f>W824*X824</f>
        <v/>
      </c>
      <c r="AA824" s="444" t="n"/>
      <c r="AB824" s="1627" t="n">
        <v>0.4</v>
      </c>
      <c r="AC824" s="1661">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442" t="n"/>
      <c r="B825" s="822" t="n"/>
      <c r="C825" s="1621"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442" t="n">
        <v>24</v>
      </c>
      <c r="N825" s="1442" t="n"/>
      <c r="O825" s="553" t="n"/>
      <c r="P825" s="1746" t="n">
        <v>570</v>
      </c>
      <c r="Q825" s="1628">
        <f>O825*P825</f>
        <v/>
      </c>
      <c r="R825" s="443" t="n">
        <v>480</v>
      </c>
      <c r="S825" s="1623">
        <f>O825*R825</f>
        <v/>
      </c>
      <c r="T825" s="1623">
        <f>Q825-S825</f>
        <v/>
      </c>
      <c r="U825" s="556">
        <f>T825/Q825</f>
        <v/>
      </c>
      <c r="V825" s="444">
        <f>ROUND(0.27*0.35*0.25,3)</f>
        <v/>
      </c>
      <c r="W825" s="975" t="n">
        <v>11</v>
      </c>
      <c r="X825" s="975">
        <f>O825/M825</f>
        <v/>
      </c>
      <c r="Y825" s="444">
        <f>V825*X825</f>
        <v/>
      </c>
      <c r="Z825" s="444">
        <f>W825*X825</f>
        <v/>
      </c>
      <c r="AA825" s="444" t="n"/>
      <c r="AB825" s="1627" t="n">
        <v>0.4</v>
      </c>
      <c r="AC825" s="1661">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442" t="n"/>
      <c r="B826" s="822" t="n"/>
      <c r="C826" s="1621"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442" t="n">
        <v>120</v>
      </c>
      <c r="N826" s="1442" t="n"/>
      <c r="O826" s="553" t="n">
        <v>480</v>
      </c>
      <c r="P826" s="1746" t="n">
        <v>380</v>
      </c>
      <c r="Q826" s="1628">
        <f>O826*P826</f>
        <v/>
      </c>
      <c r="R826" s="443" t="n">
        <v>320</v>
      </c>
      <c r="S826" s="1623">
        <f>O826*R826</f>
        <v/>
      </c>
      <c r="T826" s="1623">
        <f>Q826-S826</f>
        <v/>
      </c>
      <c r="U826" s="556">
        <f>T826/Q826</f>
        <v/>
      </c>
      <c r="V826" s="444">
        <f>ROUND(0.54*0.47*0.175,3)</f>
        <v/>
      </c>
      <c r="W826" s="975" t="n">
        <v>13</v>
      </c>
      <c r="X826" s="976">
        <f>O826/M826</f>
        <v/>
      </c>
      <c r="Y826" s="444">
        <f>V826*X826</f>
        <v/>
      </c>
      <c r="Z826" s="444">
        <f>W826*X826</f>
        <v/>
      </c>
      <c r="AA826" s="444" t="n"/>
      <c r="AB826" s="1627" t="n">
        <v>0.08599999999999999</v>
      </c>
      <c r="AC826" s="1661">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442" t="n"/>
      <c r="B827" s="822" t="n"/>
      <c r="C827" s="1621"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442" t="n">
        <v>120</v>
      </c>
      <c r="N827" s="1442" t="n"/>
      <c r="O827" s="1278" t="n">
        <v>960</v>
      </c>
      <c r="P827" s="1746" t="n">
        <v>380</v>
      </c>
      <c r="Q827" s="1628">
        <f>O827*P827</f>
        <v/>
      </c>
      <c r="R827" s="443" t="n">
        <v>320</v>
      </c>
      <c r="S827" s="1623">
        <f>O827*R827</f>
        <v/>
      </c>
      <c r="T827" s="1623">
        <f>Q827-S827</f>
        <v/>
      </c>
      <c r="U827" s="556">
        <f>T827/Q827</f>
        <v/>
      </c>
      <c r="V827" s="444">
        <f>ROUND(0.54*0.47*0.175,3)</f>
        <v/>
      </c>
      <c r="W827" s="975" t="n">
        <v>13</v>
      </c>
      <c r="X827" s="976">
        <f>O827/M827</f>
        <v/>
      </c>
      <c r="Y827" s="444">
        <f>V827*X827</f>
        <v/>
      </c>
      <c r="Z827" s="444">
        <f>W827*X827</f>
        <v/>
      </c>
      <c r="AA827" s="444" t="n"/>
      <c r="AB827" s="1627" t="n">
        <v>0.08599999999999999</v>
      </c>
      <c r="AC827" s="1661">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442" t="n"/>
      <c r="B828" s="822" t="n"/>
      <c r="C828" s="1621"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442" t="n">
        <v>24</v>
      </c>
      <c r="N828" s="1442" t="n"/>
      <c r="O828" s="553" t="n"/>
      <c r="P828" s="1746" t="n">
        <v>380</v>
      </c>
      <c r="Q828" s="1628">
        <f>O828*P828</f>
        <v/>
      </c>
      <c r="R828" s="443" t="n">
        <v>320</v>
      </c>
      <c r="S828" s="1623">
        <f>O828*R828</f>
        <v/>
      </c>
      <c r="T828" s="1623">
        <f>Q828-S828</f>
        <v/>
      </c>
      <c r="U828" s="556">
        <f>T828/Q828</f>
        <v/>
      </c>
      <c r="V828" s="444">
        <f>ROUND(0.54*0.26*0.18,3)</f>
        <v/>
      </c>
      <c r="W828" s="975" t="n">
        <v>11</v>
      </c>
      <c r="X828" s="975">
        <f>O828/M828</f>
        <v/>
      </c>
      <c r="Y828" s="444">
        <f>V828*X828</f>
        <v/>
      </c>
      <c r="Z828" s="444">
        <f>W828*X828</f>
        <v/>
      </c>
      <c r="AA828" s="444" t="n"/>
      <c r="AB828" s="1627" t="n">
        <v>0.4</v>
      </c>
      <c r="AC828" s="1661">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442" t="n"/>
      <c r="B829" s="822" t="n"/>
      <c r="C829" s="1621"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442" t="n">
        <v>36</v>
      </c>
      <c r="N829" s="1442" t="n"/>
      <c r="O829" s="553" t="n"/>
      <c r="P829" s="1746" t="n">
        <v>355</v>
      </c>
      <c r="Q829" s="1628">
        <f>O829*P829</f>
        <v/>
      </c>
      <c r="R829" s="443" t="n">
        <v>300</v>
      </c>
      <c r="S829" s="1623">
        <f>O829*R829</f>
        <v/>
      </c>
      <c r="T829" s="1623">
        <f>Q829-S829</f>
        <v/>
      </c>
      <c r="U829" s="556">
        <f>T829/Q829</f>
        <v/>
      </c>
      <c r="V829" s="444">
        <f>ROUND(0.485*0.53*0.205,3)</f>
        <v/>
      </c>
      <c r="W829" s="975" t="n">
        <v>12</v>
      </c>
      <c r="X829" s="975">
        <f>O829/M829</f>
        <v/>
      </c>
      <c r="Y829" s="444">
        <f>V829*X829</f>
        <v/>
      </c>
      <c r="Z829" s="444">
        <f>W829*X829</f>
        <v/>
      </c>
      <c r="AA829" s="444" t="n"/>
      <c r="AB829" s="1627" t="n">
        <v>0.295</v>
      </c>
      <c r="AC829" s="1661">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442" t="n"/>
      <c r="B830" s="822" t="n"/>
      <c r="C830" s="1621"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442" t="n">
        <v>60</v>
      </c>
      <c r="N830" s="1442" t="n"/>
      <c r="O830" s="553" t="n"/>
      <c r="P830" s="1746" t="n">
        <v>295</v>
      </c>
      <c r="Q830" s="1628">
        <f>O830*P830</f>
        <v/>
      </c>
      <c r="R830" s="443" t="n">
        <v>250</v>
      </c>
      <c r="S830" s="1623">
        <f>O830*R830</f>
        <v/>
      </c>
      <c r="T830" s="1623">
        <f>Q830-S830</f>
        <v/>
      </c>
      <c r="U830" s="556">
        <f>T830/Q830</f>
        <v/>
      </c>
      <c r="V830" s="444">
        <f>ROUND(0.54*0.26*0.18,3)</f>
        <v/>
      </c>
      <c r="W830" s="975" t="n">
        <v>12</v>
      </c>
      <c r="X830" s="975">
        <f>O830/M830</f>
        <v/>
      </c>
      <c r="Y830" s="444">
        <f>V830*X830</f>
        <v/>
      </c>
      <c r="Z830" s="444">
        <f>W830*X830</f>
        <v/>
      </c>
      <c r="AA830" s="444" t="n"/>
      <c r="AB830" s="1627" t="n">
        <v>0.18</v>
      </c>
      <c r="AC830" s="1661">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442" t="n"/>
      <c r="B831" s="822" t="n"/>
      <c r="C831" s="1663"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442" t="n">
        <v>60</v>
      </c>
      <c r="N831" s="1442" t="n"/>
      <c r="O831" s="553" t="n">
        <v>300</v>
      </c>
      <c r="P831" s="1628" t="n">
        <v>295</v>
      </c>
      <c r="Q831" s="1628">
        <f>O831*P831</f>
        <v/>
      </c>
      <c r="R831" s="443" t="n">
        <v>250</v>
      </c>
      <c r="S831" s="1623">
        <f>O831*R831</f>
        <v/>
      </c>
      <c r="T831" s="1623">
        <f>Q831-S831</f>
        <v/>
      </c>
      <c r="U831" s="556">
        <f>T831/Q831</f>
        <v/>
      </c>
      <c r="V831" s="444">
        <f>ROUND(0.54*0.26*0.18,3)</f>
        <v/>
      </c>
      <c r="W831" s="975" t="n">
        <v>12</v>
      </c>
      <c r="X831" s="975">
        <f>O831/M831</f>
        <v/>
      </c>
      <c r="Y831" s="444">
        <f>V831*X831</f>
        <v/>
      </c>
      <c r="Z831" s="444">
        <f>W831*X831</f>
        <v/>
      </c>
      <c r="AA831" s="444" t="n"/>
      <c r="AB831" s="1627" t="n">
        <v>0.18</v>
      </c>
      <c r="AC831" s="1661">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442" t="n"/>
      <c r="B832" s="822" t="n"/>
      <c r="C832" s="1663"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442" t="n">
        <v>48</v>
      </c>
      <c r="N832" s="1442" t="n"/>
      <c r="O832" s="553" t="n"/>
      <c r="P832" s="1628" t="n">
        <v>355</v>
      </c>
      <c r="Q832" s="1628">
        <f>O832*P832</f>
        <v/>
      </c>
      <c r="R832" s="443" t="n">
        <v>300</v>
      </c>
      <c r="S832" s="1623">
        <f>O832*R832</f>
        <v/>
      </c>
      <c r="T832" s="1623">
        <f>Q832-S832</f>
        <v/>
      </c>
      <c r="U832" s="556">
        <f>T832/Q832</f>
        <v/>
      </c>
      <c r="V832" s="444">
        <f>ROUND(0.54*0.26*0.18,3)</f>
        <v/>
      </c>
      <c r="W832" s="975" t="n">
        <v>10</v>
      </c>
      <c r="X832" s="975">
        <f>O832/M832</f>
        <v/>
      </c>
      <c r="Y832" s="444">
        <f>V832*X832</f>
        <v/>
      </c>
      <c r="Z832" s="444">
        <f>W832*X832</f>
        <v/>
      </c>
      <c r="AA832" s="444" t="n"/>
      <c r="AB832" s="1627" t="n">
        <v>0.19</v>
      </c>
      <c r="AC832" s="1661">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442" t="n"/>
      <c r="B833" s="822" t="n"/>
      <c r="C833" s="1747" t="n">
        <v>4573499132133</v>
      </c>
      <c r="D833" s="439" t="n"/>
      <c r="E833" s="447" t="inlineStr">
        <is>
          <t>Evliss</t>
        </is>
      </c>
      <c r="F833" s="1668"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442" t="n">
        <v>60</v>
      </c>
      <c r="N833" s="1442" t="n"/>
      <c r="O833" s="553" t="n">
        <v>600</v>
      </c>
      <c r="P833" s="1628" t="n">
        <v>295</v>
      </c>
      <c r="Q833" s="1628">
        <f>O833*P833</f>
        <v/>
      </c>
      <c r="R833" s="443" t="n">
        <v>250</v>
      </c>
      <c r="S833" s="1623">
        <f>O833*R833</f>
        <v/>
      </c>
      <c r="T833" s="1623">
        <f>Q833-S833</f>
        <v/>
      </c>
      <c r="U833" s="556">
        <f>T833/Q833</f>
        <v/>
      </c>
      <c r="V833" s="444">
        <f>ROUND(0.18*0.26*0.54,3)</f>
        <v/>
      </c>
      <c r="W833" s="975" t="n">
        <v>11</v>
      </c>
      <c r="X833" s="975">
        <f>O833/M833</f>
        <v/>
      </c>
      <c r="Y833" s="444">
        <f>X833*V833</f>
        <v/>
      </c>
      <c r="Z833" s="444">
        <f>W833*X833</f>
        <v/>
      </c>
      <c r="AA833" s="444" t="inlineStr">
        <is>
          <t xml:space="preserve">W150×H200×D10(mm) </t>
        </is>
      </c>
      <c r="AB833" s="1627" t="n">
        <v>0.18</v>
      </c>
      <c r="AC833" s="1661">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63"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442" t="n">
        <v>6</v>
      </c>
      <c r="N834" s="1442" t="n"/>
      <c r="O834" s="553" t="n"/>
      <c r="P834" s="1628" t="n">
        <v>2175</v>
      </c>
      <c r="Q834" s="1628">
        <f>O834*P834</f>
        <v/>
      </c>
      <c r="R834" s="443" t="n">
        <v>1800</v>
      </c>
      <c r="S834" s="1623">
        <f>O834*R834</f>
        <v/>
      </c>
      <c r="T834" s="1623">
        <f>Q834-S834</f>
        <v/>
      </c>
      <c r="U834" s="556">
        <f>T834/Q834</f>
        <v/>
      </c>
      <c r="V834" s="444">
        <f>ROUND(0.24*0.16*0.24,3)</f>
        <v/>
      </c>
      <c r="W834" s="444" t="n">
        <v>4.6</v>
      </c>
      <c r="X834" s="728">
        <f>O834/M834</f>
        <v/>
      </c>
      <c r="Y834" s="444">
        <f>V834*X834</f>
        <v/>
      </c>
      <c r="Z834" s="444">
        <f>W834*X834</f>
        <v/>
      </c>
      <c r="AA834" s="444" t="n"/>
      <c r="AB834" s="1442" t="n">
        <v>0.74</v>
      </c>
      <c r="AC834" s="1637">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63"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442" t="n">
        <v>6</v>
      </c>
      <c r="N835" s="1442" t="n"/>
      <c r="O835" s="553" t="n"/>
      <c r="P835" s="1628" t="n">
        <v>2175</v>
      </c>
      <c r="Q835" s="1628">
        <f>O835*P835</f>
        <v/>
      </c>
      <c r="R835" s="443" t="n">
        <v>1680</v>
      </c>
      <c r="S835" s="1623">
        <f>O835*R835</f>
        <v/>
      </c>
      <c r="T835" s="1623">
        <f>Q835-S835</f>
        <v/>
      </c>
      <c r="U835" s="556">
        <f>T835/Q835</f>
        <v/>
      </c>
      <c r="V835" s="444">
        <f>ROUND(0.24*0.16*0.24,3)</f>
        <v/>
      </c>
      <c r="W835" s="444" t="n">
        <v>4.6</v>
      </c>
      <c r="X835" s="1748">
        <f>O835/M835</f>
        <v/>
      </c>
      <c r="Y835" s="444">
        <f>V835*X835</f>
        <v/>
      </c>
      <c r="Z835" s="444">
        <f>W835*X835</f>
        <v/>
      </c>
      <c r="AA835" s="444" t="n"/>
      <c r="AB835" s="1627" t="n">
        <v>0.74</v>
      </c>
      <c r="AC835" s="1661">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63"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442" t="n">
        <v>6</v>
      </c>
      <c r="N836" s="1442" t="n"/>
      <c r="O836" s="553" t="n"/>
      <c r="P836" s="1628" t="n">
        <v>2505</v>
      </c>
      <c r="Q836" s="1628">
        <f>O836*P836</f>
        <v/>
      </c>
      <c r="R836" s="443" t="n">
        <v>1935</v>
      </c>
      <c r="S836" s="1623">
        <f>O836*R836</f>
        <v/>
      </c>
      <c r="T836" s="1623">
        <f>Q836-S836</f>
        <v/>
      </c>
      <c r="U836" s="556">
        <f>T836/Q836</f>
        <v/>
      </c>
      <c r="V836" s="444">
        <f>ROUND(0.24*0.16*0.24,3)</f>
        <v/>
      </c>
      <c r="W836" s="444" t="n">
        <v>4.6</v>
      </c>
      <c r="X836" s="728">
        <f>O836/M836</f>
        <v/>
      </c>
      <c r="Y836" s="444">
        <f>V836*X836</f>
        <v/>
      </c>
      <c r="Z836" s="444">
        <f>W836*X836</f>
        <v/>
      </c>
      <c r="AA836" s="444" t="n"/>
      <c r="AB836" s="1442" t="n">
        <v>0.74</v>
      </c>
      <c r="AC836" s="1637">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63"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442" t="n">
        <v>6</v>
      </c>
      <c r="N837" s="1442" t="n"/>
      <c r="O837" s="553" t="n"/>
      <c r="P837" s="1628" t="n">
        <v>2338</v>
      </c>
      <c r="Q837" s="1628">
        <f>O837*P837</f>
        <v/>
      </c>
      <c r="R837" s="443" t="n">
        <v>1806</v>
      </c>
      <c r="S837" s="1623">
        <f>O837*R837</f>
        <v/>
      </c>
      <c r="T837" s="1623">
        <f>Q837-S837</f>
        <v/>
      </c>
      <c r="U837" s="556">
        <f>T837/Q837</f>
        <v/>
      </c>
      <c r="V837" s="444">
        <f>ROUND(0.24*0.16*0.24,3)</f>
        <v/>
      </c>
      <c r="W837" s="444" t="n">
        <v>4.6</v>
      </c>
      <c r="X837" s="728">
        <f>O837/M837</f>
        <v/>
      </c>
      <c r="Y837" s="444">
        <f>V837*X837</f>
        <v/>
      </c>
      <c r="Z837" s="444">
        <f>W837*X837</f>
        <v/>
      </c>
      <c r="AA837" s="444" t="n"/>
      <c r="AB837" s="1627" t="n">
        <v>0.74</v>
      </c>
      <c r="AC837" s="1661">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21"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442" t="n">
        <v>24</v>
      </c>
      <c r="N838" s="1442" t="n"/>
      <c r="O838" s="553" t="n"/>
      <c r="P838" s="1628" t="n">
        <v>1406</v>
      </c>
      <c r="Q838" s="1628">
        <f>O838*P838</f>
        <v/>
      </c>
      <c r="R838" s="443" t="n">
        <v>1125</v>
      </c>
      <c r="S838" s="1623">
        <f>O838*R838</f>
        <v/>
      </c>
      <c r="T838" s="1623">
        <f>Q838-S838</f>
        <v/>
      </c>
      <c r="U838" s="556">
        <f>T838/Q838</f>
        <v/>
      </c>
      <c r="V838" s="1739">
        <f>ROUND(0.2*0.34*0.15,3)</f>
        <v/>
      </c>
      <c r="W838" s="975" t="n">
        <v>3.1</v>
      </c>
      <c r="X838" s="975">
        <f>O838/M838</f>
        <v/>
      </c>
      <c r="Y838" s="444">
        <f>V838*X838</f>
        <v/>
      </c>
      <c r="Z838" s="444">
        <f>W838*X838</f>
        <v/>
      </c>
      <c r="AA838" s="444" t="n"/>
      <c r="AB838" s="1627" t="n">
        <v>0.121</v>
      </c>
      <c r="AC838" s="1661">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63"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442" t="n">
        <v>24</v>
      </c>
      <c r="N839" s="1442" t="n"/>
      <c r="O839" s="553" t="n"/>
      <c r="P839" s="1628" t="n">
        <v>1360</v>
      </c>
      <c r="Q839" s="1628">
        <f>O839*P839</f>
        <v/>
      </c>
      <c r="R839" s="443" t="n">
        <v>1155</v>
      </c>
      <c r="S839" s="1623">
        <f>O839*R839</f>
        <v/>
      </c>
      <c r="T839" s="1623">
        <f>Q839-S839</f>
        <v/>
      </c>
      <c r="U839" s="556">
        <f>T839/Q839</f>
        <v/>
      </c>
      <c r="V839" s="1739">
        <f>ROUND(0.2*0.34*0.15,3)</f>
        <v/>
      </c>
      <c r="W839" s="444" t="n">
        <v>3.1</v>
      </c>
      <c r="X839" s="728">
        <f>O839/M839</f>
        <v/>
      </c>
      <c r="Y839" s="444">
        <f>V839*X839</f>
        <v/>
      </c>
      <c r="Z839" s="444">
        <f>W839*X839</f>
        <v/>
      </c>
      <c r="AA839" s="444" t="n"/>
      <c r="AB839" s="1442" t="n">
        <v>0.121</v>
      </c>
      <c r="AC839" s="1637">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63"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442" t="n">
        <v>12</v>
      </c>
      <c r="N840" s="1442" t="n"/>
      <c r="O840" s="553" t="n"/>
      <c r="P840" s="1628" t="n">
        <v>1956</v>
      </c>
      <c r="Q840" s="1628">
        <f>O840*P840</f>
        <v/>
      </c>
      <c r="R840" s="443" t="n">
        <v>1620</v>
      </c>
      <c r="S840" s="1623">
        <f>O840*R840</f>
        <v/>
      </c>
      <c r="T840" s="1623">
        <f>Q840-S840</f>
        <v/>
      </c>
      <c r="U840" s="556">
        <f>T840/Q840</f>
        <v/>
      </c>
      <c r="V840" s="1739">
        <f>ROUND(0.2*0.33*0.22,3)</f>
        <v/>
      </c>
      <c r="W840" s="444" t="n">
        <v>2.2</v>
      </c>
      <c r="X840" s="728">
        <f>O840/M840</f>
        <v/>
      </c>
      <c r="Y840" s="444">
        <f>V840*X840</f>
        <v/>
      </c>
      <c r="Z840" s="444">
        <f>W840*X840</f>
        <v/>
      </c>
      <c r="AA840" s="444" t="n"/>
      <c r="AB840" s="1442" t="n">
        <v>0.656</v>
      </c>
      <c r="AC840" s="1637">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63"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442" t="n">
        <v>12</v>
      </c>
      <c r="N841" s="1442" t="n"/>
      <c r="O841" s="553" t="n"/>
      <c r="P841" s="1746" t="n">
        <v>1956</v>
      </c>
      <c r="Q841" s="1628">
        <f>O841*P841</f>
        <v/>
      </c>
      <c r="R841" s="443" t="n">
        <v>1512</v>
      </c>
      <c r="S841" s="1623">
        <f>O841*R841</f>
        <v/>
      </c>
      <c r="T841" s="1623">
        <f>Q841-S841</f>
        <v/>
      </c>
      <c r="U841" s="556">
        <f>T841/Q841</f>
        <v/>
      </c>
      <c r="V841" s="1739">
        <f>ROUND(0.2*0.33*0.22,3)</f>
        <v/>
      </c>
      <c r="W841" s="444" t="n">
        <v>2.2</v>
      </c>
      <c r="X841" s="728">
        <f>O841/M841</f>
        <v/>
      </c>
      <c r="Y841" s="444">
        <f>V841*X841</f>
        <v/>
      </c>
      <c r="Z841" s="444">
        <f>W841*X841</f>
        <v/>
      </c>
      <c r="AA841" s="444" t="n"/>
      <c r="AB841" s="1627" t="n">
        <v>0.656</v>
      </c>
      <c r="AC841" s="1661">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63" t="n"/>
      <c r="D842" s="671" t="n"/>
      <c r="E842" s="447" t="inlineStr">
        <is>
          <t>Esthe Pro Labo</t>
        </is>
      </c>
      <c r="F842" s="1668"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442" t="n"/>
      <c r="N842" s="1442" t="n"/>
      <c r="O842" s="553" t="n"/>
      <c r="P842" s="1746" t="n">
        <v>588</v>
      </c>
      <c r="Q842" s="1628">
        <f>O842*P842</f>
        <v/>
      </c>
      <c r="R842" s="443" t="n">
        <v>500</v>
      </c>
      <c r="S842" s="1623">
        <f>O842*R842</f>
        <v/>
      </c>
      <c r="T842" s="1623">
        <f>Q842-S842</f>
        <v/>
      </c>
      <c r="U842" s="556">
        <f>T842/Q842</f>
        <v/>
      </c>
      <c r="V842" s="1739">
        <f>ROUND(0.2*0.33*0.22,3)</f>
        <v/>
      </c>
      <c r="W842" s="444" t="n">
        <v>2.2</v>
      </c>
      <c r="X842" s="728">
        <f>O842/M842</f>
        <v/>
      </c>
      <c r="Y842" s="444">
        <f>V842*X842</f>
        <v/>
      </c>
      <c r="Z842" s="444">
        <f>W842*X842</f>
        <v/>
      </c>
      <c r="AA842" s="444" t="n"/>
      <c r="AB842" s="1627" t="n">
        <v>0.03</v>
      </c>
      <c r="AC842" s="1661">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63"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442" t="n">
        <v>24</v>
      </c>
      <c r="N843" s="1442" t="n"/>
      <c r="O843" s="553" t="n"/>
      <c r="P843" s="1746" t="n">
        <v>2272</v>
      </c>
      <c r="Q843" s="1628">
        <f>O843*P843</f>
        <v/>
      </c>
      <c r="R843" s="443" t="n">
        <v>1932</v>
      </c>
      <c r="S843" s="1623">
        <f>O843*R843</f>
        <v/>
      </c>
      <c r="T843" s="1623">
        <f>Q843-S843</f>
        <v/>
      </c>
      <c r="U843" s="556">
        <f>T843/Q843</f>
        <v/>
      </c>
      <c r="V843" s="1739">
        <f>ROUND(0.405*0.285*0.185,3)</f>
        <v/>
      </c>
      <c r="W843" s="444" t="n">
        <v>9.300000000000001</v>
      </c>
      <c r="X843" s="728">
        <f>O843/M843</f>
        <v/>
      </c>
      <c r="Y843" s="444">
        <f>V843*X843</f>
        <v/>
      </c>
      <c r="Z843" s="444">
        <f>W843*X843</f>
        <v/>
      </c>
      <c r="AA843" s="444" t="n"/>
      <c r="AB843" s="1627" t="n">
        <v>0.374</v>
      </c>
      <c r="AC843" s="1627">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63"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442" t="n">
        <v>12</v>
      </c>
      <c r="N844" s="1442" t="n"/>
      <c r="O844" s="553" t="n"/>
      <c r="P844" s="1746" t="n">
        <v>5831</v>
      </c>
      <c r="Q844" s="1628">
        <f>O844*P844</f>
        <v/>
      </c>
      <c r="R844" s="443" t="n">
        <v>4956</v>
      </c>
      <c r="S844" s="1623">
        <f>O844*R844</f>
        <v/>
      </c>
      <c r="T844" s="1623">
        <f>Q844-S844</f>
        <v/>
      </c>
      <c r="U844" s="556">
        <f>T844/Q844</f>
        <v/>
      </c>
      <c r="V844" s="1739">
        <f>ROUND(0.375*0.29*0.275,3)</f>
        <v/>
      </c>
      <c r="W844" s="444" t="n">
        <v>14.2</v>
      </c>
      <c r="X844" s="728">
        <f>O844/M844</f>
        <v/>
      </c>
      <c r="Y844" s="444">
        <f>V844*X844</f>
        <v/>
      </c>
      <c r="Z844" s="444">
        <f>W844*X844</f>
        <v/>
      </c>
      <c r="AA844" s="444" t="n"/>
      <c r="AB844" s="1627" t="n">
        <v>1.13</v>
      </c>
      <c r="AC844" s="1627">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63"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442" t="n">
        <v>24</v>
      </c>
      <c r="N845" s="1442" t="n"/>
      <c r="O845" s="553" t="n"/>
      <c r="P845" s="1746" t="n">
        <v>2272</v>
      </c>
      <c r="Q845" s="1628">
        <f>O845*P845</f>
        <v/>
      </c>
      <c r="R845" s="443" t="n">
        <v>1932</v>
      </c>
      <c r="S845" s="1623">
        <f>O845*R845</f>
        <v/>
      </c>
      <c r="T845" s="1623">
        <f>Q845-S845</f>
        <v/>
      </c>
      <c r="U845" s="556">
        <f>T845/Q845</f>
        <v/>
      </c>
      <c r="V845" s="444">
        <f>ROUND(0.405*0.285*0.185,3)</f>
        <v/>
      </c>
      <c r="W845" s="444" t="n">
        <v>9.4</v>
      </c>
      <c r="X845" s="728">
        <f>O845/M845</f>
        <v/>
      </c>
      <c r="Y845" s="444">
        <f>V845*X845</f>
        <v/>
      </c>
      <c r="Z845" s="444">
        <f>W845*X845</f>
        <v/>
      </c>
      <c r="AA845" s="444" t="n"/>
      <c r="AB845" s="1442" t="n">
        <v>0.374</v>
      </c>
      <c r="AC845" s="1624">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63"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442" t="n"/>
      <c r="N846" s="1442" t="n"/>
      <c r="O846" s="553" t="n"/>
      <c r="P846" s="1746" t="n">
        <v>300</v>
      </c>
      <c r="Q846" s="1628">
        <f>O846*P846</f>
        <v/>
      </c>
      <c r="R846" s="443" t="n">
        <v>255</v>
      </c>
      <c r="S846" s="1623">
        <f>O846*R846</f>
        <v/>
      </c>
      <c r="T846" s="1623">
        <f>Q846-S846</f>
        <v/>
      </c>
      <c r="U846" s="556">
        <f>T846/Q846</f>
        <v/>
      </c>
      <c r="V846" s="444" t="n"/>
      <c r="W846" s="444" t="n"/>
      <c r="X846" s="728" t="n"/>
      <c r="Y846" s="444" t="n"/>
      <c r="Z846" s="444" t="n"/>
      <c r="AA846" s="444" t="n"/>
      <c r="AB846" s="1442" t="n">
        <v>0.04</v>
      </c>
      <c r="AC846" s="1624">
        <f>ROUND(O846*AB846,3)</f>
        <v/>
      </c>
      <c r="AD846" s="673">
        <f>AD843</f>
        <v/>
      </c>
      <c r="AE846" s="680">
        <f>AE843</f>
        <v/>
      </c>
      <c r="AF846" s="680">
        <f>AF843</f>
        <v/>
      </c>
      <c r="AG846" s="680">
        <f>AG843</f>
        <v/>
      </c>
    </row>
    <row r="847" hidden="1" ht="20.1" customFormat="1" customHeight="1" s="437" thickBot="1">
      <c r="A847" s="435" t="n"/>
      <c r="B847" s="829" t="n"/>
      <c r="C847" s="1621"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442" t="n"/>
      <c r="N847" s="1442" t="n"/>
      <c r="O847" s="553" t="n"/>
      <c r="P847" s="1746" t="n">
        <v>228</v>
      </c>
      <c r="Q847" s="1628">
        <f>O847*P847</f>
        <v/>
      </c>
      <c r="R847" s="443" t="n">
        <v>194</v>
      </c>
      <c r="S847" s="1623">
        <f>O847*R847</f>
        <v/>
      </c>
      <c r="T847" s="1623">
        <f>Q847-S847</f>
        <v/>
      </c>
      <c r="U847" s="556">
        <f>T847/Q847</f>
        <v/>
      </c>
      <c r="V847" s="444" t="n"/>
      <c r="W847" s="444" t="n"/>
      <c r="X847" s="728" t="n"/>
      <c r="Y847" s="444" t="n"/>
      <c r="Z847" s="444" t="n"/>
      <c r="AA847" s="444" t="n"/>
      <c r="AB847" s="1442" t="n">
        <v>0.027</v>
      </c>
      <c r="AC847" s="1624">
        <f>ROUND(O847*AB847,3)</f>
        <v/>
      </c>
      <c r="AD847" s="673">
        <f>AD845</f>
        <v/>
      </c>
      <c r="AE847" s="680">
        <f>AE845</f>
        <v/>
      </c>
      <c r="AF847" s="680">
        <f>AF845</f>
        <v/>
      </c>
      <c r="AG847" s="680">
        <f>AG845</f>
        <v/>
      </c>
    </row>
    <row r="848" hidden="1" ht="18.75" customFormat="1" customHeight="1" s="437" thickBot="1">
      <c r="A848" s="435" t="n"/>
      <c r="B848" s="829" t="n"/>
      <c r="C848" s="1663"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442" t="n"/>
      <c r="N848" s="1442" t="n"/>
      <c r="O848" s="553" t="n"/>
      <c r="P848" s="1628" t="n">
        <v>3169</v>
      </c>
      <c r="Q848" s="1628">
        <f>O848*P848</f>
        <v/>
      </c>
      <c r="R848" s="719" t="n">
        <v>2694</v>
      </c>
      <c r="S848" s="1628">
        <f>O848*R848</f>
        <v/>
      </c>
      <c r="T848" s="1628">
        <f>Q848-S848</f>
        <v/>
      </c>
      <c r="U848" s="733">
        <f>T848/Q848</f>
        <v/>
      </c>
      <c r="V848" s="444" t="n"/>
      <c r="W848" s="444" t="n"/>
      <c r="X848" s="728" t="n"/>
      <c r="Y848" s="444" t="n"/>
      <c r="Z848" s="444" t="n"/>
      <c r="AA848" s="444" t="n"/>
      <c r="AB848" s="1442" t="n"/>
      <c r="AC848" s="1624">
        <f>ROUND(O848*AB848,3)</f>
        <v/>
      </c>
      <c r="AD848" s="673" t="n"/>
      <c r="AE848" s="680" t="n"/>
      <c r="AF848" s="680">
        <f>AF846</f>
        <v/>
      </c>
      <c r="AG848" s="680">
        <f>AG846</f>
        <v/>
      </c>
    </row>
    <row r="849" hidden="1" ht="20.1" customFormat="1" customHeight="1" s="437" thickBot="1">
      <c r="A849" s="435" t="n"/>
      <c r="B849" s="829" t="n"/>
      <c r="C849" s="1663"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442" t="n">
        <v>36</v>
      </c>
      <c r="N849" s="1442" t="n"/>
      <c r="O849" s="553" t="n">
        <v>72</v>
      </c>
      <c r="P849" s="1746" t="n">
        <v>1676</v>
      </c>
      <c r="Q849" s="1628">
        <f>O849*P849</f>
        <v/>
      </c>
      <c r="R849" s="443" t="n">
        <v>1375</v>
      </c>
      <c r="S849" s="1623">
        <f>O849*R849</f>
        <v/>
      </c>
      <c r="T849" s="1623">
        <f>Q849-S849</f>
        <v/>
      </c>
      <c r="U849" s="556">
        <f>T849/Q849</f>
        <v/>
      </c>
      <c r="V849" s="444">
        <f>ROUND(0.223*0.432*0.394,3)</f>
        <v/>
      </c>
      <c r="W849" s="975" t="n">
        <v>8.4</v>
      </c>
      <c r="X849" s="975">
        <f>O849/M849</f>
        <v/>
      </c>
      <c r="Y849" s="444">
        <f>V849*X849</f>
        <v/>
      </c>
      <c r="Z849" s="444">
        <f>W849*X849</f>
        <v/>
      </c>
      <c r="AA849" s="444" t="inlineStr">
        <is>
          <t>190ｍｍ×125ｍｍ×30ｍｍ</t>
        </is>
      </c>
      <c r="AB849" s="1442" t="n">
        <v>0.194</v>
      </c>
      <c r="AC849" s="1624">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63"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442" t="n">
        <v>36</v>
      </c>
      <c r="N850" s="1442" t="n"/>
      <c r="O850" s="553" t="n"/>
      <c r="P850" s="1746" t="n">
        <v>1676</v>
      </c>
      <c r="Q850" s="1628">
        <f>O850*P850</f>
        <v/>
      </c>
      <c r="R850" s="443" t="n">
        <v>1375</v>
      </c>
      <c r="S850" s="1623">
        <f>O850*R850</f>
        <v/>
      </c>
      <c r="T850" s="1623">
        <f>Q850-S850</f>
        <v/>
      </c>
      <c r="U850" s="556">
        <f>T850/Q850</f>
        <v/>
      </c>
      <c r="V850" s="444">
        <f>ROUND(0.223*0.432*0.394,3)</f>
        <v/>
      </c>
      <c r="W850" s="975" t="n">
        <v>8.4</v>
      </c>
      <c r="X850" s="975">
        <f>O850/M850</f>
        <v/>
      </c>
      <c r="Y850" s="444">
        <f>V850*X850</f>
        <v/>
      </c>
      <c r="Z850" s="444">
        <f>W850*X850</f>
        <v/>
      </c>
      <c r="AA850" s="444" t="inlineStr">
        <is>
          <t>190ｍｍ×125ｍｍ×30ｍｍ</t>
        </is>
      </c>
      <c r="AB850" s="1442" t="n">
        <v>0.194</v>
      </c>
      <c r="AC850" s="1624">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63"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442" t="n">
        <v>36</v>
      </c>
      <c r="N851" s="1442" t="n"/>
      <c r="O851" s="553" t="n"/>
      <c r="P851" s="1746" t="n">
        <v>1676</v>
      </c>
      <c r="Q851" s="1628">
        <f>O851*P851</f>
        <v/>
      </c>
      <c r="R851" s="443" t="n">
        <v>1375</v>
      </c>
      <c r="S851" s="1623">
        <f>O851*R851</f>
        <v/>
      </c>
      <c r="T851" s="1623">
        <f>Q851-S851</f>
        <v/>
      </c>
      <c r="U851" s="556">
        <f>T851/Q851</f>
        <v/>
      </c>
      <c r="V851" s="444">
        <f>ROUND(0.223*0.432*0.394,3)</f>
        <v/>
      </c>
      <c r="W851" s="975" t="n">
        <v>8.4</v>
      </c>
      <c r="X851" s="975">
        <f>O851/M851</f>
        <v/>
      </c>
      <c r="Y851" s="444">
        <f>V851*X851</f>
        <v/>
      </c>
      <c r="Z851" s="444">
        <f>W851*X851</f>
        <v/>
      </c>
      <c r="AA851" s="444" t="inlineStr">
        <is>
          <t>190ｍｍ×125ｍｍ×30ｍｍ</t>
        </is>
      </c>
      <c r="AB851" s="1442" t="n">
        <v>0.194</v>
      </c>
      <c r="AC851" s="1624">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49"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43" t="n">
        <v>3146</v>
      </c>
      <c r="Q852" s="1643">
        <f>O852*P852</f>
        <v/>
      </c>
      <c r="R852" s="798" t="n">
        <v>2674</v>
      </c>
      <c r="S852" s="1643">
        <f>O852*R852</f>
        <v/>
      </c>
      <c r="T852" s="1643">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681">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50"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442" t="n">
        <v>24</v>
      </c>
      <c r="N853" s="1442" t="n"/>
      <c r="O853" s="553" t="n">
        <v>48</v>
      </c>
      <c r="P853" s="1746" t="n">
        <v>2976</v>
      </c>
      <c r="Q853" s="1628">
        <f>O853*P853</f>
        <v/>
      </c>
      <c r="R853" s="443" t="n">
        <v>2530</v>
      </c>
      <c r="S853" s="1623">
        <f>O853*R853</f>
        <v/>
      </c>
      <c r="T853" s="1623">
        <f>Q853-S853</f>
        <v/>
      </c>
      <c r="U853" s="556">
        <f>T853/Q853</f>
        <v/>
      </c>
      <c r="V853" s="444">
        <f>ROUND(0.23*0.216*0.311,3)</f>
        <v/>
      </c>
      <c r="W853" s="444" t="n">
        <v>8.5</v>
      </c>
      <c r="X853" s="728">
        <f>O853/M853</f>
        <v/>
      </c>
      <c r="Y853" s="444">
        <f>V853*X853</f>
        <v/>
      </c>
      <c r="Z853" s="444">
        <f>W853*X853</f>
        <v/>
      </c>
      <c r="AA853" s="444" t="inlineStr">
        <is>
          <t>184ｍｍ×46ｍｍ×46ｍｍ</t>
        </is>
      </c>
      <c r="AB853" s="1442" t="n">
        <v>0.35</v>
      </c>
      <c r="AC853" s="1624">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50"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442" t="n">
        <v>24</v>
      </c>
      <c r="N854" s="1442" t="n"/>
      <c r="O854" s="553" t="n">
        <v>48</v>
      </c>
      <c r="P854" s="1746" t="n">
        <v>3106</v>
      </c>
      <c r="Q854" s="1628">
        <f>O854*P854</f>
        <v/>
      </c>
      <c r="R854" s="443" t="n">
        <v>2640</v>
      </c>
      <c r="S854" s="1623">
        <f>O854*R854</f>
        <v/>
      </c>
      <c r="T854" s="1623">
        <f>Q854-S854</f>
        <v/>
      </c>
      <c r="U854" s="556">
        <f>T854/Q854</f>
        <v/>
      </c>
      <c r="V854" s="444">
        <f>ROUND(0.211*0.216*0.311,3)</f>
        <v/>
      </c>
      <c r="W854" s="444" t="n">
        <v>7.7</v>
      </c>
      <c r="X854" s="728">
        <f>O854/M854</f>
        <v/>
      </c>
      <c r="Y854" s="444">
        <f>V854*X854</f>
        <v/>
      </c>
      <c r="Z854" s="444">
        <f>W854*X854</f>
        <v/>
      </c>
      <c r="AA854" s="444" t="inlineStr">
        <is>
          <t>165ｍｍ×46ｍｍ×46ｍｍ</t>
        </is>
      </c>
      <c r="AB854" s="1442" t="n">
        <v>0.32</v>
      </c>
      <c r="AC854" s="1624">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21"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442" t="n">
        <v>36</v>
      </c>
      <c r="N855" s="1442" t="n"/>
      <c r="O855" s="553" t="n"/>
      <c r="P855" s="1746" t="n">
        <v>4724</v>
      </c>
      <c r="Q855" s="1628">
        <f>O855*P855</f>
        <v/>
      </c>
      <c r="R855" s="443" t="n">
        <v>4015</v>
      </c>
      <c r="S855" s="1623">
        <f>O855*R855</f>
        <v/>
      </c>
      <c r="T855" s="1623">
        <f>Q855-S855</f>
        <v/>
      </c>
      <c r="U855" s="556">
        <f>T855/Q855</f>
        <v/>
      </c>
      <c r="V855" s="444">
        <f>ROUND(0.505*0.32*0.2,3)</f>
        <v/>
      </c>
      <c r="W855" s="444" t="n">
        <v>9.199999999999999</v>
      </c>
      <c r="X855" s="728">
        <f>O855/M855</f>
        <v/>
      </c>
      <c r="Y855" s="444">
        <f>V855*X855</f>
        <v/>
      </c>
      <c r="Z855" s="444">
        <f>W855*X855</f>
        <v/>
      </c>
      <c r="AA855" s="444" t="inlineStr">
        <is>
          <t>151ｍｍ×97ｍｍ×37ｍｍ</t>
        </is>
      </c>
      <c r="AB855" s="1442" t="n">
        <v>0.225</v>
      </c>
      <c r="AC855" s="1624">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21"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442" t="n">
        <v>24</v>
      </c>
      <c r="N856" s="1442" t="n"/>
      <c r="O856" s="553" t="n"/>
      <c r="P856" s="1746" t="n">
        <v>2653</v>
      </c>
      <c r="Q856" s="1628">
        <f>O856*P856</f>
        <v/>
      </c>
      <c r="R856" s="443" t="n">
        <v>2255</v>
      </c>
      <c r="S856" s="1623">
        <f>O856*R856</f>
        <v/>
      </c>
      <c r="T856" s="1623">
        <f>Q856-S856</f>
        <v/>
      </c>
      <c r="U856" s="556">
        <f>T856/Q856</f>
        <v/>
      </c>
      <c r="V856" s="444">
        <f>ROUND(0.238*0.294*0.391,3)</f>
        <v/>
      </c>
      <c r="W856" s="444" t="n">
        <v>7.8</v>
      </c>
      <c r="X856" s="728">
        <f>O856/M856</f>
        <v/>
      </c>
      <c r="Y856" s="444">
        <f>V856*X856</f>
        <v/>
      </c>
      <c r="Z856" s="444">
        <f>W856*X856</f>
        <v/>
      </c>
      <c r="AA856" s="444" t="inlineStr">
        <is>
          <t>85ｍｍ×83ｍｍ×83ｍｍ</t>
        </is>
      </c>
      <c r="AB856" s="1442" t="n">
        <v>0.31</v>
      </c>
      <c r="AC856" s="1624">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29"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43" t="n">
        <v>2223</v>
      </c>
      <c r="Q857" s="1643">
        <f>O857*P857</f>
        <v/>
      </c>
      <c r="R857" s="798" t="n">
        <v>1890</v>
      </c>
      <c r="S857" s="1643">
        <f>O857*R857</f>
        <v/>
      </c>
      <c r="T857" s="1643">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681">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29"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43" t="n">
        <v>2383</v>
      </c>
      <c r="Q858" s="1643">
        <f>O858*P858</f>
        <v/>
      </c>
      <c r="R858" s="798" t="n">
        <v>2025</v>
      </c>
      <c r="S858" s="1643">
        <f>O858*R858</f>
        <v/>
      </c>
      <c r="T858" s="1643">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681">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29"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43" t="n">
        <v>2912</v>
      </c>
      <c r="Q859" s="1643">
        <f>O859*P859</f>
        <v/>
      </c>
      <c r="R859" s="798" t="n">
        <v>2475</v>
      </c>
      <c r="S859" s="1643">
        <f>O859*R859</f>
        <v/>
      </c>
      <c r="T859" s="1643">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681">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21"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442" t="n">
        <v>36</v>
      </c>
      <c r="N860" s="1442" t="n"/>
      <c r="O860" s="553" t="n"/>
      <c r="P860" s="1746" t="n">
        <v>1165</v>
      </c>
      <c r="Q860" s="1628">
        <f>O860*P860</f>
        <v/>
      </c>
      <c r="R860" s="443" t="n">
        <v>990</v>
      </c>
      <c r="S860" s="1623">
        <f>O860*R860</f>
        <v/>
      </c>
      <c r="T860" s="1623">
        <f>Q860-S860</f>
        <v/>
      </c>
      <c r="U860" s="556">
        <f>T860/Q860</f>
        <v/>
      </c>
      <c r="V860" s="444">
        <f>ROUND(0.257*0.286*0.523,3)</f>
        <v/>
      </c>
      <c r="W860" s="444" t="n">
        <v>6.1</v>
      </c>
      <c r="X860" s="728">
        <f>O860/M860</f>
        <v/>
      </c>
      <c r="Y860" s="444">
        <f>V860*X860</f>
        <v/>
      </c>
      <c r="Z860" s="444">
        <f>W860*X860</f>
        <v/>
      </c>
      <c r="AA860" s="444" t="inlineStr">
        <is>
          <t>36ｍｍ×133ｍｍ×160ｍｍ</t>
        </is>
      </c>
      <c r="AB860" s="1442" t="n">
        <v>0.12</v>
      </c>
      <c r="AC860" s="1624">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21"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442" t="n">
        <v>36</v>
      </c>
      <c r="N861" s="1442" t="n"/>
      <c r="O861" s="553" t="n">
        <v>36</v>
      </c>
      <c r="P861" s="1746" t="n">
        <v>3882</v>
      </c>
      <c r="Q861" s="1628">
        <f>O861*P861</f>
        <v/>
      </c>
      <c r="R861" s="443" t="n">
        <v>3300</v>
      </c>
      <c r="S861" s="1623">
        <f>O861*R861</f>
        <v/>
      </c>
      <c r="T861" s="1623">
        <f>Q861-S861</f>
        <v/>
      </c>
      <c r="U861" s="556">
        <f>T861/Q861</f>
        <v/>
      </c>
      <c r="V861" s="444">
        <f>ROUND(0.257*0.396*0.492,3)</f>
        <v/>
      </c>
      <c r="W861" s="444" t="n">
        <v>11.2</v>
      </c>
      <c r="X861" s="728">
        <f>O861/M861</f>
        <v/>
      </c>
      <c r="Y861" s="444">
        <f>V861*X861</f>
        <v/>
      </c>
      <c r="Z861" s="444">
        <f>W861*X861</f>
        <v/>
      </c>
      <c r="AA861" s="444" t="inlineStr">
        <is>
          <t>35ｍｍ×180ｍｍ×227ｍｍ</t>
        </is>
      </c>
      <c r="AB861" s="1442" t="n">
        <v>0.4</v>
      </c>
      <c r="AC861" s="1624">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21"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442" t="n">
        <v>36</v>
      </c>
      <c r="N862" s="1442" t="n"/>
      <c r="O862" s="553" t="n">
        <v>72</v>
      </c>
      <c r="P862" s="1746" t="n">
        <v>1424</v>
      </c>
      <c r="Q862" s="1628">
        <f>O862*P862</f>
        <v/>
      </c>
      <c r="R862" s="443" t="n">
        <v>1210</v>
      </c>
      <c r="S862" s="1623">
        <f>O862*R862</f>
        <v/>
      </c>
      <c r="T862" s="1623">
        <f>Q862-S862</f>
        <v/>
      </c>
      <c r="U862" s="556">
        <f>T862/Q862</f>
        <v/>
      </c>
      <c r="V862" s="444">
        <f>ROUND(0.223*0.432*0.394,3)</f>
        <v/>
      </c>
      <c r="W862" s="444" t="n">
        <v>8.4</v>
      </c>
      <c r="X862" s="728">
        <f>O862/M862</f>
        <v/>
      </c>
      <c r="Y862" s="444">
        <f>V862*X862</f>
        <v/>
      </c>
      <c r="Z862" s="444">
        <f>W862*X862</f>
        <v/>
      </c>
      <c r="AA862" s="444" t="inlineStr">
        <is>
          <t>190ｍｍ×125ｍｍ×30ｍｍ</t>
        </is>
      </c>
      <c r="AB862" s="1442" t="n">
        <v>0.194</v>
      </c>
      <c r="AC862" s="1624">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21"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442" t="n">
        <v>36</v>
      </c>
      <c r="N863" s="1442" t="n"/>
      <c r="O863" s="553" t="n"/>
      <c r="P863" s="1746" t="n">
        <v>2912</v>
      </c>
      <c r="Q863" s="1628">
        <f>O863*P863</f>
        <v/>
      </c>
      <c r="R863" s="443" t="n">
        <v>2475</v>
      </c>
      <c r="S863" s="1623">
        <f>O863*R863</f>
        <v/>
      </c>
      <c r="T863" s="1623">
        <f>Q863-S863</f>
        <v/>
      </c>
      <c r="U863" s="556">
        <f>T863/Q863</f>
        <v/>
      </c>
      <c r="V863" s="444">
        <f>ROUND(0.21*0.63*0.24,3)</f>
        <v/>
      </c>
      <c r="W863" s="444" t="n">
        <v>5.8</v>
      </c>
      <c r="X863" s="728">
        <f>O863/M863</f>
        <v/>
      </c>
      <c r="Y863" s="444">
        <f>V863*X863</f>
        <v/>
      </c>
      <c r="Z863" s="444">
        <f>W863*X863</f>
        <v/>
      </c>
      <c r="AA863" s="444" t="inlineStr">
        <is>
          <t>90mm x 210mm x 30mm</t>
        </is>
      </c>
      <c r="AB863" s="1442" t="n">
        <v>0.13</v>
      </c>
      <c r="AC863" s="1624">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21"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442" t="n">
        <v>24</v>
      </c>
      <c r="N864" s="1442" t="n"/>
      <c r="O864" s="553" t="n"/>
      <c r="P864" s="1746" t="n">
        <v>6548</v>
      </c>
      <c r="Q864" s="1628">
        <f>O864*P864</f>
        <v/>
      </c>
      <c r="R864" s="443" t="n">
        <v>5500</v>
      </c>
      <c r="S864" s="1623">
        <f>O864*R864</f>
        <v/>
      </c>
      <c r="T864" s="1623">
        <f>Q864-S864</f>
        <v/>
      </c>
      <c r="U864" s="556">
        <f>T864/Q864</f>
        <v/>
      </c>
      <c r="V864" s="1739">
        <f>ROUND(0.239*0.305*0.413,3)</f>
        <v/>
      </c>
      <c r="W864" s="444" t="n">
        <v>7.28</v>
      </c>
      <c r="X864" s="728">
        <f>O864/M864</f>
        <v/>
      </c>
      <c r="Y864" s="444">
        <f>V864*X864</f>
        <v/>
      </c>
      <c r="Z864" s="444">
        <f>W864*X864</f>
        <v/>
      </c>
      <c r="AA864" s="985" t="inlineStr">
        <is>
          <t>商品91ｍｍ×88.5ｍｍ×88.5ｍｍ</t>
        </is>
      </c>
      <c r="AB864" s="1442" t="n">
        <v>0.26</v>
      </c>
      <c r="AC864" s="1624">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21"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442" t="n">
        <v>72</v>
      </c>
      <c r="N865" s="1442" t="n"/>
      <c r="O865" s="553" t="n"/>
      <c r="P865" s="1746" t="n">
        <v>1571</v>
      </c>
      <c r="Q865" s="1628">
        <f>O865*P865</f>
        <v/>
      </c>
      <c r="R865" s="443" t="n">
        <v>1320</v>
      </c>
      <c r="S865" s="1623">
        <f>O865*R865</f>
        <v/>
      </c>
      <c r="T865" s="1623">
        <f>Q865-S865</f>
        <v/>
      </c>
      <c r="U865" s="556">
        <f>T865/Q865</f>
        <v/>
      </c>
      <c r="V865" s="1739">
        <f>ROUND(0.15*0.45*0.27,3)</f>
        <v/>
      </c>
      <c r="W865" s="444" t="n">
        <v>8.07</v>
      </c>
      <c r="X865" s="728">
        <f>O865/M865</f>
        <v/>
      </c>
      <c r="Y865" s="444">
        <f>V865*X865</f>
        <v/>
      </c>
      <c r="Z865" s="444">
        <f>W865*X865</f>
        <v/>
      </c>
      <c r="AA865" s="985" t="inlineStr">
        <is>
          <t>商品42ｍｍ×65ｍｍ×65ｍｍ</t>
        </is>
      </c>
      <c r="AB865" s="1442" t="n">
        <v>0.104</v>
      </c>
      <c r="AC865" s="1624">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21"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442" t="n">
        <v>24</v>
      </c>
      <c r="N866" s="1442" t="n"/>
      <c r="O866" s="553" t="n"/>
      <c r="P866" s="1746" t="n">
        <v>3929</v>
      </c>
      <c r="Q866" s="1628">
        <f>O866*P866</f>
        <v/>
      </c>
      <c r="R866" s="443" t="n">
        <v>3300</v>
      </c>
      <c r="S866" s="1623">
        <f>O866*R866</f>
        <v/>
      </c>
      <c r="T866" s="1623">
        <f>Q866-S866</f>
        <v/>
      </c>
      <c r="U866" s="556">
        <f>T866/Q866</f>
        <v/>
      </c>
      <c r="V866" s="1739">
        <f>ROUND(0.4*0.222*0.486,3)</f>
        <v/>
      </c>
      <c r="W866" s="444" t="n">
        <v>7.65</v>
      </c>
      <c r="X866" s="728">
        <f>O866/M866</f>
        <v/>
      </c>
      <c r="Y866" s="444">
        <f>V866*X866</f>
        <v/>
      </c>
      <c r="Z866" s="444">
        <f>W866*X866</f>
        <v/>
      </c>
      <c r="AA866" s="985" t="inlineStr">
        <is>
          <t>商品90ｍｍ×89ｍｍ×89ｍｍ</t>
        </is>
      </c>
      <c r="AB866" s="1442" t="n">
        <v>0.265</v>
      </c>
      <c r="AC866" s="1624">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21"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442" t="n">
        <v>36</v>
      </c>
      <c r="N867" s="1442" t="n"/>
      <c r="O867" s="553" t="n">
        <v>36</v>
      </c>
      <c r="P867" s="1746" t="n">
        <v>1440</v>
      </c>
      <c r="Q867" s="1628">
        <f>O867*P867</f>
        <v/>
      </c>
      <c r="R867" s="443" t="n">
        <v>1210</v>
      </c>
      <c r="S867" s="1623">
        <f>O867*R867</f>
        <v/>
      </c>
      <c r="T867" s="1623">
        <f>Q867-S867</f>
        <v/>
      </c>
      <c r="U867" s="556">
        <f>T867/Q867</f>
        <v/>
      </c>
      <c r="V867" s="1739">
        <f>ROUND(0.308*0.294*0.402,3)</f>
        <v/>
      </c>
      <c r="W867" s="444" t="n">
        <v>4.22</v>
      </c>
      <c r="X867" s="728">
        <f>O867/M867</f>
        <v/>
      </c>
      <c r="Y867" s="444">
        <f>V867*X867</f>
        <v/>
      </c>
      <c r="Z867" s="444">
        <f>W867*X867</f>
        <v/>
      </c>
      <c r="AA867" s="985" t="inlineStr">
        <is>
          <t xml:space="preserve">商品69ｍｍ×68ｍｍ×69ｍｍ
</t>
        </is>
      </c>
      <c r="AB867" s="1442" t="n">
        <v>0.1</v>
      </c>
      <c r="AC867" s="1624">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21"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442" t="n">
        <v>36</v>
      </c>
      <c r="N868" s="1442" t="n"/>
      <c r="O868" s="553" t="n"/>
      <c r="P868" s="1746" t="n">
        <v>1833</v>
      </c>
      <c r="Q868" s="1628">
        <f>O868*P868</f>
        <v/>
      </c>
      <c r="R868" s="443" t="n">
        <v>1540</v>
      </c>
      <c r="S868" s="1623">
        <f>O868*R868</f>
        <v/>
      </c>
      <c r="T868" s="1623">
        <f>Q868-S868</f>
        <v/>
      </c>
      <c r="U868" s="556">
        <f>T868/Q868</f>
        <v/>
      </c>
      <c r="V868" s="1739">
        <f>ROUND(0.193*0.247*0.495,3)</f>
        <v/>
      </c>
      <c r="W868" s="444" t="n">
        <v>4.97</v>
      </c>
      <c r="X868" s="728">
        <f>O868/M868</f>
        <v/>
      </c>
      <c r="Y868" s="444">
        <f>V868*X868</f>
        <v/>
      </c>
      <c r="Z868" s="444">
        <f>W868*X868</f>
        <v/>
      </c>
      <c r="AA868" s="985" t="inlineStr">
        <is>
          <t>商品166ｍｍ×156ｍｍ×229ｍｍ</t>
        </is>
      </c>
      <c r="AB868" s="1442" t="n">
        <v>0.115</v>
      </c>
      <c r="AC868" s="1624">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21"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442" t="n">
        <v>36</v>
      </c>
      <c r="N869" s="1442" t="n"/>
      <c r="O869" s="553" t="n">
        <v>72</v>
      </c>
      <c r="P869" s="1746" t="n">
        <v>1964</v>
      </c>
      <c r="Q869" s="1628">
        <f>O869*P869</f>
        <v/>
      </c>
      <c r="R869" s="443" t="n">
        <v>1650</v>
      </c>
      <c r="S869" s="1623">
        <f>O869*R869</f>
        <v/>
      </c>
      <c r="T869" s="1623">
        <f>Q869-S869</f>
        <v/>
      </c>
      <c r="U869" s="556">
        <f>T869/Q869</f>
        <v/>
      </c>
      <c r="V869" s="444">
        <f>ROUND(0.232*0.398*0.414,3)</f>
        <v/>
      </c>
      <c r="W869" s="444" t="n">
        <v>9</v>
      </c>
      <c r="X869" s="728">
        <f>O869/M869</f>
        <v/>
      </c>
      <c r="Y869" s="444">
        <f>V869*X869</f>
        <v/>
      </c>
      <c r="Z869" s="444">
        <f>W869*X869</f>
        <v/>
      </c>
      <c r="AA869" s="985" t="inlineStr">
        <is>
          <t>商品190mm*30mm*125mm</t>
        </is>
      </c>
      <c r="AB869" s="1442" t="n">
        <v>0.21</v>
      </c>
      <c r="AC869" s="1624">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21"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442" t="n">
        <v>36</v>
      </c>
      <c r="N870" s="1442" t="n"/>
      <c r="O870" s="553" t="n"/>
      <c r="P870" s="1746" t="n">
        <v>2946</v>
      </c>
      <c r="Q870" s="1628">
        <f>O870*P870</f>
        <v/>
      </c>
      <c r="R870" s="443" t="n">
        <v>2475</v>
      </c>
      <c r="S870" s="1623">
        <f>O870*R870</f>
        <v/>
      </c>
      <c r="T870" s="1623">
        <f>Q870-S870</f>
        <v/>
      </c>
      <c r="U870" s="556">
        <f>T870/Q870</f>
        <v/>
      </c>
      <c r="V870" s="444">
        <f>ROUND(0.177*0.595*0.292,3)</f>
        <v/>
      </c>
      <c r="W870" s="444" t="n">
        <v>12.18</v>
      </c>
      <c r="X870" s="728">
        <f>O870/M870</f>
        <v/>
      </c>
      <c r="Y870" s="444">
        <f>V870*X870</f>
        <v/>
      </c>
      <c r="Z870" s="444">
        <f>W870*X870</f>
        <v/>
      </c>
      <c r="AA870" s="985" t="inlineStr">
        <is>
          <t>商品
67.5ｍｍ×88ｍｍ×88ｍｍ</t>
        </is>
      </c>
      <c r="AB870" s="1442" t="n">
        <v>0.3</v>
      </c>
      <c r="AC870" s="1624">
        <f>ROUND(O870*AB870,3)</f>
        <v/>
      </c>
      <c r="AD870" s="673" t="n"/>
      <c r="AE870" s="663" t="n"/>
      <c r="AF870" s="680" t="n"/>
      <c r="AG870" s="663" t="n"/>
    </row>
    <row r="871" hidden="1" ht="28.5" customFormat="1" customHeight="1" s="437" thickBot="1">
      <c r="A871" s="435" t="n"/>
      <c r="B871" s="829" t="n"/>
      <c r="C871" s="1621"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442" t="n">
        <v>12</v>
      </c>
      <c r="N871" s="1442" t="n">
        <v>12</v>
      </c>
      <c r="O871" s="553" t="n"/>
      <c r="P871" s="1746">
        <f>3811+267</f>
        <v/>
      </c>
      <c r="Q871" s="1628">
        <f>O871*P871</f>
        <v/>
      </c>
      <c r="R871" s="443">
        <f>3240+267</f>
        <v/>
      </c>
      <c r="S871" s="1623">
        <f>O871*R871</f>
        <v/>
      </c>
      <c r="T871" s="1623">
        <f>Q871-S871</f>
        <v/>
      </c>
      <c r="U871" s="556">
        <f>T871/Q871</f>
        <v/>
      </c>
      <c r="V871" s="444" t="n"/>
      <c r="W871" s="444" t="n"/>
      <c r="X871" s="728">
        <f>O871/M871</f>
        <v/>
      </c>
      <c r="Y871" s="444" t="n"/>
      <c r="Z871" s="444" t="n"/>
      <c r="AA871" s="985" t="n"/>
      <c r="AB871" s="1442" t="n">
        <v>0.07199999999999999</v>
      </c>
      <c r="AC871" s="1624">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09"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51" t="n">
        <v>25235</v>
      </c>
      <c r="Q872" s="1628">
        <f>O872*P872</f>
        <v/>
      </c>
      <c r="R872" s="989" t="n">
        <v>21450</v>
      </c>
      <c r="S872" s="1713">
        <f>O872*R872</f>
        <v/>
      </c>
      <c r="T872" s="1713">
        <f>Q872-S872</f>
        <v/>
      </c>
      <c r="U872" s="990">
        <f>T872/Q872</f>
        <v/>
      </c>
      <c r="V872" s="767" t="n"/>
      <c r="W872" s="767" t="n"/>
      <c r="X872" s="972">
        <f>O872/M872</f>
        <v/>
      </c>
      <c r="Y872" s="767" t="n"/>
      <c r="Z872" s="767" t="n"/>
      <c r="AA872" s="991" t="n"/>
      <c r="AB872" s="764" t="n"/>
      <c r="AC872" s="1624">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442" t="n"/>
      <c r="B873" s="822" t="n"/>
      <c r="C873" s="1621" t="n">
        <v>4573423487001</v>
      </c>
      <c r="D873" s="1621"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442" t="n">
        <v>48</v>
      </c>
      <c r="N873" s="1442" t="n">
        <v>48</v>
      </c>
      <c r="O873" s="553" t="n">
        <v>48</v>
      </c>
      <c r="P873" s="1746" t="n">
        <v>1488.235294117647</v>
      </c>
      <c r="Q873" s="1628">
        <f>O873*P873</f>
        <v/>
      </c>
      <c r="R873" s="443" t="n">
        <v>1265</v>
      </c>
      <c r="S873" s="1623">
        <f>O873*R873</f>
        <v/>
      </c>
      <c r="T873" s="1623">
        <f>Q873-S873</f>
        <v/>
      </c>
      <c r="U873" s="556">
        <f>T873/Q873</f>
        <v/>
      </c>
      <c r="V873" s="444">
        <f>ROUND(0.17*0.146*0.158,3)</f>
        <v/>
      </c>
      <c r="W873" s="444" t="n">
        <v>6.3</v>
      </c>
      <c r="X873" s="728">
        <f>O873/M873</f>
        <v/>
      </c>
      <c r="Y873" s="444">
        <f>V873*X873</f>
        <v/>
      </c>
      <c r="Z873" s="444">
        <f>W873*X873</f>
        <v/>
      </c>
      <c r="AA873" s="444" t="inlineStr">
        <is>
          <t>15.4*4.9*3.2(奥行）</t>
        </is>
      </c>
      <c r="AB873" s="1442" t="n">
        <v>0.101</v>
      </c>
      <c r="AC873" s="1624">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442" t="n"/>
      <c r="B874" s="822" t="n"/>
      <c r="C874" s="1621" t="n">
        <v>4573423487001</v>
      </c>
      <c r="D874" s="1621"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442" t="n">
        <v>48</v>
      </c>
      <c r="N874" s="1442" t="n">
        <v>96</v>
      </c>
      <c r="O874" s="553" t="n"/>
      <c r="P874" s="1746" t="n">
        <v>1513</v>
      </c>
      <c r="Q874" s="1628">
        <f>O874*P874</f>
        <v/>
      </c>
      <c r="R874" s="443" t="n">
        <v>1210</v>
      </c>
      <c r="S874" s="1623">
        <f>O874*R874</f>
        <v/>
      </c>
      <c r="T874" s="1623">
        <f>Q874-S874</f>
        <v/>
      </c>
      <c r="U874" s="556">
        <f>T874/Q874</f>
        <v/>
      </c>
      <c r="V874" s="444">
        <f>ROUND(0.17*0.146*0.158,3)</f>
        <v/>
      </c>
      <c r="W874" s="444" t="n">
        <v>6.3</v>
      </c>
      <c r="X874" s="728">
        <f>O874/M874</f>
        <v/>
      </c>
      <c r="Y874" s="444">
        <f>V874*X874</f>
        <v/>
      </c>
      <c r="Z874" s="444">
        <f>W874*X874</f>
        <v/>
      </c>
      <c r="AA874" s="444" t="inlineStr">
        <is>
          <t>15.4*4.9*3.2(奥行）</t>
        </is>
      </c>
      <c r="AB874" s="1442" t="n">
        <v>0.101</v>
      </c>
      <c r="AC874" s="1624">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442" t="n"/>
      <c r="B875" s="822" t="n"/>
      <c r="C875" s="1621" t="n">
        <v>4573423487001</v>
      </c>
      <c r="D875" s="1621"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442" t="n">
        <v>48</v>
      </c>
      <c r="N875" s="1442" t="n">
        <v>192</v>
      </c>
      <c r="O875" s="553" t="n"/>
      <c r="P875" s="1746" t="n">
        <v>1444</v>
      </c>
      <c r="Q875" s="1628">
        <f>O875*P875</f>
        <v/>
      </c>
      <c r="R875" s="443" t="n">
        <v>1155</v>
      </c>
      <c r="S875" s="1623">
        <f>O875*R875</f>
        <v/>
      </c>
      <c r="T875" s="1623">
        <f>Q875-S875</f>
        <v/>
      </c>
      <c r="U875" s="556">
        <f>T875/Q875</f>
        <v/>
      </c>
      <c r="V875" s="444">
        <f>ROUND(0.17*0.146*0.158,3)</f>
        <v/>
      </c>
      <c r="W875" s="444" t="n">
        <v>6.3</v>
      </c>
      <c r="X875" s="728">
        <f>O875/M875</f>
        <v/>
      </c>
      <c r="Y875" s="444">
        <f>V875*X875</f>
        <v/>
      </c>
      <c r="Z875" s="444">
        <f>W875*X875</f>
        <v/>
      </c>
      <c r="AA875" s="444" t="inlineStr">
        <is>
          <t>15.4*4.9*3.2(奥行）</t>
        </is>
      </c>
      <c r="AB875" s="1442" t="n">
        <v>0.101</v>
      </c>
      <c r="AC875" s="1624">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442" t="n"/>
      <c r="B876" s="822" t="n"/>
      <c r="C876" s="1621" t="n">
        <v>4573423487001</v>
      </c>
      <c r="D876" s="1621"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442" t="n">
        <v>48</v>
      </c>
      <c r="N876" s="1442" t="n">
        <v>336</v>
      </c>
      <c r="O876" s="553" t="n"/>
      <c r="P876" s="1746" t="n">
        <v>1306</v>
      </c>
      <c r="Q876" s="1628">
        <f>O876*P876</f>
        <v/>
      </c>
      <c r="R876" s="443" t="n">
        <v>1045</v>
      </c>
      <c r="S876" s="1623">
        <f>O876*R876</f>
        <v/>
      </c>
      <c r="T876" s="1623">
        <f>Q876-S876</f>
        <v/>
      </c>
      <c r="U876" s="556">
        <f>T876/Q876</f>
        <v/>
      </c>
      <c r="V876" s="444">
        <f>ROUND(0.17*0.146*0.158,3)</f>
        <v/>
      </c>
      <c r="W876" s="444" t="n">
        <v>6.3</v>
      </c>
      <c r="X876" s="728">
        <f>O876/M876</f>
        <v/>
      </c>
      <c r="Y876" s="444">
        <f>V876*X876</f>
        <v/>
      </c>
      <c r="Z876" s="444">
        <f>W876*X876</f>
        <v/>
      </c>
      <c r="AA876" s="444" t="inlineStr">
        <is>
          <t>15.4*4.9*3.2(奥行）</t>
        </is>
      </c>
      <c r="AB876" s="1442" t="n">
        <v>0.101</v>
      </c>
      <c r="AC876" s="1624">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442" t="n"/>
      <c r="B877" s="822" t="n"/>
      <c r="C877" s="1621" t="n">
        <v>4589621350726</v>
      </c>
      <c r="D877" s="1621"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442" t="n">
        <v>48</v>
      </c>
      <c r="N877" s="1442" t="n">
        <v>48</v>
      </c>
      <c r="O877" s="553" t="n">
        <v>48</v>
      </c>
      <c r="P877" s="1746" t="n">
        <v>2214</v>
      </c>
      <c r="Q877" s="1628">
        <f>O877*P877</f>
        <v/>
      </c>
      <c r="R877" s="443" t="n">
        <v>1771</v>
      </c>
      <c r="S877" s="1623">
        <f>O877*R877</f>
        <v/>
      </c>
      <c r="T877" s="1623">
        <f>Q877-S877</f>
        <v/>
      </c>
      <c r="U877" s="556">
        <f>T877/Q877</f>
        <v/>
      </c>
      <c r="V877" s="444">
        <f>ROUND(0.17*0.146*0.158,3)</f>
        <v/>
      </c>
      <c r="W877" s="444" t="n">
        <v>6.3</v>
      </c>
      <c r="X877" s="728">
        <f>O877/M877</f>
        <v/>
      </c>
      <c r="Y877" s="444">
        <f>V877*X877</f>
        <v/>
      </c>
      <c r="Z877" s="444">
        <f>W877*X877</f>
        <v/>
      </c>
      <c r="AA877" s="444" t="inlineStr">
        <is>
          <t>15.4*4.9*3.2(奥行）</t>
        </is>
      </c>
      <c r="AB877" s="1442" t="n">
        <v>0.101</v>
      </c>
      <c r="AC877" s="1624">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442" t="n"/>
      <c r="B878" s="822" t="n"/>
      <c r="C878" s="1621" t="n">
        <v>4589621350726</v>
      </c>
      <c r="D878" s="1621"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442" t="n">
        <v>48</v>
      </c>
      <c r="N878" s="1442" t="n">
        <v>96</v>
      </c>
      <c r="O878" s="553" t="n"/>
      <c r="P878" s="1746" t="n">
        <v>2118</v>
      </c>
      <c r="Q878" s="1628">
        <f>O878*P878</f>
        <v/>
      </c>
      <c r="R878" s="443" t="n">
        <v>1694</v>
      </c>
      <c r="S878" s="1623">
        <f>O878*R878</f>
        <v/>
      </c>
      <c r="T878" s="1623">
        <f>Q878-S878</f>
        <v/>
      </c>
      <c r="U878" s="556">
        <f>T878/Q878</f>
        <v/>
      </c>
      <c r="V878" s="444">
        <f>ROUND(0.17*0.146*0.158,3)</f>
        <v/>
      </c>
      <c r="W878" s="444" t="n">
        <v>6.3</v>
      </c>
      <c r="X878" s="728">
        <f>O878/M878</f>
        <v/>
      </c>
      <c r="Y878" s="444">
        <f>V878*X878</f>
        <v/>
      </c>
      <c r="Z878" s="444">
        <f>W878*X878</f>
        <v/>
      </c>
      <c r="AA878" s="444" t="inlineStr">
        <is>
          <t>15.4*4.9*3.2(奥行）</t>
        </is>
      </c>
      <c r="AB878" s="1442" t="n">
        <v>0.101</v>
      </c>
      <c r="AC878" s="1624">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442" t="n"/>
      <c r="B879" s="822" t="n"/>
      <c r="C879" s="1621" t="n">
        <v>4589621350726</v>
      </c>
      <c r="D879" s="1621"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442" t="n">
        <v>48</v>
      </c>
      <c r="N879" s="1442" t="n">
        <v>192</v>
      </c>
      <c r="O879" s="553" t="n"/>
      <c r="P879" s="1745" t="n">
        <v>2021</v>
      </c>
      <c r="Q879" s="1622">
        <f>O879*P879</f>
        <v/>
      </c>
      <c r="R879" s="554" t="n">
        <v>1617</v>
      </c>
      <c r="S879" s="1634">
        <f>O879*R879</f>
        <v/>
      </c>
      <c r="T879" s="1634">
        <f>Q879-S879</f>
        <v/>
      </c>
      <c r="U879" s="556">
        <f>T879/Q879</f>
        <v/>
      </c>
      <c r="V879" s="444">
        <f>ROUND(0.17*0.146*0.158,3)</f>
        <v/>
      </c>
      <c r="W879" s="444" t="n">
        <v>6.3</v>
      </c>
      <c r="X879" s="728">
        <f>O879/M879</f>
        <v/>
      </c>
      <c r="Y879" s="444">
        <f>V879*X879</f>
        <v/>
      </c>
      <c r="Z879" s="444">
        <f>W879*X879</f>
        <v/>
      </c>
      <c r="AA879" s="444" t="inlineStr">
        <is>
          <t>15.4*4.9*3.2(奥行）</t>
        </is>
      </c>
      <c r="AB879" s="1442" t="n">
        <v>0.101</v>
      </c>
      <c r="AC879" s="1624">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442" t="n"/>
      <c r="B880" s="822" t="n"/>
      <c r="C880" s="1621" t="n">
        <v>4589621350726</v>
      </c>
      <c r="D880" s="1621"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442" t="n">
        <v>48</v>
      </c>
      <c r="N880" s="1442" t="n">
        <v>336</v>
      </c>
      <c r="O880" s="553" t="n"/>
      <c r="P880" s="1745" t="n">
        <v>1829</v>
      </c>
      <c r="Q880" s="1622">
        <f>O880*P880</f>
        <v/>
      </c>
      <c r="R880" s="554" t="n">
        <v>1463</v>
      </c>
      <c r="S880" s="1634">
        <f>O880*R880</f>
        <v/>
      </c>
      <c r="T880" s="1634">
        <f>Q880-S880</f>
        <v/>
      </c>
      <c r="U880" s="556">
        <f>T880/Q880</f>
        <v/>
      </c>
      <c r="V880" s="444">
        <f>ROUND(0.17*0.146*0.158,3)</f>
        <v/>
      </c>
      <c r="W880" s="444" t="n">
        <v>6.3</v>
      </c>
      <c r="X880" s="728">
        <f>O880/M880</f>
        <v/>
      </c>
      <c r="Y880" s="444">
        <f>V880*X880</f>
        <v/>
      </c>
      <c r="Z880" s="444">
        <f>W880*X880</f>
        <v/>
      </c>
      <c r="AA880" s="444" t="inlineStr">
        <is>
          <t>15.4*4.9*3.2(奥行）</t>
        </is>
      </c>
      <c r="AB880" s="1442" t="n">
        <v>0.101</v>
      </c>
      <c r="AC880" s="1624">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691" t="n"/>
      <c r="D881" s="1691"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52" t="n">
        <v>17600</v>
      </c>
      <c r="Q881" s="1753">
        <f>O881*P881</f>
        <v/>
      </c>
      <c r="R881" s="1139" t="n">
        <v>14960</v>
      </c>
      <c r="S881" s="1733">
        <f>O881*R881</f>
        <v/>
      </c>
      <c r="T881" s="1733">
        <f>Q881-S881</f>
        <v/>
      </c>
      <c r="U881" s="1150">
        <f>T881/Q881</f>
        <v/>
      </c>
      <c r="V881" s="1140" t="n"/>
      <c r="W881" s="1140" t="n"/>
      <c r="X881" s="1167" t="n"/>
      <c r="Y881" s="1140" t="n"/>
      <c r="Z881" s="1140" t="n"/>
      <c r="AA881" s="1140" t="n"/>
      <c r="AB881" s="1147" t="n"/>
      <c r="AC881" s="1624">
        <f>ROUND(O881*AB881,3)</f>
        <v/>
      </c>
      <c r="AD881" s="1142">
        <f>AD874</f>
        <v/>
      </c>
      <c r="AE881" s="1142">
        <f>AE874</f>
        <v/>
      </c>
      <c r="AF881" s="1142">
        <f>AF874</f>
        <v/>
      </c>
      <c r="AG881" s="1142">
        <f>AG874</f>
        <v/>
      </c>
    </row>
    <row r="882" hidden="1" ht="20.1" customFormat="1" customHeight="1" s="437" thickBot="1">
      <c r="A882" s="1147" t="n"/>
      <c r="B882" s="1147" t="n"/>
      <c r="C882" s="1691" t="n"/>
      <c r="D882" s="1691"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52" t="n">
        <v>19360</v>
      </c>
      <c r="Q882" s="1753">
        <f>O882*P882</f>
        <v/>
      </c>
      <c r="R882" s="1139" t="n">
        <v>16456</v>
      </c>
      <c r="S882" s="1733">
        <f>O882*R882</f>
        <v/>
      </c>
      <c r="T882" s="1733">
        <f>Q882-S882</f>
        <v/>
      </c>
      <c r="U882" s="1150">
        <f>T882/Q882</f>
        <v/>
      </c>
      <c r="V882" s="1140" t="n"/>
      <c r="W882" s="1140" t="n"/>
      <c r="X882" s="1167" t="n"/>
      <c r="Y882" s="1140" t="n"/>
      <c r="Z882" s="1140" t="n"/>
      <c r="AA882" s="1140" t="n"/>
      <c r="AB882" s="1147" t="n"/>
      <c r="AC882" s="1624">
        <f>ROUND(O882*AB882,3)</f>
        <v/>
      </c>
      <c r="AD882" s="1142">
        <f>AD878</f>
        <v/>
      </c>
      <c r="AE882" s="1142">
        <f>AE878</f>
        <v/>
      </c>
      <c r="AF882" s="1142">
        <f>AF878</f>
        <v/>
      </c>
      <c r="AG882" s="1142">
        <f>AG878</f>
        <v/>
      </c>
    </row>
    <row r="883" hidden="1" ht="20.1" customFormat="1" customHeight="1" s="437" thickBot="1">
      <c r="A883" s="1442" t="n"/>
      <c r="B883" s="822" t="n"/>
      <c r="C883" s="1621" t="n"/>
      <c r="D883" s="1621" t="n"/>
      <c r="E883" s="447" t="inlineStr">
        <is>
          <t>SUNTREG</t>
        </is>
      </c>
      <c r="F883" s="447" t="n"/>
      <c r="G883" s="671" t="n"/>
      <c r="H883" s="404" t="inlineStr">
        <is>
          <t>Scalp Brush MAKIE</t>
        </is>
      </c>
      <c r="I883" s="868" t="n"/>
      <c r="J883" s="868" t="n"/>
      <c r="K883" s="451" t="inlineStr">
        <is>
          <t>hair brush</t>
        </is>
      </c>
      <c r="L883" s="451" t="n"/>
      <c r="M883" s="1442" t="n">
        <v>30</v>
      </c>
      <c r="N883" s="1442" t="n">
        <v>240</v>
      </c>
      <c r="O883" s="553" t="n"/>
      <c r="P883" s="1745" t="n">
        <v>5007</v>
      </c>
      <c r="Q883" s="1622">
        <f>O883*P883</f>
        <v/>
      </c>
      <c r="R883" s="554" t="n">
        <v>4256</v>
      </c>
      <c r="S883" s="1634">
        <f>O883*R883</f>
        <v/>
      </c>
      <c r="T883" s="1634">
        <f>Q883-S883</f>
        <v/>
      </c>
      <c r="U883" s="556">
        <f>T883/Q883</f>
        <v/>
      </c>
      <c r="V883" s="444" t="n"/>
      <c r="W883" s="444" t="n"/>
      <c r="X883" s="728" t="n"/>
      <c r="Y883" s="444" t="n"/>
      <c r="Z883" s="444" t="n"/>
      <c r="AA883" s="444" t="n"/>
      <c r="AB883" s="1442" t="n">
        <v>0.18</v>
      </c>
      <c r="AC883" s="1624">
        <f>ROUND(O883*AB883,3)</f>
        <v/>
      </c>
      <c r="AD883" s="673" t="inlineStr">
        <is>
          <t xml:space="preserve"> ABS樹脂製ハンドル
 ナイロン毛</t>
        </is>
      </c>
      <c r="AE883" s="663" t="n"/>
      <c r="AF883" s="663" t="n"/>
      <c r="AG883" s="663" t="n"/>
    </row>
    <row r="884" hidden="1" ht="20.1" customFormat="1" customHeight="1" s="437" thickBot="1">
      <c r="A884" s="1442"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442" t="n">
        <v>39</v>
      </c>
      <c r="N884" s="1442" t="n"/>
      <c r="O884" s="553" t="n"/>
      <c r="P884" s="1622" t="n">
        <v>345</v>
      </c>
      <c r="Q884" s="1622">
        <f>O884*P884</f>
        <v/>
      </c>
      <c r="R884" s="724">
        <f>3520/12</f>
        <v/>
      </c>
      <c r="S884" s="1634">
        <f>O884*R884</f>
        <v/>
      </c>
      <c r="T884" s="1634">
        <f>Q884-S884</f>
        <v/>
      </c>
      <c r="U884" s="556">
        <f>T884/Q884</f>
        <v/>
      </c>
      <c r="V884" s="444" t="n"/>
      <c r="W884" s="444" t="n"/>
      <c r="X884" s="728">
        <f>O884/M884</f>
        <v/>
      </c>
      <c r="Y884" s="444">
        <f>V884*X884</f>
        <v/>
      </c>
      <c r="Z884" s="444">
        <f>W884*X884</f>
        <v/>
      </c>
      <c r="AA884" s="444" t="n"/>
      <c r="AB884" s="1627" t="n">
        <v>0.078</v>
      </c>
      <c r="AC884" s="1627">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442"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442" t="n">
        <v>500</v>
      </c>
      <c r="N885" s="1442" t="n">
        <v>500</v>
      </c>
      <c r="O885" s="553" t="n"/>
      <c r="P885" s="1622" t="n">
        <v>99</v>
      </c>
      <c r="Q885" s="1622">
        <f>O885*P885</f>
        <v/>
      </c>
      <c r="R885" s="724" t="n">
        <v>89</v>
      </c>
      <c r="S885" s="1634">
        <f>O885*R885</f>
        <v/>
      </c>
      <c r="T885" s="1634">
        <f>Q885-S885</f>
        <v/>
      </c>
      <c r="U885" s="556">
        <f>T885/Q885</f>
        <v/>
      </c>
      <c r="V885" s="444" t="n">
        <v>0.106</v>
      </c>
      <c r="W885" s="444" t="n">
        <v>10.9</v>
      </c>
      <c r="X885" s="728">
        <f>O885/M885</f>
        <v/>
      </c>
      <c r="Y885" s="444">
        <f>V885*X885</f>
        <v/>
      </c>
      <c r="Z885" s="444">
        <f>W885*X885</f>
        <v/>
      </c>
      <c r="AA885" s="444" t="n"/>
      <c r="AB885" s="1627" t="n">
        <v>0.015</v>
      </c>
      <c r="AC885" s="1627">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442" t="n">
        <v>20</v>
      </c>
      <c r="N886" s="450" t="n"/>
      <c r="O886" s="553" t="n"/>
      <c r="P886" s="1622" t="n"/>
      <c r="Q886" s="1622">
        <f>O886*P886</f>
        <v/>
      </c>
      <c r="R886" s="724" t="n">
        <v>720</v>
      </c>
      <c r="S886" s="1634">
        <f>O886*R886</f>
        <v/>
      </c>
      <c r="T886" s="1634">
        <f>Q886-S886</f>
        <v/>
      </c>
      <c r="U886" s="556">
        <f>T886/Q886</f>
        <v/>
      </c>
      <c r="V886" s="444" t="n">
        <v>0.108</v>
      </c>
      <c r="W886" s="444" t="n">
        <v>9.800000000000001</v>
      </c>
      <c r="X886" s="444">
        <f>O886/M886</f>
        <v/>
      </c>
      <c r="Y886" s="444">
        <f>X886*V886</f>
        <v/>
      </c>
      <c r="Z886" s="444">
        <f>W886*X886</f>
        <v/>
      </c>
      <c r="AA886" s="444" t="n"/>
      <c r="AB886" s="1442" t="n">
        <v>0.4595</v>
      </c>
      <c r="AC886" s="1624">
        <f>ROUND(O886*AB886,3)</f>
        <v/>
      </c>
      <c r="AD886" s="673" t="inlineStr">
        <is>
          <t>コットン</t>
        </is>
      </c>
      <c r="AE886" s="663" t="inlineStr">
        <is>
          <t>не подлежат</t>
        </is>
      </c>
      <c r="AF886" s="663" t="inlineStr">
        <is>
          <t>DD Perfect</t>
        </is>
      </c>
      <c r="AG886" s="663" t="n"/>
    </row>
    <row r="887" hidden="1" ht="20.1" customFormat="1" customHeight="1" s="437" thickBot="1">
      <c r="A887" s="1442"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22" t="n">
        <v>671</v>
      </c>
      <c r="Q887" s="1622">
        <f>O887*P887</f>
        <v/>
      </c>
      <c r="R887" s="724" t="n">
        <v>570</v>
      </c>
      <c r="S887" s="1634">
        <f>O887*R887</f>
        <v/>
      </c>
      <c r="T887" s="1634">
        <f>Q887-S887</f>
        <v/>
      </c>
      <c r="U887" s="556">
        <f>T887/Q887</f>
        <v/>
      </c>
      <c r="V887" s="444" t="n"/>
      <c r="W887" s="444" t="n"/>
      <c r="X887" s="444">
        <f>O887/M887</f>
        <v/>
      </c>
      <c r="Y887" s="444">
        <f>V887*X887</f>
        <v/>
      </c>
      <c r="Z887" s="444">
        <f>W887*X887</f>
        <v/>
      </c>
      <c r="AA887" s="444" t="n"/>
      <c r="AB887" s="1442" t="n">
        <v>0.22</v>
      </c>
      <c r="AC887" s="1624">
        <f>ROUND(O887*AB887,3)</f>
        <v/>
      </c>
      <c r="AD887" s="673" t="inlineStr">
        <is>
          <t>綿</t>
        </is>
      </c>
      <c r="AE887" s="663" t="n"/>
      <c r="AF887" s="663" t="n"/>
      <c r="AG887" s="663" t="n"/>
    </row>
    <row r="888" hidden="1" ht="19.5" customFormat="1" customHeight="1" s="437" thickBot="1">
      <c r="A888" s="1442"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22" t="n">
        <v>25647.0588235294</v>
      </c>
      <c r="Q888" s="1622">
        <f>O888*P888</f>
        <v/>
      </c>
      <c r="R888" s="724" t="n">
        <v>21800</v>
      </c>
      <c r="S888" s="1634">
        <f>O888*R888</f>
        <v/>
      </c>
      <c r="T888" s="1634">
        <f>Q888-S888</f>
        <v/>
      </c>
      <c r="U888" s="556">
        <f>T888/Q888</f>
        <v/>
      </c>
      <c r="V888" s="444">
        <f>ROUND(0.74*0.94*0.24,3)</f>
        <v/>
      </c>
      <c r="W888" s="444" t="n">
        <v>19.6</v>
      </c>
      <c r="X888" s="728">
        <f>O888/M888</f>
        <v/>
      </c>
      <c r="Y888" s="444">
        <f>V888*X888</f>
        <v/>
      </c>
      <c r="Z888" s="444">
        <f>W888*X888</f>
        <v/>
      </c>
      <c r="AA888" s="444" t="inlineStr">
        <is>
          <t>梱包サイズ：幅74×奥行94×高さ24cm</t>
        </is>
      </c>
      <c r="AB888" s="1442" t="n">
        <v>17.5</v>
      </c>
      <c r="AC888" s="1624">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442"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22" t="n">
        <v>30352.94117647059</v>
      </c>
      <c r="Q889" s="1622">
        <f>O889*P889</f>
        <v/>
      </c>
      <c r="R889" s="724" t="n">
        <v>25800</v>
      </c>
      <c r="S889" s="1634">
        <f>O889*R889</f>
        <v/>
      </c>
      <c r="T889" s="1634">
        <f>Q889-S889</f>
        <v/>
      </c>
      <c r="U889" s="556">
        <f>T889/Q889</f>
        <v/>
      </c>
      <c r="V889" s="444">
        <f>ROUND(0.74*0.94*0.24,3)</f>
        <v/>
      </c>
      <c r="W889" s="444" t="n">
        <v>22</v>
      </c>
      <c r="X889" s="728">
        <f>O889/M889</f>
        <v/>
      </c>
      <c r="Y889" s="444">
        <f>V889*X889</f>
        <v/>
      </c>
      <c r="Z889" s="444">
        <f>W889*X889</f>
        <v/>
      </c>
      <c r="AA889" s="444" t="inlineStr">
        <is>
          <t>梱包サイズ：幅74×奥行94×高さ24cm</t>
        </is>
      </c>
      <c r="AB889" s="1442" t="n">
        <v>20</v>
      </c>
      <c r="AC889" s="1624">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442"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22" t="n">
        <v>5294.117647058823</v>
      </c>
      <c r="Q890" s="1622">
        <f>O890*P890</f>
        <v/>
      </c>
      <c r="R890" s="724" t="n">
        <v>4500</v>
      </c>
      <c r="S890" s="1634">
        <f>O890*R890</f>
        <v/>
      </c>
      <c r="T890" s="1634">
        <f>Q890-S890</f>
        <v/>
      </c>
      <c r="U890" s="556">
        <f>T890/Q890</f>
        <v/>
      </c>
      <c r="V890" s="444" t="n"/>
      <c r="W890" s="444" t="n"/>
      <c r="X890" s="444" t="n"/>
      <c r="Y890" s="444">
        <f>V890*X890</f>
        <v/>
      </c>
      <c r="Z890" s="444">
        <f>W890*X890</f>
        <v/>
      </c>
      <c r="AA890" s="444" t="inlineStr">
        <is>
          <t>収納袋サイズ（カバー収納時）：W約13×L約22cm</t>
        </is>
      </c>
      <c r="AB890" s="1442" t="n">
        <v>0.4</v>
      </c>
      <c r="AC890" s="1624">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442"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28" t="n">
        <v>3764.705882352941</v>
      </c>
      <c r="Q891" s="1628">
        <f>O891*P891</f>
        <v/>
      </c>
      <c r="R891" s="724" t="n">
        <v>3200</v>
      </c>
      <c r="S891" s="1623">
        <f>O891*R891</f>
        <v/>
      </c>
      <c r="T891" s="1623">
        <f>Q891-S891</f>
        <v/>
      </c>
      <c r="U891" s="556">
        <f>T891/Q891</f>
        <v/>
      </c>
      <c r="V891" s="444" t="n"/>
      <c r="W891" s="444" t="n"/>
      <c r="X891" s="444" t="n"/>
      <c r="Y891" s="444" t="n">
        <v>0.44</v>
      </c>
      <c r="Z891" s="444">
        <f>W891*X891</f>
        <v/>
      </c>
      <c r="AA891" s="444" t="inlineStr">
        <is>
          <t>梱包サイズ：幅31cm X 奥行31cm X 高さ11cm</t>
        </is>
      </c>
      <c r="AB891" s="1442" t="n">
        <v>0.44</v>
      </c>
      <c r="AC891" s="1624">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442" t="n"/>
      <c r="B892" s="822" t="n"/>
      <c r="C892" s="1621"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442" t="n">
        <v>24</v>
      </c>
      <c r="N892" s="450" t="n"/>
      <c r="O892" s="553" t="n"/>
      <c r="P892" s="1628" t="n">
        <v>1035</v>
      </c>
      <c r="Q892" s="1628">
        <f>O892*P892</f>
        <v/>
      </c>
      <c r="R892" s="724" t="n">
        <v>880</v>
      </c>
      <c r="S892" s="1623">
        <f>O892*R892</f>
        <v/>
      </c>
      <c r="T892" s="1623">
        <f>Q892-S892</f>
        <v/>
      </c>
      <c r="U892" s="556">
        <f>T892/Q892</f>
        <v/>
      </c>
      <c r="V892" s="444" t="n"/>
      <c r="W892" s="444" t="n"/>
      <c r="X892" s="444" t="n"/>
      <c r="Y892" s="444" t="n"/>
      <c r="Z892" s="444" t="n"/>
      <c r="AA892" s="444" t="n"/>
      <c r="AB892" s="1442" t="n">
        <v>0.24</v>
      </c>
      <c r="AC892" s="1624">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442" t="n"/>
      <c r="B893" s="822" t="n"/>
      <c r="C893" s="1621"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442" t="n">
        <v>24</v>
      </c>
      <c r="N893" s="450" t="n"/>
      <c r="O893" s="553" t="n"/>
      <c r="P893" s="1628" t="n">
        <v>1035</v>
      </c>
      <c r="Q893" s="1628">
        <f>O893*P893</f>
        <v/>
      </c>
      <c r="R893" s="724" t="n">
        <v>880</v>
      </c>
      <c r="S893" s="1623">
        <f>O893*R893</f>
        <v/>
      </c>
      <c r="T893" s="1623">
        <f>Q893-S893</f>
        <v/>
      </c>
      <c r="U893" s="556">
        <f>T893/Q893</f>
        <v/>
      </c>
      <c r="V893" s="444" t="n"/>
      <c r="W893" s="444" t="n"/>
      <c r="X893" s="444" t="n"/>
      <c r="Y893" s="444" t="n"/>
      <c r="Z893" s="444" t="n"/>
      <c r="AA893" s="444" t="n"/>
      <c r="AB893" s="1442" t="n">
        <v>0.24</v>
      </c>
      <c r="AC893" s="1624">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442" t="n"/>
      <c r="B894" s="822" t="n"/>
      <c r="C894" s="1621"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442" t="n">
        <v>24</v>
      </c>
      <c r="N894" s="450" t="n"/>
      <c r="O894" s="553" t="n"/>
      <c r="P894" s="1628" t="n">
        <v>1035</v>
      </c>
      <c r="Q894" s="1628">
        <f>O894*P894</f>
        <v/>
      </c>
      <c r="R894" s="724" t="n">
        <v>880</v>
      </c>
      <c r="S894" s="1623">
        <f>O894*R894</f>
        <v/>
      </c>
      <c r="T894" s="1623">
        <f>Q894-S894</f>
        <v/>
      </c>
      <c r="U894" s="556">
        <f>T894/Q894</f>
        <v/>
      </c>
      <c r="V894" s="444" t="n"/>
      <c r="W894" s="444" t="n"/>
      <c r="X894" s="444" t="n"/>
      <c r="Y894" s="444" t="n"/>
      <c r="Z894" s="444" t="n"/>
      <c r="AA894" s="444" t="n"/>
      <c r="AB894" s="1442" t="n">
        <v>0.24</v>
      </c>
      <c r="AC894" s="1624">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54"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55" t="n">
        <v>95506</v>
      </c>
      <c r="Q895" s="1734">
        <f>O895*P895</f>
        <v/>
      </c>
      <c r="R895" s="1266" t="n">
        <v>81180</v>
      </c>
      <c r="S895" s="1734">
        <f>O895*R895</f>
        <v/>
      </c>
      <c r="T895" s="1734">
        <f>Q895-S895</f>
        <v/>
      </c>
      <c r="U895" s="1054">
        <f>T895/Q895</f>
        <v/>
      </c>
      <c r="V895" s="1267" t="n"/>
      <c r="W895" s="1267" t="n"/>
      <c r="X895" s="1267" t="n"/>
      <c r="Y895" s="1267" t="n"/>
      <c r="Z895" s="1267" t="n"/>
      <c r="AA895" s="1267" t="n"/>
      <c r="AB895" s="1254" t="n"/>
      <c r="AC895" s="1756" t="n"/>
      <c r="AD895" s="1269" t="n"/>
      <c r="AE895" s="772" t="n"/>
      <c r="AF895" s="772" t="n"/>
      <c r="AG895" s="772" t="n"/>
    </row>
    <row r="896" hidden="1" ht="20.1" customFormat="1" customHeight="1" s="1056" thickBot="1">
      <c r="A896" s="1254" t="n"/>
      <c r="B896" s="1254" t="n"/>
      <c r="C896" s="1754"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55" t="n">
        <v>84894</v>
      </c>
      <c r="Q896" s="1734">
        <f>O896*P896</f>
        <v/>
      </c>
      <c r="R896" s="1266" t="n">
        <v>72160</v>
      </c>
      <c r="S896" s="1734">
        <f>O896*R896</f>
        <v/>
      </c>
      <c r="T896" s="1734">
        <f>Q896-S896</f>
        <v/>
      </c>
      <c r="U896" s="1054">
        <f>T896/Q896</f>
        <v/>
      </c>
      <c r="V896" s="1267" t="n"/>
      <c r="W896" s="1267" t="n"/>
      <c r="X896" s="1267" t="n"/>
      <c r="Y896" s="1267" t="n"/>
      <c r="Z896" s="1267" t="n"/>
      <c r="AA896" s="1267" t="n"/>
      <c r="AB896" s="1254" t="n"/>
      <c r="AC896" s="1756" t="n"/>
      <c r="AD896" s="1269" t="n"/>
      <c r="AE896" s="772" t="n"/>
      <c r="AF896" s="772" t="n"/>
      <c r="AG896" s="772" t="n"/>
    </row>
    <row r="897" hidden="1" ht="20.1" customFormat="1" customHeight="1" s="1056" thickBot="1">
      <c r="A897" s="1254" t="n"/>
      <c r="B897" s="1254" t="n"/>
      <c r="C897" s="1754"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55" t="n">
        <v>91105</v>
      </c>
      <c r="Q897" s="1734">
        <f>O897*P897</f>
        <v/>
      </c>
      <c r="R897" s="1266" t="n">
        <v>77440</v>
      </c>
      <c r="S897" s="1734">
        <f>O897*R897</f>
        <v/>
      </c>
      <c r="T897" s="1734">
        <f>Q897-S897</f>
        <v/>
      </c>
      <c r="U897" s="1054">
        <f>T897/Q897</f>
        <v/>
      </c>
      <c r="V897" s="1267" t="n"/>
      <c r="W897" s="1267" t="n"/>
      <c r="X897" s="1267" t="n"/>
      <c r="Y897" s="1267" t="n"/>
      <c r="Z897" s="1267" t="n"/>
      <c r="AA897" s="1267" t="n"/>
      <c r="AB897" s="1254" t="n"/>
      <c r="AC897" s="1756" t="n"/>
      <c r="AD897" s="1269" t="n"/>
      <c r="AE897" s="772" t="n"/>
      <c r="AF897" s="772" t="n"/>
      <c r="AG897" s="772" t="n"/>
    </row>
    <row r="898" hidden="1" ht="20.1" customFormat="1" customHeight="1" s="1056" thickBot="1">
      <c r="A898" s="1254" t="n"/>
      <c r="B898" s="1254" t="n"/>
      <c r="C898" s="1754"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55" t="n">
        <v>100400</v>
      </c>
      <c r="Q898" s="1734">
        <f>O898*P898</f>
        <v/>
      </c>
      <c r="R898" s="1266" t="n">
        <v>85360</v>
      </c>
      <c r="S898" s="1734">
        <f>O898*R898</f>
        <v/>
      </c>
      <c r="T898" s="1734">
        <f>Q898-S898</f>
        <v/>
      </c>
      <c r="U898" s="1054">
        <f>T898/Q898</f>
        <v/>
      </c>
      <c r="V898" s="1267" t="n"/>
      <c r="W898" s="1267" t="n"/>
      <c r="X898" s="1267" t="n"/>
      <c r="Y898" s="1267" t="n"/>
      <c r="Z898" s="1267" t="n"/>
      <c r="AA898" s="1267" t="n"/>
      <c r="AB898" s="1254" t="n"/>
      <c r="AC898" s="1756" t="n"/>
      <c r="AD898" s="1269" t="n"/>
      <c r="AE898" s="772" t="n"/>
      <c r="AF898" s="772" t="n"/>
      <c r="AG898" s="772" t="n"/>
    </row>
    <row r="899" hidden="1" ht="20.1" customFormat="1" customHeight="1" s="437" thickBot="1">
      <c r="A899" s="1147" t="n"/>
      <c r="B899" s="1147" t="n"/>
      <c r="C899" s="1691"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31" t="n">
        <v>1271</v>
      </c>
      <c r="Q899" s="1628">
        <f>O899*P899</f>
        <v/>
      </c>
      <c r="R899" s="1152" t="n">
        <v>1080</v>
      </c>
      <c r="S899" s="1740">
        <f>O899*R899</f>
        <v/>
      </c>
      <c r="T899" s="1740">
        <f>Q899-S899</f>
        <v/>
      </c>
      <c r="U899" s="1150">
        <f>T899/Q899</f>
        <v/>
      </c>
      <c r="V899" s="1140" t="n"/>
      <c r="W899" s="1140" t="n"/>
      <c r="X899" s="1140" t="n"/>
      <c r="Y899" s="1140" t="n"/>
      <c r="Z899" s="1140" t="n"/>
      <c r="AA899" s="1140" t="n"/>
      <c r="AB899" s="1147" t="n"/>
      <c r="AC899" s="1732" t="n"/>
      <c r="AD899" s="1142" t="n"/>
      <c r="AE899" s="663" t="n"/>
      <c r="AF899" s="663" t="n"/>
      <c r="AG899" s="663" t="n"/>
    </row>
    <row r="900" hidden="1" ht="20.1" customFormat="1" customHeight="1" s="437" thickBot="1">
      <c r="A900" s="1147" t="n"/>
      <c r="B900" s="1147" t="n"/>
      <c r="C900" s="1691"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31" t="n">
        <v>1165</v>
      </c>
      <c r="Q900" s="1628">
        <f>O900*P900</f>
        <v/>
      </c>
      <c r="R900" s="1152" t="n">
        <v>990</v>
      </c>
      <c r="S900" s="1740">
        <f>O900*R900</f>
        <v/>
      </c>
      <c r="T900" s="1740">
        <f>Q900-S900</f>
        <v/>
      </c>
      <c r="U900" s="1150">
        <f>T900/Q900</f>
        <v/>
      </c>
      <c r="V900" s="1140" t="n"/>
      <c r="W900" s="1140" t="n"/>
      <c r="X900" s="1140" t="n"/>
      <c r="Y900" s="1140" t="n"/>
      <c r="Z900" s="1140" t="n"/>
      <c r="AA900" s="1140" t="n"/>
      <c r="AB900" s="1147" t="n"/>
      <c r="AC900" s="1732" t="n"/>
      <c r="AD900" s="1142" t="n"/>
      <c r="AE900" s="663" t="n"/>
      <c r="AF900" s="663" t="n"/>
      <c r="AG900" s="663" t="n"/>
    </row>
    <row r="901" hidden="1" ht="20.1" customFormat="1" customHeight="1" s="1056" thickBot="1">
      <c r="A901" s="1254" t="n"/>
      <c r="B901" s="1254" t="n"/>
      <c r="C901" s="1754" t="n"/>
      <c r="D901" s="1256" t="n"/>
      <c r="E901" s="1257" t="inlineStr">
        <is>
          <t>DENBA</t>
        </is>
      </c>
      <c r="F901" s="1258" t="n"/>
      <c r="G901" s="1259" t="n"/>
      <c r="H901" s="1272" t="inlineStr">
        <is>
          <t>DENBA CHARGE 220V</t>
        </is>
      </c>
      <c r="I901" s="1270" t="n"/>
      <c r="J901" s="1261" t="n"/>
      <c r="K901" s="1262" t="n"/>
      <c r="L901" s="1262" t="n"/>
      <c r="M901" s="1254" t="n"/>
      <c r="N901" s="1263" t="n"/>
      <c r="O901" s="1264" t="n"/>
      <c r="P901" s="1755" t="n">
        <v>300000</v>
      </c>
      <c r="Q901" s="1734">
        <f>O901*P901</f>
        <v/>
      </c>
      <c r="R901" s="1266">
        <f>360000-90000</f>
        <v/>
      </c>
      <c r="S901" s="1734">
        <f>O901*R901</f>
        <v/>
      </c>
      <c r="T901" s="1734">
        <f>Q901-S901</f>
        <v/>
      </c>
      <c r="U901" s="1054">
        <f>T901/Q901</f>
        <v/>
      </c>
      <c r="V901" s="1267" t="n"/>
      <c r="W901" s="1267" t="n"/>
      <c r="X901" s="1267" t="n"/>
      <c r="Y901" s="1267" t="n"/>
      <c r="Z901" s="1267" t="n"/>
      <c r="AA901" s="1267" t="n"/>
      <c r="AB901" s="1254" t="n"/>
      <c r="AC901" s="1756" t="n"/>
      <c r="AD901" s="1269" t="n"/>
      <c r="AE901" s="772" t="n"/>
      <c r="AF901" s="772" t="n"/>
      <c r="AG901" s="772" t="n"/>
    </row>
    <row r="902" hidden="1" ht="20.1" customFormat="1" customHeight="1" s="437" thickBot="1">
      <c r="A902" s="1147" t="n"/>
      <c r="B902" s="1147" t="n"/>
      <c r="C902" s="1691" t="n"/>
      <c r="D902" s="1144" t="n"/>
      <c r="E902" s="1248" t="inlineStr">
        <is>
          <t>DENBA</t>
        </is>
      </c>
      <c r="F902" s="1131" t="n"/>
      <c r="G902" s="1132" t="n"/>
      <c r="H902" s="1271" t="inlineStr">
        <is>
          <t>DENBA SHEET</t>
        </is>
      </c>
      <c r="I902" s="1133" t="n"/>
      <c r="J902" s="1134" t="n"/>
      <c r="K902" s="1145" t="n"/>
      <c r="L902" s="1145" t="n"/>
      <c r="M902" s="1147" t="n"/>
      <c r="N902" s="1136" t="n"/>
      <c r="O902" s="1137" t="n"/>
      <c r="P902" s="1731" t="n">
        <v>7778</v>
      </c>
      <c r="Q902" s="1628">
        <f>O902*P902</f>
        <v/>
      </c>
      <c r="R902" s="1152" t="n">
        <v>7000</v>
      </c>
      <c r="S902" s="1623">
        <f>O902*R902</f>
        <v/>
      </c>
      <c r="T902" s="1623">
        <f>Q902-S902</f>
        <v/>
      </c>
      <c r="U902" s="556">
        <f>T902/Q902</f>
        <v/>
      </c>
      <c r="V902" s="1140" t="n"/>
      <c r="W902" s="1140" t="n"/>
      <c r="X902" s="1140" t="n"/>
      <c r="Y902" s="1140" t="n"/>
      <c r="Z902" s="1140" t="n"/>
      <c r="AA902" s="1140" t="n"/>
      <c r="AB902" s="1147" t="n"/>
      <c r="AC902" s="1732" t="n"/>
      <c r="AD902" s="1142" t="n"/>
      <c r="AE902" s="663" t="n"/>
      <c r="AF902" s="663" t="n"/>
      <c r="AG902" s="663" t="n"/>
    </row>
    <row r="903" hidden="1" ht="20.1" customFormat="1" customHeight="1" s="437" thickBot="1">
      <c r="A903" s="1442" t="n"/>
      <c r="B903" s="822" t="n"/>
      <c r="C903" s="1621" t="n"/>
      <c r="D903" s="448" t="n"/>
      <c r="E903" s="447" t="inlineStr">
        <is>
          <t>Healing Relax</t>
        </is>
      </c>
      <c r="F903" s="447" t="n"/>
      <c r="G903" s="671" t="n"/>
      <c r="H903" s="404" t="inlineStr">
        <is>
          <t>Healing Light</t>
        </is>
      </c>
      <c r="I903" s="404" t="n"/>
      <c r="J903" s="488" t="n"/>
      <c r="K903" s="451" t="n"/>
      <c r="L903" s="451" t="n"/>
      <c r="M903" s="1442" t="n"/>
      <c r="N903" s="450" t="n"/>
      <c r="O903" s="553" t="n"/>
      <c r="P903" s="1628" t="n">
        <v>373040</v>
      </c>
      <c r="Q903" s="1628">
        <f>O903*P903</f>
        <v/>
      </c>
      <c r="R903" s="1634" t="n">
        <v>324546</v>
      </c>
      <c r="S903" s="1623">
        <f>O903*R903</f>
        <v/>
      </c>
      <c r="T903" s="1623">
        <f>Q903-S903</f>
        <v/>
      </c>
      <c r="U903" s="556">
        <f>T903/Q903</f>
        <v/>
      </c>
      <c r="V903" s="444" t="n"/>
      <c r="W903" s="444" t="n"/>
      <c r="X903" s="444" t="n"/>
      <c r="Y903" s="444" t="n"/>
      <c r="Z903" s="444" t="n"/>
      <c r="AA903" s="444" t="n"/>
      <c r="AB903" s="1442" t="n"/>
      <c r="AC903" s="1624" t="n"/>
      <c r="AD903" s="673" t="n"/>
      <c r="AE903" s="663" t="n"/>
      <c r="AF903" s="663" t="n"/>
      <c r="AG903" s="663" t="n"/>
    </row>
    <row r="904" hidden="1" ht="20.1" customFormat="1" customHeight="1" s="437" thickBot="1">
      <c r="A904" s="435" t="n"/>
      <c r="B904" s="829" t="n"/>
      <c r="C904" s="1621" t="n"/>
      <c r="D904" s="1621"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442" t="n">
        <v>36</v>
      </c>
      <c r="N904" s="450" t="n"/>
      <c r="O904" s="553" t="n"/>
      <c r="P904" s="1628" t="n">
        <v>42000</v>
      </c>
      <c r="Q904" s="1628">
        <f>O904*P904</f>
        <v/>
      </c>
      <c r="R904" s="724" t="n">
        <v>40000</v>
      </c>
      <c r="S904" s="1623">
        <f>O904*R904</f>
        <v/>
      </c>
      <c r="T904" s="1623">
        <f>Q904-S904</f>
        <v/>
      </c>
      <c r="U904" s="556">
        <f>T904/Q904</f>
        <v/>
      </c>
      <c r="V904" s="444" t="n"/>
      <c r="W904" s="444" t="n"/>
      <c r="X904" s="1748">
        <f>O904/M904</f>
        <v/>
      </c>
      <c r="Y904" s="444" t="n"/>
      <c r="Z904" s="444" t="n"/>
      <c r="AA904" s="444" t="n"/>
      <c r="AB904" s="1442" t="n">
        <v>0.723</v>
      </c>
      <c r="AC904" s="1624">
        <f>ROUND(O904*AB904,3)</f>
        <v/>
      </c>
      <c r="AD904" s="1757"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28" t="n">
        <v>20790</v>
      </c>
      <c r="Q905" s="1628">
        <f>O905*P905</f>
        <v/>
      </c>
      <c r="R905" s="724" t="n">
        <v>25000</v>
      </c>
      <c r="S905" s="1623">
        <f>O905*R905</f>
        <v/>
      </c>
      <c r="T905" s="1623">
        <f>Q905-S905</f>
        <v/>
      </c>
      <c r="U905" s="556">
        <f>T905/Q905</f>
        <v/>
      </c>
      <c r="V905" s="444" t="n"/>
      <c r="W905" s="444" t="n"/>
      <c r="X905" s="1748">
        <f>O905/M905</f>
        <v/>
      </c>
      <c r="Y905" s="444" t="n"/>
      <c r="Z905" s="444" t="n"/>
      <c r="AA905" s="444" t="n"/>
      <c r="AB905" s="1442" t="n">
        <v>0.438</v>
      </c>
      <c r="AC905" s="1624">
        <f>ROUND(O905*AB905,3)</f>
        <v/>
      </c>
      <c r="AD905" s="1758"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28" t="n">
        <v>26250</v>
      </c>
      <c r="Q906" s="1628">
        <f>O906*P906</f>
        <v/>
      </c>
      <c r="R906" s="971" t="n">
        <v>19800</v>
      </c>
      <c r="S906" s="1623">
        <f>O906*R906</f>
        <v/>
      </c>
      <c r="T906" s="1623">
        <f>Q906-S906</f>
        <v/>
      </c>
      <c r="U906" s="556">
        <f>T906/Q906</f>
        <v/>
      </c>
      <c r="V906" s="767" t="n"/>
      <c r="W906" s="767" t="n"/>
      <c r="X906" s="1759" t="n"/>
      <c r="Y906" s="767" t="n"/>
      <c r="Z906" s="767" t="n"/>
      <c r="AA906" s="767" t="n"/>
      <c r="AB906" s="764" t="n">
        <v>0.312</v>
      </c>
      <c r="AC906" s="1624">
        <f>ROUND(O906*AB906,3)</f>
        <v/>
      </c>
      <c r="AD906" s="1760"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22" t="n">
        <v>4300</v>
      </c>
      <c r="Q907" s="1628">
        <f>O907*P907</f>
        <v/>
      </c>
      <c r="R907" s="724" t="n">
        <v>4300</v>
      </c>
      <c r="S907" s="1623">
        <f>O907*R907</f>
        <v/>
      </c>
      <c r="T907" s="1623">
        <f>Q907-S907</f>
        <v/>
      </c>
      <c r="U907" s="556">
        <f>T907/Q907</f>
        <v/>
      </c>
      <c r="V907" s="444" t="n"/>
      <c r="W907" s="444" t="n"/>
      <c r="X907" s="444" t="n"/>
      <c r="Y907" s="444" t="n"/>
      <c r="Z907" s="444">
        <f>W907*X907</f>
        <v/>
      </c>
      <c r="AA907" s="444" t="n"/>
      <c r="AB907" s="1647" t="n">
        <v>0.15</v>
      </c>
      <c r="AC907" s="1624">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442" t="n">
        <v>48</v>
      </c>
      <c r="N908" s="450" t="n"/>
      <c r="O908" s="553" t="n"/>
      <c r="P908" s="1622" t="n">
        <v>4500</v>
      </c>
      <c r="Q908" s="1628">
        <f>O908*P908</f>
        <v/>
      </c>
      <c r="R908" s="724" t="n">
        <v>4500</v>
      </c>
      <c r="S908" s="1623">
        <f>O908*R908</f>
        <v/>
      </c>
      <c r="T908" s="1623">
        <f>Q908-S908</f>
        <v/>
      </c>
      <c r="U908" s="556">
        <f>T908/Q908</f>
        <v/>
      </c>
      <c r="V908" s="444" t="n"/>
      <c r="W908" s="444" t="n"/>
      <c r="X908" s="444" t="n"/>
      <c r="Y908" s="444" t="n"/>
      <c r="Z908" s="444" t="n"/>
      <c r="AA908" s="444" t="n"/>
      <c r="AB908" s="1442" t="n">
        <v>0.238</v>
      </c>
      <c r="AC908" s="1624">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442"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442" t="n"/>
      <c r="N909" s="450" t="n"/>
      <c r="O909" s="553" t="n"/>
      <c r="P909" s="1622" t="n">
        <v>7200</v>
      </c>
      <c r="Q909" s="1628">
        <f>O909*P909</f>
        <v/>
      </c>
      <c r="R909" s="724" t="n">
        <v>7200</v>
      </c>
      <c r="S909" s="1623">
        <f>O909*R909</f>
        <v/>
      </c>
      <c r="T909" s="1623">
        <f>Q909-S909</f>
        <v/>
      </c>
      <c r="U909" s="556">
        <f>T909/Q909</f>
        <v/>
      </c>
      <c r="V909" s="444" t="n"/>
      <c r="W909" s="444" t="n"/>
      <c r="X909" s="444" t="n"/>
      <c r="Y909" s="444" t="n"/>
      <c r="Z909" s="444" t="n"/>
      <c r="AA909" s="444" t="n"/>
      <c r="AB909" s="995" t="n">
        <v>0.521</v>
      </c>
      <c r="AC909" s="1624">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28" t="n">
        <v>3300</v>
      </c>
      <c r="Q910" s="1628">
        <f>O910*P910</f>
        <v/>
      </c>
      <c r="R910" s="724" t="n">
        <v>3300</v>
      </c>
      <c r="S910" s="1623">
        <f>O910*R910</f>
        <v/>
      </c>
      <c r="T910" s="1623">
        <f>Q910-S910</f>
        <v/>
      </c>
      <c r="U910" s="556">
        <f>T910/Q910</f>
        <v/>
      </c>
      <c r="V910" s="444" t="n"/>
      <c r="W910" s="444" t="n"/>
      <c r="X910" s="1748" t="n"/>
      <c r="Y910" s="444" t="n"/>
      <c r="Z910" s="444">
        <f>W910*X910</f>
        <v/>
      </c>
      <c r="AA910" s="444" t="n"/>
      <c r="AB910" s="1442" t="n">
        <v>0.214</v>
      </c>
      <c r="AC910" s="1624">
        <f>ROUND(O910*AB910,3)</f>
        <v/>
      </c>
      <c r="AD910" s="1440"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28" t="n">
        <v>5400</v>
      </c>
      <c r="Q911" s="1628">
        <f>O911*P911</f>
        <v/>
      </c>
      <c r="R911" s="724" t="n">
        <v>5400</v>
      </c>
      <c r="S911" s="1623">
        <f>O911*R911</f>
        <v/>
      </c>
      <c r="T911" s="1623">
        <f>Q911-S911</f>
        <v/>
      </c>
      <c r="U911" s="556">
        <f>T911/Q911</f>
        <v/>
      </c>
      <c r="V911" s="444" t="n"/>
      <c r="W911" s="444" t="n"/>
      <c r="X911" s="1748" t="n"/>
      <c r="Y911" s="444" t="n"/>
      <c r="Z911" s="444" t="n"/>
      <c r="AA911" s="444" t="n"/>
      <c r="AB911" s="1442" t="n">
        <v>0.625</v>
      </c>
      <c r="AC911" s="1624">
        <f>ROUND(O911*AB911,3)</f>
        <v/>
      </c>
      <c r="AD911" s="1440">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22" t="n">
        <v>3960</v>
      </c>
      <c r="Q912" s="1628">
        <f>O912*P912</f>
        <v/>
      </c>
      <c r="R912" s="724" t="n">
        <v>3960</v>
      </c>
      <c r="S912" s="1623">
        <f>O912*R912</f>
        <v/>
      </c>
      <c r="T912" s="1623">
        <f>Q912-S912</f>
        <v/>
      </c>
      <c r="U912" s="556">
        <f>T912/Q912</f>
        <v/>
      </c>
      <c r="V912" s="444" t="n"/>
      <c r="W912" s="444" t="n"/>
      <c r="X912" s="1748" t="n"/>
      <c r="Y912" s="444" t="n"/>
      <c r="Z912" s="444">
        <f>W912*X912</f>
        <v/>
      </c>
      <c r="AA912" s="444" t="n"/>
      <c r="AB912" s="1442" t="n">
        <v>0.214</v>
      </c>
      <c r="AC912" s="1624">
        <f>ROUND(O912*AB912,3)</f>
        <v/>
      </c>
      <c r="AD912" s="1440">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22" t="n">
        <v>6000</v>
      </c>
      <c r="Q913" s="1628">
        <f>O913*P913</f>
        <v/>
      </c>
      <c r="R913" s="724" t="n">
        <v>6000</v>
      </c>
      <c r="S913" s="1623">
        <f>O913*R913</f>
        <v/>
      </c>
      <c r="T913" s="1623">
        <f>Q913-S913</f>
        <v/>
      </c>
      <c r="U913" s="556">
        <f>T913/Q913</f>
        <v/>
      </c>
      <c r="V913" s="444" t="n"/>
      <c r="W913" s="444" t="n"/>
      <c r="X913" s="1748" t="n"/>
      <c r="Y913" s="444" t="n"/>
      <c r="Z913" s="444" t="n"/>
      <c r="AA913" s="444" t="n"/>
      <c r="AB913" s="1442" t="n">
        <v>0.625</v>
      </c>
      <c r="AC913" s="1624">
        <f>ROUND(O913*AB913,3)</f>
        <v/>
      </c>
      <c r="AD913" s="1440"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442"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442" t="n"/>
      <c r="N914" s="1442" t="n"/>
      <c r="O914" s="553" t="n"/>
      <c r="P914" s="1622" t="n">
        <v>3800</v>
      </c>
      <c r="Q914" s="1628">
        <f>O914*P914</f>
        <v/>
      </c>
      <c r="R914" s="724" t="n">
        <v>3800</v>
      </c>
      <c r="S914" s="1623">
        <f>O914*R914</f>
        <v/>
      </c>
      <c r="T914" s="1623">
        <f>Q914-S914</f>
        <v/>
      </c>
      <c r="U914" s="556">
        <f>T914/Q914</f>
        <v/>
      </c>
      <c r="V914" s="444" t="n"/>
      <c r="W914" s="444" t="n"/>
      <c r="X914" s="728">
        <f>O914/M914</f>
        <v/>
      </c>
      <c r="Y914" s="444">
        <f>V914*X914</f>
        <v/>
      </c>
      <c r="Z914" s="444">
        <f>W914*X914</f>
        <v/>
      </c>
      <c r="AA914" s="444" t="n"/>
      <c r="AB914" s="734" t="n">
        <v>0.165</v>
      </c>
      <c r="AC914" s="1624">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442"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442" t="n"/>
      <c r="N915" s="1442" t="n"/>
      <c r="O915" s="553" t="n"/>
      <c r="P915" s="1622" t="n">
        <v>2500</v>
      </c>
      <c r="Q915" s="1628">
        <f>O915*P915</f>
        <v/>
      </c>
      <c r="R915" s="724" t="n">
        <v>2500</v>
      </c>
      <c r="S915" s="1623">
        <f>O915*R915</f>
        <v/>
      </c>
      <c r="T915" s="1623">
        <f>Q915-S915</f>
        <v/>
      </c>
      <c r="U915" s="556">
        <f>T915/Q915</f>
        <v/>
      </c>
      <c r="V915" s="444" t="n"/>
      <c r="W915" s="444" t="n"/>
      <c r="X915" s="728">
        <f>O915/M915</f>
        <v/>
      </c>
      <c r="Y915" s="444">
        <f>V915*X915</f>
        <v/>
      </c>
      <c r="Z915" s="444">
        <f>W915*X915</f>
        <v/>
      </c>
      <c r="AA915" s="444" t="n"/>
      <c r="AB915" s="1627" t="n">
        <v>0.101</v>
      </c>
      <c r="AC915" s="1624">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53" t="n">
        <v>7800</v>
      </c>
      <c r="Q916" s="1731">
        <f>O916*P916</f>
        <v/>
      </c>
      <c r="R916" s="1152" t="n">
        <v>7800</v>
      </c>
      <c r="S916" s="1740">
        <f>O916*R916</f>
        <v/>
      </c>
      <c r="T916" s="1740">
        <f>Q916-S916</f>
        <v/>
      </c>
      <c r="U916" s="1150">
        <f>T916/Q916</f>
        <v/>
      </c>
      <c r="V916" s="1140" t="n"/>
      <c r="W916" s="1140" t="n"/>
      <c r="X916" s="1167" t="n"/>
      <c r="Y916" s="1140" t="n"/>
      <c r="Z916" s="1140" t="n"/>
      <c r="AA916" s="1140" t="n"/>
      <c r="AB916" s="1694" t="n"/>
      <c r="AC916" s="1732" t="n"/>
      <c r="AD916" s="1142" t="n"/>
      <c r="AE916" s="1249" t="n"/>
      <c r="AF916" s="1250" t="n"/>
      <c r="AG916" s="1251" t="n"/>
    </row>
    <row r="917" hidden="1" ht="28.5" customFormat="1" customHeight="1" s="437" thickBot="1">
      <c r="A917" s="1442"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442" t="n">
        <v>400</v>
      </c>
      <c r="N917" s="450" t="n"/>
      <c r="O917" s="553" t="n">
        <v>200</v>
      </c>
      <c r="P917" s="1622" t="n">
        <v>850</v>
      </c>
      <c r="Q917" s="1628">
        <f>O917*P917</f>
        <v/>
      </c>
      <c r="R917" s="724" t="n">
        <v>850</v>
      </c>
      <c r="S917" s="1623">
        <f>O917*R917</f>
        <v/>
      </c>
      <c r="T917" s="1623">
        <f>Q917-S917</f>
        <v/>
      </c>
      <c r="U917" s="556">
        <f>T917/Q917</f>
        <v/>
      </c>
      <c r="V917" s="444" t="n"/>
      <c r="W917" s="444" t="n"/>
      <c r="X917" s="444">
        <f>O917/M917</f>
        <v/>
      </c>
      <c r="Y917" s="444">
        <f>V917*X917</f>
        <v/>
      </c>
      <c r="Z917" s="444">
        <f>W917*X917</f>
        <v/>
      </c>
      <c r="AA917" s="444" t="n"/>
      <c r="AB917" s="1442" t="n">
        <v>0.032</v>
      </c>
      <c r="AC917" s="1624">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442"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442" t="n"/>
      <c r="N918" s="450" t="n"/>
      <c r="O918" s="553" t="n"/>
      <c r="P918" s="1622" t="n">
        <v>8000</v>
      </c>
      <c r="Q918" s="1628">
        <f>O918*P918</f>
        <v/>
      </c>
      <c r="R918" s="724" t="n">
        <v>8000</v>
      </c>
      <c r="S918" s="1623">
        <f>O918*R918</f>
        <v/>
      </c>
      <c r="T918" s="1623">
        <f>Q918-S918</f>
        <v/>
      </c>
      <c r="U918" s="556">
        <f>T918/Q918</f>
        <v/>
      </c>
      <c r="V918" s="444" t="n"/>
      <c r="W918" s="444" t="n"/>
      <c r="X918" s="444" t="n"/>
      <c r="Y918" s="444" t="n"/>
      <c r="Z918" s="444" t="n"/>
      <c r="AA918" s="444" t="n"/>
      <c r="AB918" s="1442" t="n">
        <v>0.317</v>
      </c>
      <c r="AC918" s="1624">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22" t="n">
        <v>13000</v>
      </c>
      <c r="Q919" s="1628">
        <f>O919*P919</f>
        <v/>
      </c>
      <c r="R919" s="724" t="n">
        <v>13000</v>
      </c>
      <c r="S919" s="1623">
        <f>O919*R919</f>
        <v/>
      </c>
      <c r="T919" s="1623">
        <f>Q919-S919</f>
        <v/>
      </c>
      <c r="U919" s="556">
        <f>T919/Q919</f>
        <v/>
      </c>
      <c r="V919" s="444" t="n"/>
      <c r="W919" s="444" t="n"/>
      <c r="X919" s="444" t="n"/>
      <c r="Y919" s="444" t="n"/>
      <c r="Z919" s="444" t="n"/>
      <c r="AA919" s="444" t="n"/>
      <c r="AB919" s="1627" t="n">
        <v>0.138</v>
      </c>
      <c r="AC919" s="1624">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22" t="n">
        <v>39600</v>
      </c>
      <c r="Q920" s="1628">
        <f>O920*P920</f>
        <v/>
      </c>
      <c r="R920" s="724">
        <f>1100*36</f>
        <v/>
      </c>
      <c r="S920" s="1623">
        <f>O920*R920</f>
        <v/>
      </c>
      <c r="T920" s="1623">
        <f>Q920-S920</f>
        <v/>
      </c>
      <c r="U920" s="556">
        <f>T920/Q920</f>
        <v/>
      </c>
      <c r="V920" s="444" t="n"/>
      <c r="W920" s="444" t="n"/>
      <c r="X920" s="444" t="n"/>
      <c r="Y920" s="444" t="n"/>
      <c r="Z920" s="444" t="n"/>
      <c r="AA920" s="444" t="n"/>
      <c r="AB920" s="723">
        <f>0.0075*36</f>
        <v/>
      </c>
      <c r="AC920" s="1624">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672" t="n">
        <v>4500</v>
      </c>
      <c r="Q921" s="1628">
        <f>O921*P921</f>
        <v/>
      </c>
      <c r="R921" s="1079" t="n">
        <v>4500</v>
      </c>
      <c r="S921" s="1623">
        <f>O921*R921</f>
        <v/>
      </c>
      <c r="T921" s="1623">
        <f>Q921-S921</f>
        <v/>
      </c>
      <c r="U921" s="556">
        <f>T921/Q921</f>
        <v/>
      </c>
      <c r="V921" s="826" t="n"/>
      <c r="W921" s="826" t="n"/>
      <c r="X921" s="826" t="n"/>
      <c r="Y921" s="826" t="n"/>
      <c r="Z921" s="826" t="n"/>
      <c r="AA921" s="826" t="n"/>
      <c r="AB921" s="1085" t="n">
        <v>0.422</v>
      </c>
      <c r="AC921" s="1624">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672" t="n">
        <v>4500</v>
      </c>
      <c r="Q922" s="1628">
        <f>O922*P922</f>
        <v/>
      </c>
      <c r="R922" s="1079" t="n">
        <v>4500</v>
      </c>
      <c r="S922" s="1623">
        <f>O922*R922</f>
        <v/>
      </c>
      <c r="T922" s="1623">
        <f>Q922-S922</f>
        <v/>
      </c>
      <c r="U922" s="556">
        <f>T922/Q922</f>
        <v/>
      </c>
      <c r="V922" s="826" t="n"/>
      <c r="W922" s="826" t="n"/>
      <c r="X922" s="826" t="n"/>
      <c r="Y922" s="826" t="n"/>
      <c r="Z922" s="826" t="n"/>
      <c r="AA922" s="826" t="n"/>
      <c r="AB922" s="1085" t="n">
        <v>0.405</v>
      </c>
      <c r="AC922" s="1624">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672" t="n">
        <v>4500</v>
      </c>
      <c r="Q923" s="1628">
        <f>O923*P923</f>
        <v/>
      </c>
      <c r="R923" s="1079" t="n">
        <v>4500</v>
      </c>
      <c r="S923" s="1623">
        <f>O923*R923</f>
        <v/>
      </c>
      <c r="T923" s="1623">
        <f>Q923-S923</f>
        <v/>
      </c>
      <c r="U923" s="556">
        <f>T923/Q923</f>
        <v/>
      </c>
      <c r="V923" s="826" t="n"/>
      <c r="W923" s="826" t="n"/>
      <c r="X923" s="826" t="n"/>
      <c r="Y923" s="826" t="n"/>
      <c r="Z923" s="826" t="n"/>
      <c r="AA923" s="826" t="n"/>
      <c r="AB923" s="1085" t="n">
        <v>0.411</v>
      </c>
      <c r="AC923" s="1624">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61" t="n">
        <v>800</v>
      </c>
      <c r="Q924" s="1628">
        <f>O924*P924</f>
        <v/>
      </c>
      <c r="R924" s="1095" t="n">
        <v>800</v>
      </c>
      <c r="S924" s="1623">
        <f>O924*R924</f>
        <v/>
      </c>
      <c r="T924" s="1623">
        <f>Q924-S924</f>
        <v/>
      </c>
      <c r="U924" s="556">
        <f>T924/Q924</f>
        <v/>
      </c>
      <c r="V924" s="1096" t="n"/>
      <c r="W924" s="1096" t="n"/>
      <c r="X924" s="1096" t="n"/>
      <c r="Y924" s="1096" t="n"/>
      <c r="Z924" s="1096" t="n"/>
      <c r="AA924" s="1096" t="n"/>
      <c r="AB924" s="1097" t="n">
        <v>0.113</v>
      </c>
      <c r="AC924" s="1624">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672" t="n">
        <v>7000</v>
      </c>
      <c r="Q925" s="1628">
        <f>O925*P925</f>
        <v/>
      </c>
      <c r="R925" s="1099" t="n">
        <v>7000</v>
      </c>
      <c r="S925" s="1623">
        <f>O925*R925</f>
        <v/>
      </c>
      <c r="T925" s="1623">
        <f>Q925-S925</f>
        <v/>
      </c>
      <c r="U925" s="556">
        <f>T925/Q925</f>
        <v/>
      </c>
      <c r="V925" s="826" t="n"/>
      <c r="W925" s="826" t="n"/>
      <c r="X925" s="826" t="n"/>
      <c r="Y925" s="826" t="n"/>
      <c r="Z925" s="826" t="n"/>
      <c r="AA925" s="826" t="n"/>
      <c r="AB925" s="822" t="n">
        <v>0.307</v>
      </c>
      <c r="AC925" s="1624">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672" t="n">
        <v>3300</v>
      </c>
      <c r="Q926" s="1628">
        <f>O926*P926</f>
        <v/>
      </c>
      <c r="R926" s="1099">
        <f>330*10</f>
        <v/>
      </c>
      <c r="S926" s="1623">
        <f>O926*R926</f>
        <v/>
      </c>
      <c r="T926" s="1623">
        <f>Q926-S926</f>
        <v/>
      </c>
      <c r="U926" s="556">
        <f>T926/Q926</f>
        <v/>
      </c>
      <c r="V926" s="826" t="n"/>
      <c r="W926" s="826" t="n"/>
      <c r="X926" s="826" t="n"/>
      <c r="Y926" s="826" t="n"/>
      <c r="Z926" s="826" t="n"/>
      <c r="AA926" s="826" t="n"/>
      <c r="AB926" s="822">
        <f>(3.5*10)/1000</f>
        <v/>
      </c>
      <c r="AC926" s="1624">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672" t="n">
        <v>3300</v>
      </c>
      <c r="Q927" s="1628">
        <f>O927*P927</f>
        <v/>
      </c>
      <c r="R927" s="1079">
        <f>330*10</f>
        <v/>
      </c>
      <c r="S927" s="1623">
        <f>O927*R927</f>
        <v/>
      </c>
      <c r="T927" s="1623">
        <f>Q927-S927</f>
        <v/>
      </c>
      <c r="U927" s="556">
        <f>T927/Q927</f>
        <v/>
      </c>
      <c r="V927" s="826" t="n"/>
      <c r="W927" s="826" t="n"/>
      <c r="X927" s="826" t="n"/>
      <c r="Y927" s="826" t="n"/>
      <c r="Z927" s="826" t="n"/>
      <c r="AA927" s="826" t="n"/>
      <c r="AB927" s="822">
        <f>(3.5*10)/1000</f>
        <v/>
      </c>
      <c r="AC927" s="1624">
        <f>ROUND(O927*AB927,3)</f>
        <v/>
      </c>
      <c r="AD927" s="786" t="n"/>
      <c r="AE927" s="663" t="n"/>
      <c r="AF927" s="663" t="n"/>
      <c r="AG927" s="663" t="n"/>
    </row>
    <row r="928" hidden="1" ht="31.5" customFormat="1" customHeight="1" s="437" thickBot="1">
      <c r="A928" s="1442" t="n"/>
      <c r="B928" s="822" t="n"/>
      <c r="C928" s="448" t="n"/>
      <c r="D928" s="448" t="n"/>
      <c r="E928" s="1081" t="inlineStr">
        <is>
          <t>DIAMANTE</t>
        </is>
      </c>
      <c r="F928" s="1668" t="inlineStr">
        <is>
          <t>SO01</t>
        </is>
      </c>
      <c r="G928" s="450" t="n"/>
      <c r="H928" s="451" t="inlineStr">
        <is>
          <t>SGF-OK 1ml</t>
        </is>
      </c>
      <c r="I928" s="451">
        <f>I929</f>
        <v/>
      </c>
      <c r="J928" s="451">
        <f>J929</f>
        <v/>
      </c>
      <c r="K928" s="451">
        <f>K929</f>
        <v/>
      </c>
      <c r="L928" s="451" t="n"/>
      <c r="M928" s="450" t="n"/>
      <c r="N928" s="450" t="n"/>
      <c r="O928" s="553" t="n"/>
      <c r="P928" s="1628" t="n">
        <v>5500</v>
      </c>
      <c r="Q928" s="1628">
        <f>O928*P928</f>
        <v/>
      </c>
      <c r="R928" s="724" t="n">
        <v>5500</v>
      </c>
      <c r="S928" s="1623">
        <f>O928*R928</f>
        <v/>
      </c>
      <c r="T928" s="1623">
        <f>Q928-S928</f>
        <v/>
      </c>
      <c r="U928" s="556">
        <f>T928/Q928</f>
        <v/>
      </c>
      <c r="V928" s="444" t="n"/>
      <c r="W928" s="444" t="n"/>
      <c r="X928" s="444" t="n"/>
      <c r="Y928" s="444" t="n"/>
      <c r="Z928" s="444" t="n"/>
      <c r="AA928" s="444" t="n"/>
      <c r="AB928" s="1661" t="n">
        <v>0.0105</v>
      </c>
      <c r="AC928" s="1624">
        <f>ROUND(O928*AB928,3)</f>
        <v/>
      </c>
      <c r="AD928" s="757">
        <f>AD929</f>
        <v/>
      </c>
      <c r="AE928" s="941">
        <f>AE929</f>
        <v/>
      </c>
      <c r="AF928" s="941">
        <f>AF929</f>
        <v/>
      </c>
      <c r="AG928" s="941">
        <f>AG929</f>
        <v/>
      </c>
    </row>
    <row r="929" hidden="1" ht="31.5" customFormat="1" customHeight="1" s="437" thickBot="1">
      <c r="A929" s="1442"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22" t="n">
        <v>9000</v>
      </c>
      <c r="Q929" s="1628">
        <f>O929*P929</f>
        <v/>
      </c>
      <c r="R929" s="724" t="n">
        <v>9000</v>
      </c>
      <c r="S929" s="1623">
        <f>O929*R929</f>
        <v/>
      </c>
      <c r="T929" s="1623">
        <f>Q929-S929</f>
        <v/>
      </c>
      <c r="U929" s="556">
        <f>T929/Q929</f>
        <v/>
      </c>
      <c r="V929" s="444" t="n"/>
      <c r="W929" s="444" t="n"/>
      <c r="X929" s="444" t="n"/>
      <c r="Y929" s="444" t="n"/>
      <c r="Z929" s="444" t="n"/>
      <c r="AA929" s="444" t="n"/>
      <c r="AB929" s="1661" t="n">
        <v>0.0115</v>
      </c>
      <c r="AC929" s="1624">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672" t="n">
        <v>12000</v>
      </c>
      <c r="Q930" s="1628">
        <f>O930*P930</f>
        <v/>
      </c>
      <c r="R930" s="1079" t="n">
        <v>12000</v>
      </c>
      <c r="S930" s="1623">
        <f>O930*R930</f>
        <v/>
      </c>
      <c r="T930" s="1623">
        <f>Q930-S930</f>
        <v/>
      </c>
      <c r="U930" s="556">
        <f>T930/Q930</f>
        <v/>
      </c>
      <c r="V930" s="826" t="n"/>
      <c r="W930" s="826" t="n"/>
      <c r="X930" s="826" t="n"/>
      <c r="Y930" s="826" t="n"/>
      <c r="Z930" s="826" t="n"/>
      <c r="AA930" s="826" t="n"/>
      <c r="AB930" s="1762" t="n">
        <v>0.07000000000000001</v>
      </c>
      <c r="AC930" s="1624">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63" t="n">
        <v>13000</v>
      </c>
      <c r="Q931" s="1628">
        <f>O931*P931</f>
        <v/>
      </c>
      <c r="R931" s="971" t="n">
        <v>13000</v>
      </c>
      <c r="S931" s="1623">
        <f>O931*R931</f>
        <v/>
      </c>
      <c r="T931" s="1623">
        <f>Q931-S931</f>
        <v/>
      </c>
      <c r="U931" s="556">
        <f>T931/Q931</f>
        <v/>
      </c>
      <c r="V931" s="767" t="n"/>
      <c r="W931" s="767" t="n"/>
      <c r="X931" s="1759" t="n"/>
      <c r="Y931" s="767" t="n"/>
      <c r="Z931" s="767" t="n"/>
      <c r="AA931" s="767" t="n"/>
      <c r="AB931" s="764" t="n">
        <v>0.07099999999999999</v>
      </c>
      <c r="AC931" s="1624">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64" t="n">
        <v>14000</v>
      </c>
      <c r="Q932" s="1628">
        <f>O932*P932</f>
        <v/>
      </c>
      <c r="R932" s="1079" t="n">
        <v>14000</v>
      </c>
      <c r="S932" s="1623">
        <f>O932*R932</f>
        <v/>
      </c>
      <c r="T932" s="1623">
        <f>Q932-S932</f>
        <v/>
      </c>
      <c r="U932" s="556">
        <f>T932/Q932</f>
        <v/>
      </c>
      <c r="V932" s="826" t="n"/>
      <c r="W932" s="826" t="n"/>
      <c r="X932" s="1765" t="n"/>
      <c r="Y932" s="826" t="n"/>
      <c r="Z932" s="826" t="n"/>
      <c r="AA932" s="826" t="n"/>
      <c r="AB932" s="822" t="n">
        <v>0.202</v>
      </c>
      <c r="AC932" s="1624">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64" t="n">
        <v>22000</v>
      </c>
      <c r="Q933" s="1628">
        <f>O933*P933</f>
        <v/>
      </c>
      <c r="R933" s="1079">
        <f>220*100</f>
        <v/>
      </c>
      <c r="S933" s="1623">
        <f>O933*R933</f>
        <v/>
      </c>
      <c r="T933" s="1623">
        <f>Q933-S933</f>
        <v/>
      </c>
      <c r="U933" s="556">
        <f>T933/Q933</f>
        <v/>
      </c>
      <c r="V933" s="826" t="n"/>
      <c r="W933" s="826" t="n"/>
      <c r="X933" s="1765" t="n"/>
      <c r="Y933" s="826" t="n"/>
      <c r="Z933" s="826" t="n"/>
      <c r="AA933" s="826" t="n"/>
      <c r="AB933" s="822" t="n">
        <v>0.006</v>
      </c>
      <c r="AC933" s="1624">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64" t="n">
        <v>5800</v>
      </c>
      <c r="Q934" s="1628">
        <f>O934*P934</f>
        <v/>
      </c>
      <c r="R934" s="1079" t="n">
        <v>5800</v>
      </c>
      <c r="S934" s="1623">
        <f>O934*R934</f>
        <v/>
      </c>
      <c r="T934" s="1623">
        <f>Q934-S934</f>
        <v/>
      </c>
      <c r="U934" s="556">
        <f>T934/Q934</f>
        <v/>
      </c>
      <c r="V934" s="826" t="n"/>
      <c r="W934" s="826" t="n"/>
      <c r="X934" s="1765" t="n"/>
      <c r="Y934" s="826" t="n"/>
      <c r="Z934" s="826" t="n"/>
      <c r="AA934" s="826" t="n"/>
      <c r="AB934" s="822" t="n">
        <v>1.001</v>
      </c>
      <c r="AC934" s="1624">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44" t="n">
        <v>2000</v>
      </c>
      <c r="Q935" s="1644">
        <f>O935*P935</f>
        <v/>
      </c>
      <c r="R935" s="948" t="n">
        <v>2000</v>
      </c>
      <c r="S935" s="1644">
        <f>O935*R935</f>
        <v/>
      </c>
      <c r="T935" s="1644">
        <f>Q935-S935</f>
        <v/>
      </c>
      <c r="U935" s="799">
        <f>T935/Q935</f>
        <v/>
      </c>
      <c r="V935" s="819" t="n"/>
      <c r="W935" s="819" t="n"/>
      <c r="X935" s="819" t="n"/>
      <c r="Y935" s="819" t="n"/>
      <c r="Z935" s="819" t="n"/>
      <c r="AA935" s="819" t="n"/>
      <c r="AB935" s="1646" t="n">
        <v>0.083</v>
      </c>
      <c r="AC935" s="1646">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66" t="n">
        <v>1800</v>
      </c>
      <c r="Q936" s="1766">
        <f>O936*P936</f>
        <v/>
      </c>
      <c r="R936" s="1005" t="n">
        <v>1666.666</v>
      </c>
      <c r="S936" s="1767">
        <f>O936*R936</f>
        <v/>
      </c>
      <c r="T936" s="1767">
        <f>Q936-S936</f>
        <v/>
      </c>
      <c r="U936" s="1007">
        <f>T936/Q936</f>
        <v/>
      </c>
      <c r="V936" s="1008" t="n">
        <v>0.032</v>
      </c>
      <c r="W936" s="1008" t="n"/>
      <c r="X936" s="1008" t="n"/>
      <c r="Y936" s="1008">
        <f>V936*X936</f>
        <v/>
      </c>
      <c r="Z936" s="1008">
        <f>W936*X936</f>
        <v/>
      </c>
      <c r="AA936" s="1008" t="n"/>
      <c r="AB936" s="1768" t="n">
        <v>0.118</v>
      </c>
      <c r="AC936" s="1769">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70" t="n">
        <v>4949775100033</v>
      </c>
      <c r="D937" s="1770"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71" t="n">
        <v>350</v>
      </c>
      <c r="Q937" s="1772">
        <f>O937*P937</f>
        <v/>
      </c>
      <c r="R937" s="1021" t="n">
        <v>350</v>
      </c>
      <c r="S937" s="1773">
        <f>O937*R937</f>
        <v/>
      </c>
      <c r="T937" s="1773">
        <f>Q937-S937</f>
        <v/>
      </c>
      <c r="U937" s="1023">
        <f>T937/Q937</f>
        <v/>
      </c>
      <c r="V937" s="1024" t="n"/>
      <c r="W937" s="1024" t="n"/>
      <c r="X937" s="1024" t="n"/>
      <c r="Y937" s="1024" t="n"/>
      <c r="Z937" s="1024" t="n"/>
      <c r="AA937" s="1024" t="n"/>
      <c r="AB937" s="1774" t="n">
        <v>0.01</v>
      </c>
      <c r="AC937" s="1774">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25" t="n"/>
      <c r="D938" s="1625" t="n"/>
      <c r="E938" s="435" t="n"/>
      <c r="F938" s="435" t="n"/>
      <c r="G938" s="450" t="n"/>
      <c r="H938" s="879" t="n"/>
      <c r="I938" s="879" t="n"/>
      <c r="J938" s="591" t="n"/>
      <c r="K938" s="699" t="n"/>
      <c r="L938" s="699" t="n"/>
      <c r="M938" s="450" t="n"/>
      <c r="N938" s="450" t="n"/>
      <c r="O938" s="553" t="n"/>
      <c r="P938" s="1626" t="n"/>
      <c r="Q938" s="1628" t="n"/>
      <c r="R938" s="443" t="n"/>
      <c r="S938" s="1623" t="n"/>
      <c r="T938" s="1623" t="n"/>
      <c r="U938" s="556" t="n"/>
      <c r="V938" s="444" t="n"/>
      <c r="W938" s="444" t="n"/>
      <c r="X938" s="444" t="n"/>
      <c r="Y938" s="444" t="n"/>
      <c r="Z938" s="444" t="n"/>
      <c r="AA938" s="444" t="n"/>
      <c r="AB938" s="1624" t="n"/>
      <c r="AC938" s="1624" t="n"/>
      <c r="AD938" s="673" t="n"/>
      <c r="AE938" s="663" t="n"/>
      <c r="AF938" s="663" t="n"/>
      <c r="AG938" s="663" t="n"/>
    </row>
    <row r="939" hidden="1" ht="20.1" customFormat="1" customHeight="1" s="437" thickBot="1">
      <c r="A939" s="435" t="n"/>
      <c r="B939" s="829" t="n"/>
      <c r="C939" s="1625" t="n">
        <v>4949775100057</v>
      </c>
      <c r="D939" s="1625"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442" t="n"/>
      <c r="O939" s="553" t="n"/>
      <c r="P939" s="1626" t="n">
        <v>350</v>
      </c>
      <c r="Q939" s="1628">
        <f>O939*P939</f>
        <v/>
      </c>
      <c r="R939" s="443" t="n">
        <v>350</v>
      </c>
      <c r="S939" s="1623">
        <f>O939*R939</f>
        <v/>
      </c>
      <c r="T939" s="1623">
        <f>Q939-S939</f>
        <v/>
      </c>
      <c r="U939" s="556">
        <f>T939/Q939</f>
        <v/>
      </c>
      <c r="V939" s="444" t="n"/>
      <c r="W939" s="444" t="n"/>
      <c r="X939" s="444" t="n"/>
      <c r="Y939" s="444" t="n"/>
      <c r="Z939" s="444" t="n"/>
      <c r="AA939" s="444" t="n"/>
      <c r="AB939" s="1624" t="n">
        <v>0.008</v>
      </c>
      <c r="AC939" s="1624">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25" t="n"/>
      <c r="D940" s="1625" t="n"/>
      <c r="E940" s="435" t="n"/>
      <c r="F940" s="435" t="n"/>
      <c r="G940" s="450" t="n"/>
      <c r="H940" s="879" t="n"/>
      <c r="I940" s="879" t="n"/>
      <c r="J940" s="591" t="n"/>
      <c r="K940" s="699" t="n"/>
      <c r="L940" s="699" t="n"/>
      <c r="M940" s="450" t="n"/>
      <c r="N940" s="1442" t="n"/>
      <c r="O940" s="553" t="n"/>
      <c r="P940" s="1626" t="n"/>
      <c r="Q940" s="1628" t="n"/>
      <c r="R940" s="443" t="n"/>
      <c r="S940" s="1623" t="n"/>
      <c r="T940" s="1623" t="n"/>
      <c r="U940" s="556" t="n"/>
      <c r="V940" s="444" t="n"/>
      <c r="W940" s="444" t="n"/>
      <c r="X940" s="444" t="n"/>
      <c r="Y940" s="444" t="n"/>
      <c r="Z940" s="444" t="n"/>
      <c r="AA940" s="444" t="n"/>
      <c r="AB940" s="1624" t="n"/>
      <c r="AC940" s="1624" t="n"/>
      <c r="AD940" s="673" t="n"/>
      <c r="AE940" s="663" t="n"/>
      <c r="AF940" s="663" t="n"/>
      <c r="AG940" s="663" t="n"/>
    </row>
    <row r="941" hidden="1" ht="20.1" customFormat="1" customHeight="1" s="437" thickBot="1">
      <c r="A941" s="435" t="n"/>
      <c r="B941" s="829" t="n"/>
      <c r="C941" s="1625" t="inlineStr">
        <is>
          <t>4949775100095</t>
        </is>
      </c>
      <c r="D941" s="1625"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442" t="n"/>
      <c r="O941" s="553" t="n"/>
      <c r="P941" s="1626" t="n">
        <v>350</v>
      </c>
      <c r="Q941" s="1622">
        <f>O941*P941</f>
        <v/>
      </c>
      <c r="R941" s="443" t="n">
        <v>350</v>
      </c>
      <c r="S941" s="1623">
        <f>O941*R941</f>
        <v/>
      </c>
      <c r="T941" s="1623">
        <f>Q941-S941</f>
        <v/>
      </c>
      <c r="U941" s="556">
        <f>T941/Q941</f>
        <v/>
      </c>
      <c r="V941" s="444" t="n"/>
      <c r="W941" s="444" t="n"/>
      <c r="X941" s="444" t="n"/>
      <c r="Y941" s="444" t="n"/>
      <c r="Z941" s="444" t="n"/>
      <c r="AA941" s="444" t="n"/>
      <c r="AB941" s="1624" t="n">
        <v>0.008</v>
      </c>
      <c r="AC941" s="1624">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25" t="inlineStr">
        <is>
          <t>4949775100101</t>
        </is>
      </c>
      <c r="D942" s="1625"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442" t="n"/>
      <c r="O942" s="553" t="n"/>
      <c r="P942" s="1626" t="n">
        <v>350</v>
      </c>
      <c r="Q942" s="1622">
        <f>O942*P942</f>
        <v/>
      </c>
      <c r="R942" s="443" t="n">
        <v>350</v>
      </c>
      <c r="S942" s="1623">
        <f>O942*R942</f>
        <v/>
      </c>
      <c r="T942" s="1623">
        <f>Q942-S942</f>
        <v/>
      </c>
      <c r="U942" s="556">
        <f>T942/Q942</f>
        <v/>
      </c>
      <c r="V942" s="444" t="n"/>
      <c r="W942" s="444" t="n"/>
      <c r="X942" s="444" t="n"/>
      <c r="Y942" s="444" t="n"/>
      <c r="Z942" s="444" t="n"/>
      <c r="AA942" s="444" t="n"/>
      <c r="AB942" s="1624" t="n">
        <v>0.008</v>
      </c>
      <c r="AC942" s="1624">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25" t="n"/>
      <c r="D943" s="1625"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442" t="n"/>
      <c r="O943" s="553" t="n"/>
      <c r="P943" s="1626" t="n">
        <v>2704</v>
      </c>
      <c r="Q943" s="1622">
        <f>O943*P943</f>
        <v/>
      </c>
      <c r="R943" s="443" t="n">
        <v>0</v>
      </c>
      <c r="S943" s="1623">
        <f>O943*R943</f>
        <v/>
      </c>
      <c r="T943" s="1623">
        <f>Q943-S943</f>
        <v/>
      </c>
      <c r="U943" s="556">
        <f>T943/Q943</f>
        <v/>
      </c>
      <c r="V943" s="444" t="n"/>
      <c r="W943" s="444" t="n"/>
      <c r="X943" s="444" t="n"/>
      <c r="Y943" s="444" t="n"/>
      <c r="Z943" s="444" t="n"/>
      <c r="AA943" s="444" t="n"/>
      <c r="AB943" s="1661">
        <f>AB40</f>
        <v/>
      </c>
      <c r="AC943" s="1637">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25" t="n"/>
      <c r="D944" s="1625"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442" t="n"/>
      <c r="O944" s="553" t="n"/>
      <c r="P944" s="1626" t="n">
        <v>3600</v>
      </c>
      <c r="Q944" s="1622">
        <f>O944*P944</f>
        <v/>
      </c>
      <c r="R944" s="443" t="n">
        <v>0</v>
      </c>
      <c r="S944" s="1623">
        <f>O944*R944</f>
        <v/>
      </c>
      <c r="T944" s="1623">
        <f>Q944-S944</f>
        <v/>
      </c>
      <c r="U944" s="556">
        <f>T944/Q944</f>
        <v/>
      </c>
      <c r="V944" s="444" t="n"/>
      <c r="W944" s="444" t="n"/>
      <c r="X944" s="444" t="n"/>
      <c r="Y944" s="444" t="n"/>
      <c r="Z944" s="444" t="n"/>
      <c r="AA944" s="444" t="n"/>
      <c r="AB944" s="1661">
        <f>AB41</f>
        <v/>
      </c>
      <c r="AC944" s="1637">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25" t="n"/>
      <c r="D945" s="1625"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442" t="n"/>
      <c r="O945" s="553" t="n"/>
      <c r="P945" s="1626">
        <f>P28</f>
        <v/>
      </c>
      <c r="Q945" s="1622">
        <f>O945*P945</f>
        <v/>
      </c>
      <c r="R945" s="443" t="n">
        <v>0</v>
      </c>
      <c r="S945" s="1623">
        <f>O945*R945</f>
        <v/>
      </c>
      <c r="T945" s="1623">
        <f>Q945-S945</f>
        <v/>
      </c>
      <c r="U945" s="556">
        <f>T945/Q945</f>
        <v/>
      </c>
      <c r="V945" s="444" t="n"/>
      <c r="W945" s="444" t="n"/>
      <c r="X945" s="444" t="n"/>
      <c r="Y945" s="444" t="n"/>
      <c r="Z945" s="444" t="n"/>
      <c r="AA945" s="444" t="inlineStr">
        <is>
          <t>4.3x5.5x17.2</t>
        </is>
      </c>
      <c r="AB945" s="1633">
        <f>AB28</f>
        <v/>
      </c>
      <c r="AC945" s="1637">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25" t="n"/>
      <c r="D946" s="1625"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442" t="n"/>
      <c r="O946" s="553" t="n"/>
      <c r="P946" s="1626">
        <f>P29</f>
        <v/>
      </c>
      <c r="Q946" s="1622">
        <f>O946*P946</f>
        <v/>
      </c>
      <c r="R946" s="443" t="n">
        <v>0</v>
      </c>
      <c r="S946" s="1623">
        <f>O946*R946</f>
        <v/>
      </c>
      <c r="T946" s="1623">
        <f>Q946-S946</f>
        <v/>
      </c>
      <c r="U946" s="556">
        <f>T946/Q946</f>
        <v/>
      </c>
      <c r="V946" s="444" t="n"/>
      <c r="W946" s="444" t="n"/>
      <c r="X946" s="444" t="n"/>
      <c r="Y946" s="444" t="n"/>
      <c r="Z946" s="444" t="n"/>
      <c r="AA946" s="444" t="inlineStr">
        <is>
          <t>4.3x5.5x17.2</t>
        </is>
      </c>
      <c r="AB946" s="1633">
        <f>AB29</f>
        <v/>
      </c>
      <c r="AC946" s="1637">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25" t="n"/>
      <c r="D947" s="1625"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442" t="n"/>
      <c r="O947" s="553" t="n"/>
      <c r="P947" s="1626" t="n">
        <v>2391</v>
      </c>
      <c r="Q947" s="1622">
        <f>O947*P947</f>
        <v/>
      </c>
      <c r="R947" s="443" t="n">
        <v>0</v>
      </c>
      <c r="S947" s="1623">
        <f>O947*R947</f>
        <v/>
      </c>
      <c r="T947" s="1623">
        <f>Q947-S947</f>
        <v/>
      </c>
      <c r="U947" s="556">
        <f>T947/Q947</f>
        <v/>
      </c>
      <c r="V947" s="444" t="n"/>
      <c r="W947" s="444" t="n"/>
      <c r="X947" s="444" t="n"/>
      <c r="Y947" s="444" t="n"/>
      <c r="Z947" s="444" t="n"/>
      <c r="AA947" s="444" t="inlineStr">
        <is>
          <t>4.4x5.5x15.8</t>
        </is>
      </c>
      <c r="AB947" s="1633">
        <f>AB30</f>
        <v/>
      </c>
      <c r="AC947" s="1637">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25" t="n"/>
      <c r="D948" s="1625"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442" t="n"/>
      <c r="O948" s="553" t="n"/>
      <c r="P948" s="1626">
        <f>P30</f>
        <v/>
      </c>
      <c r="Q948" s="1622">
        <f>O948*P948</f>
        <v/>
      </c>
      <c r="R948" s="443" t="n">
        <v>0</v>
      </c>
      <c r="S948" s="1623">
        <f>O948*R948</f>
        <v/>
      </c>
      <c r="T948" s="1623">
        <f>Q948-S948</f>
        <v/>
      </c>
      <c r="U948" s="556">
        <f>T948/Q948</f>
        <v/>
      </c>
      <c r="V948" s="444" t="n"/>
      <c r="W948" s="444" t="n"/>
      <c r="X948" s="444" t="n"/>
      <c r="Y948" s="444" t="n"/>
      <c r="Z948" s="444" t="n"/>
      <c r="AA948" s="444" t="inlineStr">
        <is>
          <t>4.4x5.5x15.8</t>
        </is>
      </c>
      <c r="AB948" s="1638" t="n">
        <v>0.13761</v>
      </c>
      <c r="AC948" s="1627">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25" t="n"/>
      <c r="D949" s="1625"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26" t="n">
        <v>1992</v>
      </c>
      <c r="Q949" s="1622">
        <f>O949*P949</f>
        <v/>
      </c>
      <c r="R949" s="443" t="n">
        <v>0</v>
      </c>
      <c r="S949" s="1623">
        <f>O949*R949</f>
        <v/>
      </c>
      <c r="T949" s="1623">
        <f>Q949-S949</f>
        <v/>
      </c>
      <c r="U949" s="556">
        <f>T949/Q949</f>
        <v/>
      </c>
      <c r="V949" s="444" t="n"/>
      <c r="W949" s="444" t="n"/>
      <c r="X949" s="444" t="n"/>
      <c r="Y949" s="444" t="n"/>
      <c r="Z949" s="444" t="n"/>
      <c r="AA949" s="444" t="inlineStr">
        <is>
          <t>4.7x5x18</t>
        </is>
      </c>
      <c r="AB949" s="1633">
        <f>AB31</f>
        <v/>
      </c>
      <c r="AC949" s="1637">
        <f>ROUND(O949*AB949,3)</f>
        <v/>
      </c>
      <c r="AD949" s="673">
        <f>AD31</f>
        <v/>
      </c>
      <c r="AE949" s="663" t="inlineStr">
        <is>
          <t>делаем</t>
        </is>
      </c>
      <c r="AF949" s="663" t="inlineStr">
        <is>
          <t>RELENT</t>
        </is>
      </c>
      <c r="AG949" s="663" t="inlineStr">
        <is>
          <t>IDEA INTERNATIONAL CO., LTD</t>
        </is>
      </c>
    </row>
    <row r="950" hidden="1" ht="20.1" customFormat="1" customHeight="1" s="437" thickBot="1">
      <c r="A950" s="1442" t="n"/>
      <c r="B950" s="822" t="n"/>
      <c r="C950" s="1625">
        <f>C32</f>
        <v/>
      </c>
      <c r="D950" s="1625"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26">
        <f>P32</f>
        <v/>
      </c>
      <c r="Q950" s="1622">
        <f>O950*P950</f>
        <v/>
      </c>
      <c r="R950" s="443" t="n">
        <v>0</v>
      </c>
      <c r="S950" s="1623">
        <f>O950*R950</f>
        <v/>
      </c>
      <c r="T950" s="1623">
        <f>Q950-S950</f>
        <v/>
      </c>
      <c r="U950" s="556">
        <f>T950/Q950</f>
        <v/>
      </c>
      <c r="V950" s="444" t="n"/>
      <c r="W950" s="444" t="n"/>
      <c r="X950" s="444" t="n"/>
      <c r="Y950" s="444" t="n"/>
      <c r="Z950" s="444" t="n"/>
      <c r="AA950" s="444" t="inlineStr">
        <is>
          <t>4.8x5x18</t>
        </is>
      </c>
      <c r="AB950" s="1775">
        <f>AB32</f>
        <v/>
      </c>
      <c r="AC950" s="1637">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25">
        <f>C33</f>
        <v/>
      </c>
      <c r="D951" s="1625"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26" t="n">
        <v>3387</v>
      </c>
      <c r="Q951" s="1622">
        <f>O951*P951</f>
        <v/>
      </c>
      <c r="R951" s="443" t="n">
        <v>0</v>
      </c>
      <c r="S951" s="1623">
        <f>O951*R951</f>
        <v/>
      </c>
      <c r="T951" s="1623">
        <f>Q951-S951</f>
        <v/>
      </c>
      <c r="U951" s="556">
        <f>T951/Q951</f>
        <v/>
      </c>
      <c r="V951" s="444" t="n"/>
      <c r="W951" s="444" t="n"/>
      <c r="X951" s="444" t="n"/>
      <c r="Y951" s="444" t="n"/>
      <c r="Z951" s="444" t="n"/>
      <c r="AA951" s="444" t="inlineStr">
        <is>
          <t>4.2x5x14.8</t>
        </is>
      </c>
      <c r="AB951" s="1639">
        <f>AB33</f>
        <v/>
      </c>
      <c r="AC951" s="1637">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25">
        <f>C34</f>
        <v/>
      </c>
      <c r="D952" s="1625"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26" t="n">
        <v>3387</v>
      </c>
      <c r="Q952" s="1622">
        <f>O952*P952</f>
        <v/>
      </c>
      <c r="R952" s="443" t="n">
        <v>0</v>
      </c>
      <c r="S952" s="1623">
        <f>O952*R952</f>
        <v/>
      </c>
      <c r="T952" s="1623">
        <f>Q952-S952</f>
        <v/>
      </c>
      <c r="U952" s="556">
        <f>T952/Q952</f>
        <v/>
      </c>
      <c r="V952" s="444" t="n"/>
      <c r="W952" s="444" t="n"/>
      <c r="X952" s="444" t="n"/>
      <c r="Y952" s="444" t="n"/>
      <c r="Z952" s="444" t="n"/>
      <c r="AA952" s="444" t="n"/>
      <c r="AB952" s="1639">
        <f>AB34</f>
        <v/>
      </c>
      <c r="AC952" s="1637">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25">
        <f>C35</f>
        <v/>
      </c>
      <c r="D953" s="1625"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26" t="n">
        <v>3188</v>
      </c>
      <c r="Q953" s="1622">
        <f>O953*P953</f>
        <v/>
      </c>
      <c r="R953" s="443" t="n">
        <v>0</v>
      </c>
      <c r="S953" s="1623">
        <f>O953*R953</f>
        <v/>
      </c>
      <c r="T953" s="1623">
        <f>Q953-S953</f>
        <v/>
      </c>
      <c r="U953" s="556">
        <f>T953/Q953</f>
        <v/>
      </c>
      <c r="V953" s="444" t="n"/>
      <c r="W953" s="444" t="n"/>
      <c r="X953" s="444" t="n"/>
      <c r="Y953" s="444" t="n"/>
      <c r="Z953" s="444" t="n"/>
      <c r="AA953" s="444" t="n"/>
      <c r="AB953" s="1639">
        <f>AB35</f>
        <v/>
      </c>
      <c r="AC953" s="1637">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25">
        <f>C36</f>
        <v/>
      </c>
      <c r="D954" s="1625"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26" t="n">
        <v>3985</v>
      </c>
      <c r="Q954" s="1622">
        <f>O954*P954</f>
        <v/>
      </c>
      <c r="R954" s="443" t="n">
        <v>0</v>
      </c>
      <c r="S954" s="1623">
        <f>O954*R954</f>
        <v/>
      </c>
      <c r="T954" s="1623">
        <f>Q954-S954</f>
        <v/>
      </c>
      <c r="U954" s="556">
        <f>T954/Q954</f>
        <v/>
      </c>
      <c r="V954" s="444" t="n"/>
      <c r="W954" s="444" t="n"/>
      <c r="X954" s="444" t="n"/>
      <c r="Y954" s="444" t="n"/>
      <c r="Z954" s="444" t="n"/>
      <c r="AA954" s="444" t="inlineStr">
        <is>
          <t>4.5x5.4x17</t>
        </is>
      </c>
      <c r="AB954" s="1633">
        <f>AB36</f>
        <v/>
      </c>
      <c r="AC954" s="1637">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25">
        <f>C37</f>
        <v/>
      </c>
      <c r="D955" s="1625"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26" t="n">
        <v>3586</v>
      </c>
      <c r="Q955" s="1622">
        <f>O955*P955</f>
        <v/>
      </c>
      <c r="R955" s="443" t="n">
        <v>0</v>
      </c>
      <c r="S955" s="1623">
        <f>O955*R955</f>
        <v/>
      </c>
      <c r="T955" s="1623">
        <f>Q955-S955</f>
        <v/>
      </c>
      <c r="U955" s="556">
        <f>T955/Q955</f>
        <v/>
      </c>
      <c r="V955" s="444" t="n"/>
      <c r="W955" s="444" t="n"/>
      <c r="X955" s="444" t="n"/>
      <c r="Y955" s="444" t="n"/>
      <c r="Z955" s="444" t="n"/>
      <c r="AA955" s="444" t="inlineStr">
        <is>
          <t>4.2x5x17.2</t>
        </is>
      </c>
      <c r="AB955" s="1633">
        <f>AB37</f>
        <v/>
      </c>
      <c r="AC955" s="1637">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25" t="n"/>
      <c r="D956" s="1625"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26" t="n">
        <v>5977</v>
      </c>
      <c r="Q956" s="1622">
        <f>O956*P956</f>
        <v/>
      </c>
      <c r="R956" s="443" t="n">
        <v>0</v>
      </c>
      <c r="S956" s="1623">
        <f>O956*R956</f>
        <v/>
      </c>
      <c r="T956" s="1623">
        <f>Q956-S956</f>
        <v/>
      </c>
      <c r="U956" s="556">
        <f>T956/Q956</f>
        <v/>
      </c>
      <c r="V956" s="444" t="n"/>
      <c r="W956" s="444" t="n"/>
      <c r="X956" s="444" t="n"/>
      <c r="Y956" s="444" t="n"/>
      <c r="Z956" s="444" t="n"/>
      <c r="AA956" s="444" t="n"/>
      <c r="AB956" s="1639">
        <f>AB38</f>
        <v/>
      </c>
      <c r="AC956" s="1637">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25" t="n"/>
      <c r="D957" s="1625" t="n"/>
      <c r="E957" s="435" t="inlineStr">
        <is>
          <t>Relent TESTER</t>
        </is>
      </c>
      <c r="F957" s="1668"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26">
        <f>P39</f>
        <v/>
      </c>
      <c r="Q957" s="1622">
        <f>O957*P957</f>
        <v/>
      </c>
      <c r="R957" s="443" t="n">
        <v>0</v>
      </c>
      <c r="S957" s="1623">
        <f>O957*R957</f>
        <v/>
      </c>
      <c r="T957" s="1623">
        <f>Q957-S957</f>
        <v/>
      </c>
      <c r="U957" s="556">
        <f>T957/Q957</f>
        <v/>
      </c>
      <c r="V957" s="444" t="n"/>
      <c r="W957" s="444" t="n"/>
      <c r="X957" s="444" t="n"/>
      <c r="Y957" s="444" t="n"/>
      <c r="Z957" s="444" t="n"/>
      <c r="AA957" s="444" t="n"/>
      <c r="AB957" s="1639">
        <f>AB39</f>
        <v/>
      </c>
      <c r="AC957" s="1637">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25" t="n"/>
      <c r="D958" s="1625" t="n"/>
      <c r="E958" s="435" t="inlineStr">
        <is>
          <t>Relent TESTER</t>
        </is>
      </c>
      <c r="F958" s="1668"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26" t="n">
        <v>1449</v>
      </c>
      <c r="Q958" s="1622">
        <f>O958*P958</f>
        <v/>
      </c>
      <c r="R958" s="443" t="n">
        <v>0</v>
      </c>
      <c r="S958" s="1623">
        <f>O958*R958</f>
        <v/>
      </c>
      <c r="T958" s="1623">
        <f>Q958-S958</f>
        <v/>
      </c>
      <c r="U958" s="556">
        <f>T958/Q958</f>
        <v/>
      </c>
      <c r="V958" s="444" t="n"/>
      <c r="W958" s="444" t="n"/>
      <c r="X958" s="444" t="n"/>
      <c r="Y958" s="444" t="n"/>
      <c r="Z958" s="444" t="n"/>
      <c r="AA958" s="444" t="n"/>
      <c r="AB958" s="1639">
        <f>AB42</f>
        <v/>
      </c>
      <c r="AC958" s="1637">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25" t="n"/>
      <c r="D959" s="1625" t="n"/>
      <c r="E959" s="435" t="inlineStr">
        <is>
          <t>Relent TESTER</t>
        </is>
      </c>
      <c r="F959" s="1668"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26" t="n">
        <v>1449</v>
      </c>
      <c r="Q959" s="1622">
        <f>O959*P959</f>
        <v/>
      </c>
      <c r="R959" s="443" t="n">
        <v>0</v>
      </c>
      <c r="S959" s="1623">
        <f>O959*R959</f>
        <v/>
      </c>
      <c r="T959" s="1623">
        <f>Q959-S959</f>
        <v/>
      </c>
      <c r="U959" s="556">
        <f>T959/Q959</f>
        <v/>
      </c>
      <c r="V959" s="444" t="n"/>
      <c r="W959" s="444" t="n"/>
      <c r="X959" s="444" t="n"/>
      <c r="Y959" s="444" t="n"/>
      <c r="Z959" s="444" t="n"/>
      <c r="AA959" s="444" t="n"/>
      <c r="AB959" s="1639">
        <f>AB43</f>
        <v/>
      </c>
      <c r="AC959" s="1637">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25" t="n"/>
      <c r="D960" s="1625" t="n"/>
      <c r="E960" s="435" t="inlineStr">
        <is>
          <t>Relent TESTER</t>
        </is>
      </c>
      <c r="F960" s="1668"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26" t="n">
        <v>1368</v>
      </c>
      <c r="Q960" s="1622">
        <f>O960*P960</f>
        <v/>
      </c>
      <c r="R960" s="443" t="n">
        <v>0</v>
      </c>
      <c r="S960" s="1623">
        <f>O960*R960</f>
        <v/>
      </c>
      <c r="T960" s="1623">
        <f>Q960-S960</f>
        <v/>
      </c>
      <c r="U960" s="556">
        <f>T960/Q960</f>
        <v/>
      </c>
      <c r="V960" s="444" t="n"/>
      <c r="W960" s="444" t="n"/>
      <c r="X960" s="444" t="n"/>
      <c r="Y960" s="444" t="n"/>
      <c r="Z960" s="444" t="n"/>
      <c r="AA960" s="444" t="n"/>
      <c r="AB960" s="1639">
        <f>AB44</f>
        <v/>
      </c>
      <c r="AC960" s="1637">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25" t="n"/>
      <c r="D961" s="1625" t="n"/>
      <c r="E961" s="435" t="inlineStr">
        <is>
          <t>Relent TESTER</t>
        </is>
      </c>
      <c r="F961" s="1668"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26">
        <f>P49</f>
        <v/>
      </c>
      <c r="Q961" s="1622">
        <f>O961*P961</f>
        <v/>
      </c>
      <c r="R961" s="443" t="n">
        <v>0</v>
      </c>
      <c r="S961" s="1623">
        <f>O961*R961</f>
        <v/>
      </c>
      <c r="T961" s="1623">
        <f>Q961-S961</f>
        <v/>
      </c>
      <c r="U961" s="556">
        <f>T961/Q961</f>
        <v/>
      </c>
      <c r="V961" s="444" t="n"/>
      <c r="W961" s="444" t="n"/>
      <c r="X961" s="444" t="n"/>
      <c r="Y961" s="444" t="n"/>
      <c r="Z961" s="444" t="n"/>
      <c r="AA961" s="444" t="n"/>
      <c r="AB961" s="1639">
        <f>AB49</f>
        <v/>
      </c>
      <c r="AC961" s="1637">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25" t="n"/>
      <c r="D962" s="1625"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26" t="n">
        <v>2703</v>
      </c>
      <c r="Q962" s="1622">
        <f>O962*P962</f>
        <v/>
      </c>
      <c r="R962" s="443" t="n">
        <v>0</v>
      </c>
      <c r="S962" s="1623">
        <f>O962*R962</f>
        <v/>
      </c>
      <c r="T962" s="1623">
        <f>Q962-S962</f>
        <v/>
      </c>
      <c r="U962" s="556">
        <f>T962/Q962</f>
        <v/>
      </c>
      <c r="V962" s="444" t="n"/>
      <c r="W962" s="444" t="n"/>
      <c r="X962" s="444" t="n"/>
      <c r="Y962" s="444" t="n"/>
      <c r="Z962" s="444" t="n"/>
      <c r="AA962" s="444" t="n"/>
      <c r="AB962" s="1627">
        <f>AB58</f>
        <v/>
      </c>
      <c r="AC962" s="1624">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25" t="n"/>
      <c r="D963" s="1625"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26">
        <f>P47</f>
        <v/>
      </c>
      <c r="Q963" s="1622">
        <f>O963*P963</f>
        <v/>
      </c>
      <c r="R963" s="443" t="n">
        <v>0</v>
      </c>
      <c r="S963" s="1623">
        <f>O963*R963</f>
        <v/>
      </c>
      <c r="T963" s="1623">
        <f>Q963-S963</f>
        <v/>
      </c>
      <c r="U963" s="556">
        <f>T963/Q963</f>
        <v/>
      </c>
      <c r="V963" s="444" t="n"/>
      <c r="W963" s="444" t="n"/>
      <c r="X963" s="444" t="n"/>
      <c r="Y963" s="444" t="n"/>
      <c r="Z963" s="444" t="n"/>
      <c r="AA963" s="444" t="n"/>
      <c r="AB963" s="1633">
        <f>AB47</f>
        <v/>
      </c>
      <c r="AC963" s="1637">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25" t="n"/>
      <c r="D964" s="1625"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26" t="n">
        <v>1594</v>
      </c>
      <c r="Q964" s="1622">
        <f>O964*P964</f>
        <v/>
      </c>
      <c r="R964" s="443" t="n">
        <v>0</v>
      </c>
      <c r="S964" s="1623">
        <f>O964*R964</f>
        <v/>
      </c>
      <c r="T964" s="1623">
        <f>Q964-S964</f>
        <v/>
      </c>
      <c r="U964" s="556">
        <f>T964/Q964</f>
        <v/>
      </c>
      <c r="V964" s="444" t="n"/>
      <c r="W964" s="444" t="n"/>
      <c r="X964" s="444" t="n"/>
      <c r="Y964" s="444" t="n"/>
      <c r="Z964" s="444" t="n"/>
      <c r="AA964" s="444" t="n"/>
      <c r="AB964" s="1647">
        <f>AB57</f>
        <v/>
      </c>
      <c r="AC964" s="1627">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25" t="n"/>
      <c r="D965" s="1625"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26" t="n">
        <v>2391</v>
      </c>
      <c r="Q965" s="1622">
        <f>O965*P965</f>
        <v/>
      </c>
      <c r="R965" s="443" t="n">
        <v>0</v>
      </c>
      <c r="S965" s="1623">
        <f>O965*R965</f>
        <v/>
      </c>
      <c r="T965" s="1623">
        <f>Q965-S965</f>
        <v/>
      </c>
      <c r="U965" s="556">
        <f>T965/Q965</f>
        <v/>
      </c>
      <c r="V965" s="444" t="n"/>
      <c r="W965" s="444" t="n"/>
      <c r="X965" s="444" t="n"/>
      <c r="Y965" s="444" t="n"/>
      <c r="Z965" s="444" t="n"/>
      <c r="AA965" s="444" t="n"/>
      <c r="AB965" s="1647">
        <f>AB50</f>
        <v/>
      </c>
      <c r="AC965" s="1624">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442" t="n"/>
      <c r="B966" s="822" t="n"/>
      <c r="C966" s="1625">
        <f>C50</f>
        <v/>
      </c>
      <c r="D966" s="1625"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26">
        <f>P51</f>
        <v/>
      </c>
      <c r="Q966" s="1622">
        <f>O966*P966</f>
        <v/>
      </c>
      <c r="R966" s="443" t="n">
        <v>0</v>
      </c>
      <c r="S966" s="1623">
        <f>O966*R966</f>
        <v/>
      </c>
      <c r="T966" s="1623">
        <f>Q966-S966</f>
        <v/>
      </c>
      <c r="U966" s="556">
        <f>T966/Q966</f>
        <v/>
      </c>
      <c r="V966" s="444" t="n"/>
      <c r="W966" s="444" t="n"/>
      <c r="X966" s="444" t="n"/>
      <c r="Y966" s="444" t="n"/>
      <c r="Z966" s="444" t="n"/>
      <c r="AA966" s="444" t="n"/>
      <c r="AB966" s="1650">
        <f>AB51</f>
        <v/>
      </c>
      <c r="AC966" s="1624">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25" t="n"/>
      <c r="D967" s="1625"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26">
        <f>P45</f>
        <v/>
      </c>
      <c r="Q967" s="1622">
        <f>O967*P967</f>
        <v/>
      </c>
      <c r="R967" s="443" t="n">
        <v>0</v>
      </c>
      <c r="S967" s="1623">
        <f>O967*R967</f>
        <v/>
      </c>
      <c r="T967" s="1623">
        <f>Q967-S967</f>
        <v/>
      </c>
      <c r="U967" s="556">
        <f>T967/Q967</f>
        <v/>
      </c>
      <c r="V967" s="444" t="n"/>
      <c r="W967" s="444" t="n"/>
      <c r="X967" s="444" t="n"/>
      <c r="Y967" s="444" t="n"/>
      <c r="Z967" s="444" t="n"/>
      <c r="AA967" s="444" t="inlineStr">
        <is>
          <t>3.5x5x18.5</t>
        </is>
      </c>
      <c r="AB967" s="1638">
        <f>AB45</f>
        <v/>
      </c>
      <c r="AC967" s="1627">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25">
        <f>C52</f>
        <v/>
      </c>
      <c r="D968" s="1625"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26" t="n">
        <v>3985</v>
      </c>
      <c r="Q968" s="1628">
        <f>O968*P968</f>
        <v/>
      </c>
      <c r="R968" s="443" t="n">
        <v>0</v>
      </c>
      <c r="S968" s="1623">
        <f>O968*R968</f>
        <v/>
      </c>
      <c r="T968" s="1623">
        <f>Q968-S968</f>
        <v/>
      </c>
      <c r="U968" s="556">
        <f>T968/Q968</f>
        <v/>
      </c>
      <c r="V968" s="444" t="n"/>
      <c r="W968" s="444" t="n"/>
      <c r="X968" s="444" t="n"/>
      <c r="Y968" s="444" t="n"/>
      <c r="Z968" s="444" t="n"/>
      <c r="AA968" s="444" t="inlineStr">
        <is>
          <t>5.5x5.6x8.8</t>
        </is>
      </c>
      <c r="AB968" s="1638">
        <f>AB52</f>
        <v/>
      </c>
      <c r="AC968" s="1627">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25">
        <f>C53</f>
        <v/>
      </c>
      <c r="D969" s="1625"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26">
        <f>P53</f>
        <v/>
      </c>
      <c r="Q969" s="1628">
        <f>O969*P969</f>
        <v/>
      </c>
      <c r="R969" s="443" t="n">
        <v>0</v>
      </c>
      <c r="S969" s="1623">
        <f>O969*R969</f>
        <v/>
      </c>
      <c r="T969" s="1623">
        <f>Q969-S969</f>
        <v/>
      </c>
      <c r="U969" s="556">
        <f>T969/Q969</f>
        <v/>
      </c>
      <c r="V969" s="444" t="n"/>
      <c r="W969" s="444" t="n"/>
      <c r="X969" s="444" t="n"/>
      <c r="Y969" s="444" t="n"/>
      <c r="Z969" s="444" t="n"/>
      <c r="AA969" s="444" t="inlineStr">
        <is>
          <t>7.5x7.5x7</t>
        </is>
      </c>
      <c r="AB969" s="1638">
        <f>AB53</f>
        <v/>
      </c>
      <c r="AC969" s="1627">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25">
        <f>C54</f>
        <v/>
      </c>
      <c r="D970" s="1625"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26">
        <f>P54</f>
        <v/>
      </c>
      <c r="Q970" s="1628">
        <f>O970*P970</f>
        <v/>
      </c>
      <c r="R970" s="443" t="n">
        <v>0</v>
      </c>
      <c r="S970" s="1623">
        <f>O970*R970</f>
        <v/>
      </c>
      <c r="T970" s="1623">
        <f>Q970-S970</f>
        <v/>
      </c>
      <c r="U970" s="556">
        <f>T970/Q970</f>
        <v/>
      </c>
      <c r="V970" s="444" t="n"/>
      <c r="W970" s="444" t="n"/>
      <c r="X970" s="444" t="n"/>
      <c r="Y970" s="444" t="n"/>
      <c r="Z970" s="444" t="n"/>
      <c r="AA970" s="444" t="inlineStr">
        <is>
          <t>7.5x7.5x7</t>
        </is>
      </c>
      <c r="AB970" s="1638">
        <f>AB54</f>
        <v/>
      </c>
      <c r="AC970" s="1627">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25" t="n"/>
      <c r="D971" s="1625" t="n"/>
      <c r="E971" s="435" t="inlineStr">
        <is>
          <t>Relent TESTER</t>
        </is>
      </c>
      <c r="F971" s="1668"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26">
        <f>P55</f>
        <v/>
      </c>
      <c r="Q971" s="1628">
        <f>O971*P971</f>
        <v/>
      </c>
      <c r="R971" s="443" t="n">
        <v>0</v>
      </c>
      <c r="S971" s="1623">
        <f>O971*R971</f>
        <v/>
      </c>
      <c r="T971" s="1623">
        <f>Q971-S971</f>
        <v/>
      </c>
      <c r="U971" s="556">
        <f>T971/Q971</f>
        <v/>
      </c>
      <c r="V971" s="444" t="n"/>
      <c r="W971" s="444" t="n"/>
      <c r="X971" s="444" t="n"/>
      <c r="Y971" s="444" t="n"/>
      <c r="Z971" s="444" t="n"/>
      <c r="AA971" s="444" t="n"/>
      <c r="AB971" s="1638">
        <f>AB55</f>
        <v/>
      </c>
      <c r="AC971" s="1627">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25" t="n"/>
      <c r="D972" s="1625"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26">
        <f>P587</f>
        <v/>
      </c>
      <c r="Q972" s="1628">
        <f>O972*P972</f>
        <v/>
      </c>
      <c r="R972" s="443" t="n">
        <v>0</v>
      </c>
      <c r="S972" s="1623">
        <f>O972*R972</f>
        <v/>
      </c>
      <c r="T972" s="1623">
        <f>Q972-S972</f>
        <v/>
      </c>
      <c r="U972" s="556">
        <f>T972/Q972</f>
        <v/>
      </c>
      <c r="V972" s="444" t="n"/>
      <c r="W972" s="444" t="n"/>
      <c r="X972" s="444" t="n"/>
      <c r="Y972" s="444" t="n"/>
      <c r="Z972" s="444" t="n"/>
      <c r="AA972" s="444" t="inlineStr">
        <is>
          <t>7.2x7.4x5.9</t>
        </is>
      </c>
      <c r="AB972" s="1647">
        <f>AB56</f>
        <v/>
      </c>
      <c r="AC972" s="1627">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25" t="n"/>
      <c r="D973" s="1625"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26">
        <f>P79</f>
        <v/>
      </c>
      <c r="Q973" s="1628">
        <f>O973*P973</f>
        <v/>
      </c>
      <c r="R973" s="443" t="n">
        <v>0</v>
      </c>
      <c r="S973" s="1623">
        <f>O973*R973</f>
        <v/>
      </c>
      <c r="T973" s="1623">
        <f>Q973-S973</f>
        <v/>
      </c>
      <c r="U973" s="556">
        <f>T973/Q973</f>
        <v/>
      </c>
      <c r="V973" s="444" t="n"/>
      <c r="W973" s="444" t="n"/>
      <c r="X973" s="444" t="n"/>
      <c r="Y973" s="444" t="n"/>
      <c r="Z973" s="444" t="n"/>
      <c r="AA973" s="444" t="inlineStr">
        <is>
          <t>3.5x3.5x9.5</t>
        </is>
      </c>
      <c r="AB973" s="1633" t="n">
        <v>0.08491</v>
      </c>
      <c r="AC973" s="1637">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25" t="n"/>
      <c r="D974" s="1625"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26">
        <f>P78</f>
        <v/>
      </c>
      <c r="Q974" s="1628">
        <f>O974*P974</f>
        <v/>
      </c>
      <c r="R974" s="443" t="n">
        <v>0</v>
      </c>
      <c r="S974" s="1623">
        <f>O974*R974</f>
        <v/>
      </c>
      <c r="T974" s="1623">
        <f>Q974-S974</f>
        <v/>
      </c>
      <c r="U974" s="556">
        <f>T974/Q974</f>
        <v/>
      </c>
      <c r="V974" s="444" t="n"/>
      <c r="W974" s="444" t="n"/>
      <c r="X974" s="444" t="n"/>
      <c r="Y974" s="444" t="n"/>
      <c r="Z974" s="444" t="n"/>
      <c r="AA974" s="444" t="n"/>
      <c r="AB974" s="1647" t="n">
        <v>0.083</v>
      </c>
      <c r="AC974" s="1627">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25" t="n"/>
      <c r="D975" s="1625"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26" t="n">
        <v>2420</v>
      </c>
      <c r="Q975" s="1628">
        <f>O975*P975</f>
        <v/>
      </c>
      <c r="R975" s="443" t="n">
        <v>0</v>
      </c>
      <c r="S975" s="1623">
        <f>O975*R975</f>
        <v/>
      </c>
      <c r="T975" s="1623">
        <f>Q975-S975</f>
        <v/>
      </c>
      <c r="U975" s="556">
        <f>T975/Q975</f>
        <v/>
      </c>
      <c r="V975" s="444" t="n"/>
      <c r="W975" s="444" t="n"/>
      <c r="X975" s="444" t="n"/>
      <c r="Y975" s="444" t="n"/>
      <c r="Z975" s="444" t="n"/>
      <c r="AA975" s="444" t="n"/>
      <c r="AB975" s="1647">
        <f>AB61</f>
        <v/>
      </c>
      <c r="AC975" s="1627">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25" t="n"/>
      <c r="D976" s="1625"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26">
        <f>P62</f>
        <v/>
      </c>
      <c r="Q976" s="1628">
        <f>O976*P976</f>
        <v/>
      </c>
      <c r="R976" s="443" t="n">
        <v>0</v>
      </c>
      <c r="S976" s="1623">
        <f>O976*R976</f>
        <v/>
      </c>
      <c r="T976" s="1623">
        <f>Q976-S976</f>
        <v/>
      </c>
      <c r="U976" s="556">
        <f>T975/Q975</f>
        <v/>
      </c>
      <c r="V976" s="444" t="n"/>
      <c r="W976" s="444" t="n"/>
      <c r="X976" s="444" t="n"/>
      <c r="Y976" s="444" t="n"/>
      <c r="Z976" s="444" t="n"/>
      <c r="AA976" s="444" t="n"/>
      <c r="AB976" s="1647">
        <f>AB62</f>
        <v/>
      </c>
      <c r="AC976" s="1627">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25">
        <f>C64</f>
        <v/>
      </c>
      <c r="D977" s="1625"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26" t="n">
        <v>2420</v>
      </c>
      <c r="Q977" s="1628">
        <f>O977*P977</f>
        <v/>
      </c>
      <c r="R977" s="443" t="n">
        <v>0</v>
      </c>
      <c r="S977" s="1623">
        <f>O977*R977</f>
        <v/>
      </c>
      <c r="T977" s="1623">
        <f>Q977-S977</f>
        <v/>
      </c>
      <c r="U977" s="556">
        <f>T977/Q977</f>
        <v/>
      </c>
      <c r="V977" s="444" t="n"/>
      <c r="W977" s="444" t="n"/>
      <c r="X977" s="444" t="n"/>
      <c r="Y977" s="444" t="n"/>
      <c r="Z977" s="444" t="n"/>
      <c r="AA977" s="444" t="n"/>
      <c r="AB977" s="1650">
        <f>AB64</f>
        <v/>
      </c>
      <c r="AC977" s="1624">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25">
        <f>C65</f>
        <v/>
      </c>
      <c r="D978" s="1625"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26" t="n">
        <v>2420</v>
      </c>
      <c r="Q978" s="1628">
        <f>O978*P978</f>
        <v/>
      </c>
      <c r="R978" s="443" t="n">
        <v>0</v>
      </c>
      <c r="S978" s="1623">
        <f>O978*R978</f>
        <v/>
      </c>
      <c r="T978" s="1623">
        <f>Q978-S978</f>
        <v/>
      </c>
      <c r="U978" s="556">
        <f>T978/Q978</f>
        <v/>
      </c>
      <c r="V978" s="444" t="n"/>
      <c r="W978" s="444" t="n"/>
      <c r="X978" s="444" t="n"/>
      <c r="Y978" s="444" t="n"/>
      <c r="Z978" s="444" t="n"/>
      <c r="AA978" s="444" t="n"/>
      <c r="AB978" s="1650">
        <f>AB65</f>
        <v/>
      </c>
      <c r="AC978" s="1624">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25">
        <f>C66</f>
        <v/>
      </c>
      <c r="D979" s="1625"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26" t="n">
        <v>2420</v>
      </c>
      <c r="Q979" s="1628">
        <f>O979*P979</f>
        <v/>
      </c>
      <c r="R979" s="443" t="n">
        <v>0</v>
      </c>
      <c r="S979" s="1623">
        <f>O979*R979</f>
        <v/>
      </c>
      <c r="T979" s="1623">
        <f>Q979-S979</f>
        <v/>
      </c>
      <c r="U979" s="556">
        <f>T979/Q979</f>
        <v/>
      </c>
      <c r="V979" s="444" t="n"/>
      <c r="W979" s="444" t="n"/>
      <c r="X979" s="444" t="n"/>
      <c r="Y979" s="444" t="n"/>
      <c r="Z979" s="444" t="n"/>
      <c r="AA979" s="444" t="n"/>
      <c r="AB979" s="1647">
        <f>AB66</f>
        <v/>
      </c>
      <c r="AC979" s="1627">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25">
        <f>C67</f>
        <v/>
      </c>
      <c r="D980" s="1625"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26" t="n">
        <v>2420</v>
      </c>
      <c r="Q980" s="1628">
        <f>O980*P980</f>
        <v/>
      </c>
      <c r="R980" s="443" t="n">
        <v>0</v>
      </c>
      <c r="S980" s="1623">
        <f>O980*R980</f>
        <v/>
      </c>
      <c r="T980" s="1623">
        <f>Q980-S980</f>
        <v/>
      </c>
      <c r="U980" s="556">
        <f>T980/Q980</f>
        <v/>
      </c>
      <c r="V980" s="444" t="n"/>
      <c r="W980" s="444" t="n"/>
      <c r="X980" s="444" t="n"/>
      <c r="Y980" s="444" t="n"/>
      <c r="Z980" s="444" t="n"/>
      <c r="AA980" s="444" t="n"/>
      <c r="AB980" s="1647">
        <f>AB67</f>
        <v/>
      </c>
      <c r="AC980" s="1627">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25">
        <f>C68</f>
        <v/>
      </c>
      <c r="D981" s="1625"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26" t="n">
        <v>3390</v>
      </c>
      <c r="Q981" s="1628">
        <f>O981*P981</f>
        <v/>
      </c>
      <c r="R981" s="443" t="n">
        <v>0</v>
      </c>
      <c r="S981" s="1623">
        <f>O981*R981</f>
        <v/>
      </c>
      <c r="T981" s="1623">
        <f>Q981-S981</f>
        <v/>
      </c>
      <c r="U981" s="556">
        <f>T981/Q981</f>
        <v/>
      </c>
      <c r="V981" s="444" t="n"/>
      <c r="W981" s="444" t="n"/>
      <c r="X981" s="444" t="n"/>
      <c r="Y981" s="444" t="n"/>
      <c r="Z981" s="444" t="n"/>
      <c r="AA981" s="444" t="n"/>
      <c r="AB981" s="1650">
        <f>AB68</f>
        <v/>
      </c>
      <c r="AC981" s="1624">
        <f>ROUND(O981*AB981,3)</f>
        <v/>
      </c>
      <c r="AD981" s="673">
        <f>AD1022</f>
        <v/>
      </c>
      <c r="AE981" s="663" t="n"/>
      <c r="AF981" s="663" t="n"/>
      <c r="AG981" s="663" t="n"/>
    </row>
    <row r="982" hidden="1" ht="20.1" customFormat="1" customHeight="1" s="437" thickBot="1">
      <c r="A982" s="435" t="n"/>
      <c r="B982" s="829" t="n"/>
      <c r="C982" s="1625">
        <f>C69</f>
        <v/>
      </c>
      <c r="D982" s="1625"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26" t="n">
        <v>3985</v>
      </c>
      <c r="Q982" s="1628">
        <f>O982*P982</f>
        <v/>
      </c>
      <c r="R982" s="443" t="n">
        <v>0</v>
      </c>
      <c r="S982" s="1623">
        <f>O982*R982</f>
        <v/>
      </c>
      <c r="T982" s="1623">
        <f>Q982-S982</f>
        <v/>
      </c>
      <c r="U982" s="556">
        <f>T982/Q982</f>
        <v/>
      </c>
      <c r="V982" s="444" t="n"/>
      <c r="W982" s="444" t="n"/>
      <c r="X982" s="444" t="n"/>
      <c r="Y982" s="444" t="n"/>
      <c r="Z982" s="444" t="n"/>
      <c r="AA982" s="444" t="n"/>
      <c r="AB982" s="1647">
        <f>AB69</f>
        <v/>
      </c>
      <c r="AC982" s="1627">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25">
        <f>C70</f>
        <v/>
      </c>
      <c r="D983" s="1625"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26" t="n">
        <v>3985</v>
      </c>
      <c r="Q983" s="1628">
        <f>O983*P983</f>
        <v/>
      </c>
      <c r="R983" s="443" t="n">
        <v>0</v>
      </c>
      <c r="S983" s="1623">
        <f>O983*R983</f>
        <v/>
      </c>
      <c r="T983" s="1623">
        <f>Q983-S983</f>
        <v/>
      </c>
      <c r="U983" s="556">
        <f>T983/Q983</f>
        <v/>
      </c>
      <c r="V983" s="444" t="n"/>
      <c r="W983" s="444" t="n"/>
      <c r="X983" s="444" t="n"/>
      <c r="Y983" s="444" t="n"/>
      <c r="Z983" s="444" t="n"/>
      <c r="AA983" s="444" t="n"/>
      <c r="AB983" s="1647">
        <f>AB70</f>
        <v/>
      </c>
      <c r="AC983" s="1627">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25">
        <f>C71</f>
        <v/>
      </c>
      <c r="D984" s="1625"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26" t="n">
        <v>3985</v>
      </c>
      <c r="Q984" s="1628">
        <f>O984*P984</f>
        <v/>
      </c>
      <c r="R984" s="443" t="n">
        <v>0</v>
      </c>
      <c r="S984" s="1623">
        <f>O984*R984</f>
        <v/>
      </c>
      <c r="T984" s="1623">
        <f>Q984-S984</f>
        <v/>
      </c>
      <c r="U984" s="556">
        <f>T984/Q984</f>
        <v/>
      </c>
      <c r="V984" s="444" t="n"/>
      <c r="W984" s="444" t="n"/>
      <c r="X984" s="444" t="n"/>
      <c r="Y984" s="444" t="n"/>
      <c r="Z984" s="444" t="n"/>
      <c r="AA984" s="444" t="n"/>
      <c r="AB984" s="1647">
        <f>AB71</f>
        <v/>
      </c>
      <c r="AC984" s="1627">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442"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26" t="n">
        <v>100</v>
      </c>
      <c r="Q985" s="1628">
        <f>O985*P985</f>
        <v/>
      </c>
      <c r="R985" s="443" t="n">
        <v>0</v>
      </c>
      <c r="S985" s="1623">
        <f>O985*R985</f>
        <v/>
      </c>
      <c r="T985" s="1623">
        <f>Q985-S985</f>
        <v/>
      </c>
      <c r="U985" s="556">
        <f>T985/Q985</f>
        <v/>
      </c>
      <c r="V985" s="444" t="n"/>
      <c r="W985" s="444" t="n"/>
      <c r="X985" s="444" t="n"/>
      <c r="Y985" s="444" t="n"/>
      <c r="Z985" s="444" t="n"/>
      <c r="AA985" s="444" t="n"/>
      <c r="AB985" s="1650" t="n">
        <v>0.187</v>
      </c>
      <c r="AC985" s="1624">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442"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26" t="n">
        <v>100</v>
      </c>
      <c r="Q986" s="1628">
        <f>O986*P986</f>
        <v/>
      </c>
      <c r="R986" s="443" t="n">
        <v>0</v>
      </c>
      <c r="S986" s="1623">
        <f>O986*R986</f>
        <v/>
      </c>
      <c r="T986" s="1623">
        <f>Q986-S986</f>
        <v/>
      </c>
      <c r="U986" s="556">
        <f>T986/Q986</f>
        <v/>
      </c>
      <c r="V986" s="444" t="n"/>
      <c r="W986" s="444" t="n"/>
      <c r="X986" s="444" t="n"/>
      <c r="Y986" s="444" t="n"/>
      <c r="Z986" s="444" t="n"/>
      <c r="AA986" s="444" t="n"/>
      <c r="AB986" s="1650" t="n">
        <v>0.191</v>
      </c>
      <c r="AC986" s="1624">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26">
        <f>P73</f>
        <v/>
      </c>
      <c r="Q987" s="1628">
        <f>O987*P987</f>
        <v/>
      </c>
      <c r="R987" s="443" t="n">
        <v>0</v>
      </c>
      <c r="S987" s="1623">
        <f>O987*R987</f>
        <v/>
      </c>
      <c r="T987" s="1623">
        <f>Q987-S987</f>
        <v/>
      </c>
      <c r="U987" s="556">
        <f>T987/Q987</f>
        <v/>
      </c>
      <c r="V987" s="444" t="n"/>
      <c r="W987" s="444" t="n"/>
      <c r="X987" s="444" t="n"/>
      <c r="Y987" s="444" t="n"/>
      <c r="Z987" s="444" t="n"/>
      <c r="AA987" s="444" t="n"/>
      <c r="AB987" s="1647">
        <f>AB73</f>
        <v/>
      </c>
      <c r="AC987" s="1627">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26" t="n">
        <v>398</v>
      </c>
      <c r="Q988" s="1628">
        <f>O988*P988</f>
        <v/>
      </c>
      <c r="R988" s="443" t="n">
        <v>0</v>
      </c>
      <c r="S988" s="1623">
        <f>O988*R988</f>
        <v/>
      </c>
      <c r="T988" s="1623">
        <f>Q988-S988</f>
        <v/>
      </c>
      <c r="U988" s="556">
        <f>T988/Q988</f>
        <v/>
      </c>
      <c r="V988" s="444" t="n"/>
      <c r="W988" s="444" t="n"/>
      <c r="X988" s="444" t="n"/>
      <c r="Y988" s="444" t="n"/>
      <c r="Z988" s="444" t="n"/>
      <c r="AA988" s="444" t="n"/>
      <c r="AB988" s="1633">
        <f>AB74</f>
        <v/>
      </c>
      <c r="AC988" s="1637">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26" t="n">
        <v>850</v>
      </c>
      <c r="Q989" s="1628">
        <f>O989*P989</f>
        <v/>
      </c>
      <c r="R989" s="443" t="n">
        <v>0</v>
      </c>
      <c r="S989" s="1623">
        <f>O989*R989</f>
        <v/>
      </c>
      <c r="T989" s="1623">
        <f>Q989-S989</f>
        <v/>
      </c>
      <c r="U989" s="556">
        <f>T989/Q989</f>
        <v/>
      </c>
      <c r="V989" s="444" t="n"/>
      <c r="W989" s="444" t="n"/>
      <c r="X989" s="444" t="n"/>
      <c r="Y989" s="444" t="n"/>
      <c r="Z989" s="444" t="n"/>
      <c r="AA989" s="444" t="n"/>
      <c r="AB989" s="1633" t="n">
        <v>0.015</v>
      </c>
      <c r="AC989" s="1624">
        <f>ROUND(O989*AB989,3)</f>
        <v/>
      </c>
      <c r="AD989" s="881">
        <f>AD75</f>
        <v/>
      </c>
      <c r="AE989" s="663">
        <f>AE75</f>
        <v/>
      </c>
      <c r="AF989" s="663">
        <f>AF75</f>
        <v/>
      </c>
      <c r="AG989" s="663">
        <f>AG75</f>
        <v/>
      </c>
    </row>
    <row r="990" hidden="1" ht="20.1" customFormat="1" customHeight="1" s="437" thickBot="1">
      <c r="A990" s="435" t="n"/>
      <c r="B990" s="829" t="n"/>
      <c r="C990" s="1625" t="n">
        <v>2100058023155</v>
      </c>
      <c r="D990" s="1625"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26">
        <f>P127</f>
        <v/>
      </c>
      <c r="Q990" s="1628">
        <f>O990*P990</f>
        <v/>
      </c>
      <c r="R990" s="443" t="n">
        <v>0</v>
      </c>
      <c r="S990" s="1623">
        <f>O990*R990</f>
        <v/>
      </c>
      <c r="T990" s="1623">
        <f>Q990-S990</f>
        <v/>
      </c>
      <c r="U990" s="556">
        <f>T990/Q990</f>
        <v/>
      </c>
      <c r="V990" s="444" t="n"/>
      <c r="W990" s="444" t="n"/>
      <c r="X990" s="444" t="n"/>
      <c r="Y990" s="444" t="n"/>
      <c r="Z990" s="444" t="n"/>
      <c r="AA990" s="444" t="n"/>
      <c r="AB990" s="1639" t="n">
        <v>0.096</v>
      </c>
      <c r="AC990" s="1627">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442" t="n"/>
      <c r="B991" s="822" t="n"/>
      <c r="C991" s="1625" t="n">
        <v>2100058023162</v>
      </c>
      <c r="D991" s="1625"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26">
        <f>P128</f>
        <v/>
      </c>
      <c r="Q991" s="1628">
        <f>O991*P991</f>
        <v/>
      </c>
      <c r="R991" s="443" t="n">
        <v>0</v>
      </c>
      <c r="S991" s="1623">
        <f>O991*R991</f>
        <v/>
      </c>
      <c r="T991" s="1623">
        <f>Q991-S991</f>
        <v/>
      </c>
      <c r="U991" s="556">
        <f>T991/Q991</f>
        <v/>
      </c>
      <c r="V991" s="444" t="n"/>
      <c r="W991" s="444" t="n"/>
      <c r="X991" s="444" t="n"/>
      <c r="Y991" s="444" t="n"/>
      <c r="Z991" s="444" t="n"/>
      <c r="AA991" s="444" t="n"/>
      <c r="AB991" s="1639" t="n">
        <v>0.048</v>
      </c>
      <c r="AC991" s="1627">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442" t="n"/>
      <c r="B992" s="822" t="n"/>
      <c r="C992" s="1625" t="inlineStr">
        <is>
          <t>2100058023179</t>
        </is>
      </c>
      <c r="D992" s="1625"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26">
        <f>P131</f>
        <v/>
      </c>
      <c r="Q992" s="1628">
        <f>O992*P992</f>
        <v/>
      </c>
      <c r="R992" s="443" t="n">
        <v>0</v>
      </c>
      <c r="S992" s="1623">
        <f>O992*R992</f>
        <v/>
      </c>
      <c r="T992" s="1623">
        <f>Q992-S992</f>
        <v/>
      </c>
      <c r="U992" s="556">
        <f>T992/Q992</f>
        <v/>
      </c>
      <c r="V992" s="444" t="n"/>
      <c r="W992" s="444" t="n"/>
      <c r="X992" s="444" t="n"/>
      <c r="Y992" s="444" t="n"/>
      <c r="Z992" s="444" t="n"/>
      <c r="AA992" s="444" t="n"/>
      <c r="AB992" s="1639" t="n">
        <v>0.096</v>
      </c>
      <c r="AC992" s="1627">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442" t="n"/>
      <c r="B993" s="822" t="n"/>
      <c r="C993" s="1625" t="inlineStr">
        <is>
          <t>2100058023186</t>
        </is>
      </c>
      <c r="D993" s="1625"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26">
        <f>P132</f>
        <v/>
      </c>
      <c r="Q993" s="1628">
        <f>O993*P993</f>
        <v/>
      </c>
      <c r="R993" s="443" t="n">
        <v>0</v>
      </c>
      <c r="S993" s="1623">
        <f>O993*R993</f>
        <v/>
      </c>
      <c r="T993" s="1623">
        <f>Q993-S993</f>
        <v/>
      </c>
      <c r="U993" s="556">
        <f>T993/Q993</f>
        <v/>
      </c>
      <c r="V993" s="444" t="n"/>
      <c r="W993" s="444" t="n"/>
      <c r="X993" s="444" t="n"/>
      <c r="Y993" s="444" t="n"/>
      <c r="Z993" s="444" t="n"/>
      <c r="AA993" s="444" t="n"/>
      <c r="AB993" s="1639" t="n">
        <v>0.096</v>
      </c>
      <c r="AC993" s="1627">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442" t="n"/>
      <c r="B994" s="822" t="n"/>
      <c r="C994" s="1625" t="n">
        <v>2100058023193</v>
      </c>
      <c r="D994" s="1625"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26">
        <f>P133</f>
        <v/>
      </c>
      <c r="Q994" s="1628">
        <f>O994*P994</f>
        <v/>
      </c>
      <c r="R994" s="443" t="n">
        <v>0</v>
      </c>
      <c r="S994" s="1623">
        <f>O994*R994</f>
        <v/>
      </c>
      <c r="T994" s="1623">
        <f>Q994-S994</f>
        <v/>
      </c>
      <c r="U994" s="556">
        <f>T994/Q994</f>
        <v/>
      </c>
      <c r="V994" s="444" t="n"/>
      <c r="W994" s="444" t="n"/>
      <c r="X994" s="444" t="n"/>
      <c r="Y994" s="444" t="n"/>
      <c r="Z994" s="444" t="n"/>
      <c r="AA994" s="444" t="n"/>
      <c r="AB994" s="1639" t="n">
        <v>0.096</v>
      </c>
      <c r="AC994" s="1661">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442" t="n"/>
      <c r="B995" s="822" t="n"/>
      <c r="C995" s="1625" t="inlineStr">
        <is>
          <t>2100058023209</t>
        </is>
      </c>
      <c r="D995" s="1625"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26">
        <f>P135</f>
        <v/>
      </c>
      <c r="Q995" s="1628">
        <f>O995*P995</f>
        <v/>
      </c>
      <c r="R995" s="443" t="n">
        <v>0</v>
      </c>
      <c r="S995" s="1623">
        <f>O995*R995</f>
        <v/>
      </c>
      <c r="T995" s="1623">
        <f>Q995-S995</f>
        <v/>
      </c>
      <c r="U995" s="556">
        <f>T995/Q995</f>
        <v/>
      </c>
      <c r="V995" s="444" t="n"/>
      <c r="W995" s="444" t="n"/>
      <c r="X995" s="444" t="n"/>
      <c r="Y995" s="444" t="n"/>
      <c r="Z995" s="444" t="n"/>
      <c r="AA995" s="444" t="n"/>
      <c r="AB995" s="1639" t="n">
        <v>0.2</v>
      </c>
      <c r="AC995" s="1627">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442" t="n"/>
      <c r="B996" s="822" t="n"/>
      <c r="C996" s="1625" t="n">
        <v>2100058023216</v>
      </c>
      <c r="D996" s="1625"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26">
        <f>P136</f>
        <v/>
      </c>
      <c r="Q996" s="1628">
        <f>O996*P996</f>
        <v/>
      </c>
      <c r="R996" s="443" t="n">
        <v>0</v>
      </c>
      <c r="S996" s="1623">
        <f>O996*R996</f>
        <v/>
      </c>
      <c r="T996" s="1623">
        <f>Q996-S996</f>
        <v/>
      </c>
      <c r="U996" s="556">
        <f>T996/Q996</f>
        <v/>
      </c>
      <c r="V996" s="444" t="n"/>
      <c r="W996" s="444" t="n"/>
      <c r="X996" s="444" t="n"/>
      <c r="Y996" s="444" t="n"/>
      <c r="Z996" s="444" t="n"/>
      <c r="AA996" s="444" t="n"/>
      <c r="AB996" s="1639" t="n">
        <v>0.096</v>
      </c>
      <c r="AC996" s="1627">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442" t="n"/>
      <c r="B997" s="822" t="n"/>
      <c r="C997" s="1625" t="n">
        <v>2100058023223</v>
      </c>
      <c r="D997" s="1625"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26">
        <f>P137</f>
        <v/>
      </c>
      <c r="Q997" s="1628">
        <f>O997*P997</f>
        <v/>
      </c>
      <c r="R997" s="443" t="n">
        <v>0</v>
      </c>
      <c r="S997" s="1623">
        <f>O997*R997</f>
        <v/>
      </c>
      <c r="T997" s="1623">
        <f>Q997-S997</f>
        <v/>
      </c>
      <c r="U997" s="556">
        <f>T997/Q997</f>
        <v/>
      </c>
      <c r="V997" s="444" t="n"/>
      <c r="W997" s="444" t="n"/>
      <c r="X997" s="444" t="n"/>
      <c r="Y997" s="444" t="n"/>
      <c r="Z997" s="444" t="n"/>
      <c r="AA997" s="444" t="n"/>
      <c r="AB997" s="1639" t="n">
        <v>0.096</v>
      </c>
      <c r="AC997" s="1627">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25" t="inlineStr">
        <is>
          <t>2100058023230</t>
        </is>
      </c>
      <c r="D998" s="1625"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26">
        <f>P134</f>
        <v/>
      </c>
      <c r="Q998" s="1628">
        <f>O998*P998</f>
        <v/>
      </c>
      <c r="R998" s="443" t="n">
        <v>0</v>
      </c>
      <c r="S998" s="1623">
        <f>O998*R998</f>
        <v/>
      </c>
      <c r="T998" s="1623">
        <f>Q998-S998</f>
        <v/>
      </c>
      <c r="U998" s="556">
        <f>T998/Q998</f>
        <v/>
      </c>
      <c r="V998" s="444" t="n"/>
      <c r="W998" s="444" t="n"/>
      <c r="X998" s="444" t="n"/>
      <c r="Y998" s="444" t="n"/>
      <c r="Z998" s="444" t="n"/>
      <c r="AA998" s="444" t="n"/>
      <c r="AB998" s="1639" t="n">
        <v>0.096</v>
      </c>
      <c r="AC998" s="1624">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25" t="inlineStr">
        <is>
          <t>2100058023247</t>
        </is>
      </c>
      <c r="D999" s="1625"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26">
        <f>P129</f>
        <v/>
      </c>
      <c r="Q999" s="1628">
        <f>O999*P999</f>
        <v/>
      </c>
      <c r="R999" s="443" t="n">
        <v>0</v>
      </c>
      <c r="S999" s="1623">
        <f>O999*R999</f>
        <v/>
      </c>
      <c r="T999" s="1623">
        <f>Q999-S999</f>
        <v/>
      </c>
      <c r="U999" s="556">
        <f>T999/Q999</f>
        <v/>
      </c>
      <c r="V999" s="444" t="n"/>
      <c r="W999" s="444" t="n"/>
      <c r="X999" s="444" t="n"/>
      <c r="Y999" s="444" t="n"/>
      <c r="Z999" s="444" t="n"/>
      <c r="AA999" s="444" t="n"/>
      <c r="AB999" s="1639" t="n">
        <v>0.096</v>
      </c>
      <c r="AC999" s="1624">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25" t="inlineStr">
        <is>
          <t>2100058023254</t>
        </is>
      </c>
      <c r="D1000" s="1625"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26">
        <f>P130</f>
        <v/>
      </c>
      <c r="Q1000" s="1628">
        <f>O1000*P1000</f>
        <v/>
      </c>
      <c r="R1000" s="443" t="n">
        <v>0</v>
      </c>
      <c r="S1000" s="1623">
        <f>O1000*R1000</f>
        <v/>
      </c>
      <c r="T1000" s="1623">
        <f>Q1000-S1000</f>
        <v/>
      </c>
      <c r="U1000" s="556">
        <f>T1000/Q1000</f>
        <v/>
      </c>
      <c r="V1000" s="444" t="n"/>
      <c r="W1000" s="444" t="n"/>
      <c r="X1000" s="444" t="n"/>
      <c r="Y1000" s="444" t="n"/>
      <c r="Z1000" s="444" t="n"/>
      <c r="AA1000" s="444" t="n"/>
      <c r="AB1000" s="1639" t="n">
        <v>0.096</v>
      </c>
      <c r="AC1000" s="1624">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25" t="n"/>
      <c r="D1001" s="1625"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26" t="n">
        <v>2640</v>
      </c>
      <c r="Q1001" s="1628">
        <f>O1001*P1001</f>
        <v/>
      </c>
      <c r="R1001" s="443" t="n">
        <v>0</v>
      </c>
      <c r="S1001" s="1623">
        <f>O1001*R1001</f>
        <v/>
      </c>
      <c r="T1001" s="1623">
        <f>Q1001-S1001</f>
        <v/>
      </c>
      <c r="U1001" s="556">
        <f>T1001/Q1001</f>
        <v/>
      </c>
      <c r="V1001" s="444" t="n"/>
      <c r="W1001" s="444" t="n"/>
      <c r="X1001" s="444" t="n"/>
      <c r="Y1001" s="444" t="n"/>
      <c r="Z1001" s="444" t="n"/>
      <c r="AA1001" s="444" t="n"/>
      <c r="AB1001" s="1639" t="n"/>
      <c r="AC1001" s="1624" t="n"/>
      <c r="AD1001" s="673" t="n"/>
      <c r="AE1001" s="663" t="n"/>
      <c r="AF1001" s="663" t="n"/>
      <c r="AG1001" s="663" t="n"/>
    </row>
    <row r="1002" ht="20.1" customFormat="1" customHeight="1" s="437" thickBot="1">
      <c r="A1002" s="435" t="n"/>
      <c r="B1002" s="829" t="n"/>
      <c r="C1002" s="1625" t="n"/>
      <c r="D1002" s="1625"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26" t="n">
        <v>1980</v>
      </c>
      <c r="Q1002" s="1628">
        <f>O1002*P1002</f>
        <v/>
      </c>
      <c r="R1002" s="443" t="n">
        <v>0</v>
      </c>
      <c r="S1002" s="1623">
        <f>O1002*R1002</f>
        <v/>
      </c>
      <c r="T1002" s="1623" t="n"/>
      <c r="U1002" s="556" t="n"/>
      <c r="V1002" s="444" t="n"/>
      <c r="W1002" s="444" t="n"/>
      <c r="X1002" s="444" t="n"/>
      <c r="Y1002" s="444" t="n"/>
      <c r="Z1002" s="444" t="n"/>
      <c r="AA1002" s="444" t="n"/>
      <c r="AB1002" s="1639" t="n">
        <v>0.096</v>
      </c>
      <c r="AC1002" s="1624">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25" t="inlineStr">
        <is>
          <t>2100058022998</t>
        </is>
      </c>
      <c r="D1003" s="1625"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26">
        <f>P117</f>
        <v/>
      </c>
      <c r="Q1003" s="1628">
        <f>O1003*P1003</f>
        <v/>
      </c>
      <c r="R1003" s="443" t="n">
        <v>0</v>
      </c>
      <c r="S1003" s="1623">
        <f>O1003*R1003</f>
        <v/>
      </c>
      <c r="T1003" s="1623">
        <f>Q1003-S1003</f>
        <v/>
      </c>
      <c r="U1003" s="556">
        <f>T1003/Q1003</f>
        <v/>
      </c>
      <c r="V1003" s="444" t="n"/>
      <c r="W1003" s="444" t="n"/>
      <c r="X1003" s="444" t="n"/>
      <c r="Y1003" s="444" t="n"/>
      <c r="Z1003" s="444" t="n"/>
      <c r="AA1003" s="444" t="n"/>
      <c r="AB1003" s="1639" t="n">
        <v>0.096</v>
      </c>
      <c r="AC1003" s="1624">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442" t="n"/>
      <c r="B1004" s="822" t="n"/>
      <c r="C1004" s="1625" t="n">
        <v>2100058023001</v>
      </c>
      <c r="D1004" s="1625"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26">
        <f>P118</f>
        <v/>
      </c>
      <c r="Q1004" s="1628">
        <f>O1004*P1004</f>
        <v/>
      </c>
      <c r="R1004" s="443" t="n">
        <v>0</v>
      </c>
      <c r="S1004" s="1623">
        <f>O1004*R1004</f>
        <v/>
      </c>
      <c r="T1004" s="1623">
        <f>Q1004-S1004</f>
        <v/>
      </c>
      <c r="U1004" s="556">
        <f>T1004/Q1004</f>
        <v/>
      </c>
      <c r="V1004" s="444" t="n"/>
      <c r="W1004" s="444" t="n"/>
      <c r="X1004" s="444" t="n"/>
      <c r="Y1004" s="444" t="n"/>
      <c r="Z1004" s="444" t="n"/>
      <c r="AA1004" s="444" t="n"/>
      <c r="AB1004" s="1639" t="n">
        <v>0.067</v>
      </c>
      <c r="AC1004" s="1624">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25" t="n"/>
      <c r="D1005" s="1625"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26" t="n">
        <v>100</v>
      </c>
      <c r="Q1005" s="1628">
        <f>O1005*P1005</f>
        <v/>
      </c>
      <c r="R1005" s="443" t="n">
        <v>0</v>
      </c>
      <c r="S1005" s="1623">
        <f>O1005*R1005</f>
        <v/>
      </c>
      <c r="T1005" s="1623">
        <f>Q1005-S1005</f>
        <v/>
      </c>
      <c r="U1005" s="556">
        <f>T1005/Q1005</f>
        <v/>
      </c>
      <c r="V1005" s="444" t="n"/>
      <c r="W1005" s="444" t="n"/>
      <c r="X1005" s="444" t="n"/>
      <c r="Y1005" s="444" t="n"/>
      <c r="Z1005" s="444" t="n"/>
      <c r="AA1005" s="444" t="n"/>
      <c r="AB1005" s="1650" t="n">
        <v>0.001</v>
      </c>
      <c r="AC1005" s="1624">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442" t="n"/>
      <c r="B1006" s="822" t="n"/>
      <c r="C1006" s="1625" t="inlineStr">
        <is>
          <t>2100058023025</t>
        </is>
      </c>
      <c r="D1006" s="1625"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26">
        <f>P119</f>
        <v/>
      </c>
      <c r="Q1006" s="1628">
        <f>O1006*P1006</f>
        <v/>
      </c>
      <c r="R1006" s="443" t="n">
        <v>0</v>
      </c>
      <c r="S1006" s="1623">
        <f>O1006*R1006</f>
        <v/>
      </c>
      <c r="T1006" s="1623">
        <f>Q1006-S1006</f>
        <v/>
      </c>
      <c r="U1006" s="556">
        <f>T1006/Q1006</f>
        <v/>
      </c>
      <c r="V1006" s="444" t="n"/>
      <c r="W1006" s="444" t="n"/>
      <c r="X1006" s="444" t="n"/>
      <c r="Y1006" s="444" t="n"/>
      <c r="Z1006" s="444" t="n"/>
      <c r="AA1006" s="444" t="n"/>
      <c r="AB1006" s="1639" t="n">
        <v>0.048</v>
      </c>
      <c r="AC1006" s="1627">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25" t="n">
        <v>2100058023032</v>
      </c>
      <c r="D1007" s="1625"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26">
        <f>P120</f>
        <v/>
      </c>
      <c r="Q1007" s="1628">
        <f>O1007*P1007</f>
        <v/>
      </c>
      <c r="R1007" s="443" t="n">
        <v>0</v>
      </c>
      <c r="S1007" s="1623">
        <f>O1007*R1007</f>
        <v/>
      </c>
      <c r="T1007" s="1623">
        <f>Q1007-S1007</f>
        <v/>
      </c>
      <c r="U1007" s="556">
        <f>T1007/Q1007</f>
        <v/>
      </c>
      <c r="V1007" s="444" t="n"/>
      <c r="W1007" s="444" t="n"/>
      <c r="X1007" s="444" t="n"/>
      <c r="Y1007" s="444" t="n"/>
      <c r="Z1007" s="444" t="n"/>
      <c r="AA1007" s="444" t="n"/>
      <c r="AB1007" s="1650" t="n">
        <v>0.001</v>
      </c>
      <c r="AC1007" s="1624">
        <f>ROUND(O1007*AB1007,3)</f>
        <v/>
      </c>
      <c r="AD1007" s="673">
        <f>AD52</f>
        <v/>
      </c>
      <c r="AE1007" s="663" t="inlineStr">
        <is>
          <t>делаем</t>
        </is>
      </c>
      <c r="AF1007" s="663" t="n"/>
      <c r="AG1007" s="663" t="inlineStr">
        <is>
          <t>IDEA INTERNATIONAL CO., LTD</t>
        </is>
      </c>
    </row>
    <row r="1008" hidden="1" ht="20.1" customFormat="1" customHeight="1" s="437" thickBot="1">
      <c r="A1008" s="1442" t="n"/>
      <c r="B1008" s="822" t="n"/>
      <c r="C1008" s="1625" t="n">
        <v>2100058023049</v>
      </c>
      <c r="D1008" s="1625"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26">
        <f>P121</f>
        <v/>
      </c>
      <c r="Q1008" s="1628">
        <f>O1008*P1008</f>
        <v/>
      </c>
      <c r="R1008" s="443" t="n">
        <v>0</v>
      </c>
      <c r="S1008" s="1623">
        <f>O1008*R1008</f>
        <v/>
      </c>
      <c r="T1008" s="1623">
        <f>Q1008-S1008</f>
        <v/>
      </c>
      <c r="U1008" s="556">
        <f>T1008/Q1008</f>
        <v/>
      </c>
      <c r="V1008" s="444" t="n"/>
      <c r="W1008" s="444" t="n"/>
      <c r="X1008" s="444" t="n"/>
      <c r="Y1008" s="444" t="n"/>
      <c r="Z1008" s="444" t="n"/>
      <c r="AA1008" s="444" t="n"/>
      <c r="AB1008" s="1639" t="n">
        <v>0.002</v>
      </c>
      <c r="AC1008" s="1624">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442" t="n"/>
      <c r="B1009" s="822" t="n"/>
      <c r="C1009" s="1625" t="n">
        <v>2100058023056</v>
      </c>
      <c r="D1009" s="1625"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26">
        <f>P122</f>
        <v/>
      </c>
      <c r="Q1009" s="1628">
        <f>O1009*P1009</f>
        <v/>
      </c>
      <c r="R1009" s="443" t="n">
        <v>0</v>
      </c>
      <c r="S1009" s="1623">
        <f>O1009*R1009</f>
        <v/>
      </c>
      <c r="T1009" s="1623">
        <f>Q1009-S1009</f>
        <v/>
      </c>
      <c r="U1009" s="556">
        <f>T1009/Q1009</f>
        <v/>
      </c>
      <c r="V1009" s="444" t="n"/>
      <c r="W1009" s="444" t="n"/>
      <c r="X1009" s="444" t="n"/>
      <c r="Y1009" s="444" t="n"/>
      <c r="Z1009" s="444" t="n"/>
      <c r="AA1009" s="444" t="n"/>
      <c r="AB1009" s="1639" t="n">
        <v>0.096</v>
      </c>
      <c r="AC1009" s="1627">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442" t="n"/>
      <c r="B1010" s="822" t="n"/>
      <c r="C1010" s="1625" t="n">
        <v>2100058023063</v>
      </c>
      <c r="D1010" s="1625" t="n">
        <v>5802306</v>
      </c>
      <c r="E1010" s="435" t="inlineStr">
        <is>
          <t>Relent SAMPLE</t>
        </is>
      </c>
      <c r="F1010" s="1717"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26">
        <f>P123</f>
        <v/>
      </c>
      <c r="Q1010" s="1628">
        <f>O1010*P1010</f>
        <v/>
      </c>
      <c r="R1010" s="443" t="n">
        <v>0</v>
      </c>
      <c r="S1010" s="1623">
        <f>O1010*R1010</f>
        <v/>
      </c>
      <c r="T1010" s="1623">
        <f>Q1010-S1010</f>
        <v/>
      </c>
      <c r="U1010" s="556">
        <f>T1010/Q1010</f>
        <v/>
      </c>
      <c r="V1010" s="444" t="n"/>
      <c r="W1010" s="444" t="n"/>
      <c r="X1010" s="444" t="n"/>
      <c r="Y1010" s="444" t="n"/>
      <c r="Z1010" s="444" t="n"/>
      <c r="AA1010" s="444" t="n"/>
      <c r="AB1010" s="1639" t="n">
        <v>0.048</v>
      </c>
      <c r="AC1010" s="1627">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442" t="n"/>
      <c r="B1011" s="822" t="n"/>
      <c r="C1011" s="1625" t="n">
        <v>2100058024824</v>
      </c>
      <c r="D1011" s="1625" t="n">
        <v>5802482</v>
      </c>
      <c r="E1011" s="435" t="inlineStr">
        <is>
          <t>Relent SAMPLE</t>
        </is>
      </c>
      <c r="F1011" s="1668"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26">
        <f>P124</f>
        <v/>
      </c>
      <c r="Q1011" s="1628">
        <f>O1011*P1011</f>
        <v/>
      </c>
      <c r="R1011" s="443" t="n">
        <v>0</v>
      </c>
      <c r="S1011" s="1623">
        <f>O1011*R1011</f>
        <v/>
      </c>
      <c r="T1011" s="1623">
        <f>Q1011-S1011</f>
        <v/>
      </c>
      <c r="U1011" s="556">
        <f>T1011/Q1011</f>
        <v/>
      </c>
      <c r="V1011" s="444" t="n"/>
      <c r="W1011" s="444" t="n"/>
      <c r="X1011" s="444" t="n"/>
      <c r="Y1011" s="444" t="n"/>
      <c r="Z1011" s="444" t="n"/>
      <c r="AA1011" s="444" t="n"/>
      <c r="AB1011" s="1639" t="n">
        <v>0.096</v>
      </c>
      <c r="AC1011" s="1627">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442" t="n"/>
      <c r="B1012" s="822" t="n"/>
      <c r="C1012" s="1625" t="inlineStr">
        <is>
          <t>2100058024961</t>
        </is>
      </c>
      <c r="D1012" s="1625"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26" t="n">
        <v>1920</v>
      </c>
      <c r="Q1012" s="1628">
        <f>O1012*P1012</f>
        <v/>
      </c>
      <c r="R1012" s="443" t="n">
        <v>0</v>
      </c>
      <c r="S1012" s="1623">
        <f>O1012*R1012</f>
        <v/>
      </c>
      <c r="T1012" s="1623">
        <f>Q1012-S1012</f>
        <v/>
      </c>
      <c r="U1012" s="556">
        <f>T1012/Q1012</f>
        <v/>
      </c>
      <c r="V1012" s="444" t="n"/>
      <c r="W1012" s="444" t="n"/>
      <c r="X1012" s="444" t="n"/>
      <c r="Y1012" s="444" t="n"/>
      <c r="Z1012" s="444" t="n"/>
      <c r="AA1012" s="444" t="n"/>
      <c r="AB1012" s="1639" t="n">
        <v>0.048</v>
      </c>
      <c r="AC1012" s="1627">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69" t="n">
        <v>5802590</v>
      </c>
      <c r="D1013" s="1669"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71" t="n"/>
      <c r="Q1013" s="1764" t="n">
        <v>0</v>
      </c>
      <c r="R1013" s="824" t="n">
        <v>0</v>
      </c>
      <c r="S1013" s="1776">
        <f>O1013*R1013</f>
        <v/>
      </c>
      <c r="T1013" s="1776" t="n"/>
      <c r="U1013" s="825" t="n"/>
      <c r="V1013" s="826" t="n"/>
      <c r="W1013" s="826" t="n"/>
      <c r="X1013" s="826" t="n"/>
      <c r="Y1013" s="826" t="n"/>
      <c r="Z1013" s="826" t="n"/>
      <c r="AA1013" s="826" t="n"/>
      <c r="AB1013" s="1777" t="n"/>
      <c r="AC1013" s="1778" t="n"/>
      <c r="AD1013" s="786" t="n"/>
      <c r="AE1013" s="663" t="n"/>
      <c r="AF1013" s="663" t="n"/>
      <c r="AG1013" s="663" t="n"/>
    </row>
    <row r="1014" hidden="1" ht="20.1" customFormat="1" customHeight="1" s="437" thickBot="1">
      <c r="A1014" s="435" t="n"/>
      <c r="B1014" s="829" t="n"/>
      <c r="C1014" s="1625" t="inlineStr">
        <is>
          <t>2100058023070</t>
        </is>
      </c>
      <c r="D1014" s="1625"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26">
        <f>P143</f>
        <v/>
      </c>
      <c r="Q1014" s="1628">
        <f>O1014*P1014</f>
        <v/>
      </c>
      <c r="R1014" s="443" t="n">
        <v>0</v>
      </c>
      <c r="S1014" s="1623">
        <f>O1014*R1014</f>
        <v/>
      </c>
      <c r="T1014" s="1623">
        <f>Q1014-S1014</f>
        <v/>
      </c>
      <c r="U1014" s="556">
        <f>T1014/Q1014</f>
        <v/>
      </c>
      <c r="V1014" s="444" t="n"/>
      <c r="W1014" s="444" t="n"/>
      <c r="X1014" s="444" t="n"/>
      <c r="Y1014" s="444" t="n"/>
      <c r="Z1014" s="444" t="n"/>
      <c r="AA1014" s="444" t="n"/>
      <c r="AB1014" s="1650" t="n">
        <v>0.096</v>
      </c>
      <c r="AC1014" s="1627">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25" t="n">
        <v>2100058023087</v>
      </c>
      <c r="D1015" s="1625"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26">
        <f>P144</f>
        <v/>
      </c>
      <c r="Q1015" s="1628">
        <f>O1015*P1015</f>
        <v/>
      </c>
      <c r="R1015" s="443" t="n">
        <v>0</v>
      </c>
      <c r="S1015" s="1623">
        <f>O1015*R1015</f>
        <v/>
      </c>
      <c r="T1015" s="1623">
        <f>Q1015-S1015</f>
        <v/>
      </c>
      <c r="U1015" s="556">
        <f>T1015/Q1015</f>
        <v/>
      </c>
      <c r="V1015" s="444" t="n"/>
      <c r="W1015" s="444" t="n"/>
      <c r="X1015" s="444" t="n"/>
      <c r="Y1015" s="444" t="n"/>
      <c r="Z1015" s="444" t="n"/>
      <c r="AA1015" s="444" t="n"/>
      <c r="AB1015" s="1650" t="n">
        <v>0.002</v>
      </c>
      <c r="AC1015" s="1624">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25" t="n">
        <v>2100058023094</v>
      </c>
      <c r="D1016" s="1625"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26">
        <f>P145</f>
        <v/>
      </c>
      <c r="Q1016" s="1628">
        <f>O1016*P1016</f>
        <v/>
      </c>
      <c r="R1016" s="443" t="n">
        <v>0</v>
      </c>
      <c r="S1016" s="1623">
        <f>O1016*R1016</f>
        <v/>
      </c>
      <c r="T1016" s="1623">
        <f>Q1016-S1016</f>
        <v/>
      </c>
      <c r="U1016" s="556">
        <f>T1016/Q1016</f>
        <v/>
      </c>
      <c r="V1016" s="444" t="n"/>
      <c r="W1016" s="444" t="n"/>
      <c r="X1016" s="444" t="n"/>
      <c r="Y1016" s="444" t="n"/>
      <c r="Z1016" s="444" t="n"/>
      <c r="AA1016" s="444" t="n"/>
      <c r="AB1016" s="1650" t="n">
        <v>0.096</v>
      </c>
      <c r="AC1016" s="1627">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25" t="n">
        <v>2100058023100</v>
      </c>
      <c r="D1017" s="1625"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26">
        <f>P146</f>
        <v/>
      </c>
      <c r="Q1017" s="1628">
        <f>O1017*P1017</f>
        <v/>
      </c>
      <c r="R1017" s="443" t="n">
        <v>0</v>
      </c>
      <c r="S1017" s="1623">
        <f>O1017*R1017</f>
        <v/>
      </c>
      <c r="T1017" s="1623">
        <f>Q1017-S1017</f>
        <v/>
      </c>
      <c r="U1017" s="556">
        <f>T1017/Q1017</f>
        <v/>
      </c>
      <c r="V1017" s="444" t="n"/>
      <c r="W1017" s="444" t="n"/>
      <c r="X1017" s="444" t="n"/>
      <c r="Y1017" s="444" t="n"/>
      <c r="Z1017" s="444" t="n"/>
      <c r="AA1017" s="444" t="n"/>
      <c r="AB1017" s="1650" t="n">
        <v>0.096</v>
      </c>
      <c r="AC1017" s="1627">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25" t="n">
        <v>2100058023117</v>
      </c>
      <c r="D1018" s="1625"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26">
        <f>P147</f>
        <v/>
      </c>
      <c r="Q1018" s="1628">
        <f>O1018*P1018</f>
        <v/>
      </c>
      <c r="R1018" s="443" t="n">
        <v>0</v>
      </c>
      <c r="S1018" s="1623">
        <f>O1018*R1018</f>
        <v/>
      </c>
      <c r="T1018" s="1623">
        <f>Q1018-S1018</f>
        <v/>
      </c>
      <c r="U1018" s="556">
        <f>T1018/Q1018</f>
        <v/>
      </c>
      <c r="V1018" s="444" t="n"/>
      <c r="W1018" s="444" t="n"/>
      <c r="X1018" s="444" t="n"/>
      <c r="Y1018" s="444" t="n"/>
      <c r="Z1018" s="444" t="n"/>
      <c r="AA1018" s="444" t="n"/>
      <c r="AB1018" s="1650" t="n">
        <v>0.096</v>
      </c>
      <c r="AC1018" s="1627">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25" t="n">
        <v>2100058023124</v>
      </c>
      <c r="D1019" s="1625"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26">
        <f>P148</f>
        <v/>
      </c>
      <c r="Q1019" s="1628">
        <f>O1019*P1019</f>
        <v/>
      </c>
      <c r="R1019" s="443" t="n">
        <v>0</v>
      </c>
      <c r="S1019" s="1623">
        <f>O1019*R1019</f>
        <v/>
      </c>
      <c r="T1019" s="1623">
        <f>Q1019-S1019</f>
        <v/>
      </c>
      <c r="U1019" s="556">
        <f>T1019/Q1019</f>
        <v/>
      </c>
      <c r="V1019" s="444" t="n"/>
      <c r="W1019" s="444" t="n"/>
      <c r="X1019" s="444" t="n"/>
      <c r="Y1019" s="444" t="n"/>
      <c r="Z1019" s="444" t="n"/>
      <c r="AA1019" s="444" t="n"/>
      <c r="AB1019" s="1650" t="n">
        <v>0.096</v>
      </c>
      <c r="AC1019" s="1627">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25" t="n">
        <v>2100058023131</v>
      </c>
      <c r="D1020" s="1625"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26">
        <f>P149</f>
        <v/>
      </c>
      <c r="Q1020" s="1628">
        <f>O1020*P1020</f>
        <v/>
      </c>
      <c r="R1020" s="443" t="n">
        <v>0</v>
      </c>
      <c r="S1020" s="1623">
        <f>O1020*R1020</f>
        <v/>
      </c>
      <c r="T1020" s="1623">
        <f>Q1020-S1020</f>
        <v/>
      </c>
      <c r="U1020" s="556">
        <f>T1020/Q1020</f>
        <v/>
      </c>
      <c r="V1020" s="444" t="n"/>
      <c r="W1020" s="444" t="n"/>
      <c r="X1020" s="444" t="n"/>
      <c r="Y1020" s="444" t="n"/>
      <c r="Z1020" s="444" t="n"/>
      <c r="AA1020" s="444" t="n"/>
      <c r="AB1020" s="1650" t="n">
        <v>0.096</v>
      </c>
      <c r="AC1020" s="1627">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25" t="inlineStr">
        <is>
          <t>2100058023148</t>
        </is>
      </c>
      <c r="D1021" s="1625"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26">
        <f>P150</f>
        <v/>
      </c>
      <c r="Q1021" s="1628">
        <f>O1021*P1021</f>
        <v/>
      </c>
      <c r="R1021" s="443" t="n">
        <v>0</v>
      </c>
      <c r="S1021" s="1623">
        <f>O1021*R1021</f>
        <v/>
      </c>
      <c r="T1021" s="1623">
        <f>Q1021-S1021</f>
        <v/>
      </c>
      <c r="U1021" s="556">
        <f>T1021/Q1021</f>
        <v/>
      </c>
      <c r="V1021" s="444" t="n"/>
      <c r="W1021" s="444" t="n"/>
      <c r="X1021" s="444" t="n"/>
      <c r="Y1021" s="444" t="n"/>
      <c r="Z1021" s="444" t="n"/>
      <c r="AA1021" s="444" t="n"/>
      <c r="AB1021" s="1650" t="n">
        <v>0.096</v>
      </c>
      <c r="AC1021" s="1627">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442" t="n"/>
      <c r="B1022" s="822" t="n"/>
      <c r="C1022" s="1625" t="inlineStr">
        <is>
          <t>2100058023261</t>
        </is>
      </c>
      <c r="D1022" s="1625"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26">
        <f>P139</f>
        <v/>
      </c>
      <c r="Q1022" s="1628">
        <f>O1022*P1022</f>
        <v/>
      </c>
      <c r="R1022" s="443" t="n">
        <v>0</v>
      </c>
      <c r="S1022" s="1623">
        <f>O1022*R1022</f>
        <v/>
      </c>
      <c r="T1022" s="1623">
        <f>Q1022-S1022</f>
        <v/>
      </c>
      <c r="U1022" s="556">
        <f>T1022/Q1022</f>
        <v/>
      </c>
      <c r="V1022" s="444" t="n"/>
      <c r="W1022" s="444" t="n"/>
      <c r="X1022" s="444" t="n"/>
      <c r="Y1022" s="444" t="n"/>
      <c r="Z1022" s="444" t="n"/>
      <c r="AA1022" s="444" t="n"/>
      <c r="AB1022" s="1650" t="n">
        <v>0.048</v>
      </c>
      <c r="AC1022" s="1627">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442" t="n"/>
      <c r="B1023" s="822" t="n"/>
      <c r="C1023" s="1625" t="n">
        <v>2100058023278</v>
      </c>
      <c r="D1023" s="1625"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26">
        <f>P140</f>
        <v/>
      </c>
      <c r="Q1023" s="1628">
        <f>O1023*P1023</f>
        <v/>
      </c>
      <c r="R1023" s="443" t="n">
        <v>0</v>
      </c>
      <c r="S1023" s="1623">
        <f>O1023*R1023</f>
        <v/>
      </c>
      <c r="T1023" s="1623">
        <f>Q1023-S1023</f>
        <v/>
      </c>
      <c r="U1023" s="556">
        <f>T1023/Q1023</f>
        <v/>
      </c>
      <c r="V1023" s="444" t="n"/>
      <c r="W1023" s="444" t="n"/>
      <c r="X1023" s="444" t="n"/>
      <c r="Y1023" s="444" t="n"/>
      <c r="Z1023" s="444" t="n"/>
      <c r="AA1023" s="444" t="n"/>
      <c r="AB1023" s="1650" t="n">
        <v>0.048</v>
      </c>
      <c r="AC1023" s="1627">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442" t="n"/>
      <c r="B1024" s="822" t="n"/>
      <c r="C1024" s="1625" t="n">
        <v>2100058023285</v>
      </c>
      <c r="D1024" s="1625"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26">
        <f>P141</f>
        <v/>
      </c>
      <c r="Q1024" s="1628">
        <f>O1024*P1024</f>
        <v/>
      </c>
      <c r="R1024" s="443" t="n">
        <v>0</v>
      </c>
      <c r="S1024" s="1623">
        <f>O1024*R1024</f>
        <v/>
      </c>
      <c r="T1024" s="1623">
        <f>Q1024-S1024</f>
        <v/>
      </c>
      <c r="U1024" s="556">
        <f>T1024/Q1024</f>
        <v/>
      </c>
      <c r="V1024" s="444" t="n"/>
      <c r="W1024" s="444" t="n"/>
      <c r="X1024" s="444" t="n"/>
      <c r="Y1024" s="444" t="n"/>
      <c r="Z1024" s="444" t="n"/>
      <c r="AA1024" s="444" t="n"/>
      <c r="AB1024" s="1650" t="n">
        <v>0.048</v>
      </c>
      <c r="AC1024" s="1627">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442" t="n"/>
      <c r="B1025" s="822" t="n"/>
      <c r="C1025" s="1625" t="n">
        <v>2100058023292</v>
      </c>
      <c r="D1025" s="1625"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26">
        <f>P142</f>
        <v/>
      </c>
      <c r="Q1025" s="1628">
        <f>O1025*P1025</f>
        <v/>
      </c>
      <c r="R1025" s="443" t="n">
        <v>0</v>
      </c>
      <c r="S1025" s="1623">
        <f>O1025*R1025</f>
        <v/>
      </c>
      <c r="T1025" s="1623">
        <f>Q1025-S1025</f>
        <v/>
      </c>
      <c r="U1025" s="556">
        <f>T1025/Q1025</f>
        <v/>
      </c>
      <c r="V1025" s="444" t="n"/>
      <c r="W1025" s="444" t="n"/>
      <c r="X1025" s="444" t="n"/>
      <c r="Y1025" s="444" t="n"/>
      <c r="Z1025" s="444" t="n"/>
      <c r="AA1025" s="444" t="n"/>
      <c r="AB1025" s="1650" t="n">
        <v>0.048</v>
      </c>
      <c r="AC1025" s="1627">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26">
        <f>P362</f>
        <v/>
      </c>
      <c r="Q1026" s="1628">
        <f>O1026*P1026</f>
        <v/>
      </c>
      <c r="R1026" s="443" t="n">
        <v>0</v>
      </c>
      <c r="S1026" s="1623">
        <f>O1026*R1026</f>
        <v/>
      </c>
      <c r="T1026" s="1623">
        <f>Q1026-S1026</f>
        <v/>
      </c>
      <c r="U1026" s="556">
        <f>T1026/Q1026</f>
        <v/>
      </c>
      <c r="V1026" s="444" t="n"/>
      <c r="W1026" s="444" t="n"/>
      <c r="X1026" s="444" t="n"/>
      <c r="Y1026" s="444" t="n"/>
      <c r="Z1026" s="444" t="n"/>
      <c r="AA1026" s="444" t="n"/>
      <c r="AB1026" s="1678" t="n">
        <v>0.098</v>
      </c>
      <c r="AC1026" s="1624">
        <f>ROUND(O1026*AB1026,3)</f>
        <v/>
      </c>
      <c r="AD1026" s="673" t="inlineStr">
        <is>
          <t>エスプリコート</t>
        </is>
      </c>
      <c r="AE1026" s="663" t="n"/>
      <c r="AF1026" s="663" t="n"/>
      <c r="AG1026" s="663" t="n"/>
    </row>
    <row r="1027" hidden="1" ht="20.1" customFormat="1" customHeight="1" s="437" thickBot="1">
      <c r="A1027" s="435" t="n"/>
      <c r="B1027" s="829" t="n"/>
      <c r="C1027" s="1625">
        <f>C159</f>
        <v/>
      </c>
      <c r="D1027" s="1625"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442" t="n"/>
      <c r="N1027" s="1442" t="n"/>
      <c r="O1027" s="553" t="n"/>
      <c r="P1027" s="1626">
        <f>P159</f>
        <v/>
      </c>
      <c r="Q1027" s="1628">
        <f>O1027*P1027</f>
        <v/>
      </c>
      <c r="R1027" s="443" t="n">
        <v>0</v>
      </c>
      <c r="S1027" s="1623">
        <f>O1027*R1027</f>
        <v/>
      </c>
      <c r="T1027" s="1623">
        <f>Q1027-S1027</f>
        <v/>
      </c>
      <c r="U1027" s="556">
        <f>T1027/Q1027</f>
        <v/>
      </c>
      <c r="V1027" s="444" t="n"/>
      <c r="W1027" s="444" t="n"/>
      <c r="X1027" s="444" t="n"/>
      <c r="Y1027" s="444" t="n"/>
      <c r="Z1027" s="444" t="n"/>
      <c r="AA1027" s="444" t="n"/>
      <c r="AB1027" s="1678">
        <f>AB159</f>
        <v/>
      </c>
      <c r="AC1027" s="1624">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25">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442" t="n"/>
      <c r="N1028" s="1442" t="n"/>
      <c r="O1028" s="553" t="n"/>
      <c r="P1028" s="1626">
        <f>P160</f>
        <v/>
      </c>
      <c r="Q1028" s="1628">
        <f>O1028*P1028</f>
        <v/>
      </c>
      <c r="R1028" s="443" t="n">
        <v>0</v>
      </c>
      <c r="S1028" s="1623">
        <f>O1028*R1028</f>
        <v/>
      </c>
      <c r="T1028" s="1623">
        <f>Q1028-S1028</f>
        <v/>
      </c>
      <c r="U1028" s="556">
        <f>T1028/Q1028</f>
        <v/>
      </c>
      <c r="V1028" s="444" t="n"/>
      <c r="W1028" s="444" t="n"/>
      <c r="X1028" s="444" t="n"/>
      <c r="Y1028" s="444" t="n"/>
      <c r="Z1028" s="444" t="n"/>
      <c r="AA1028" s="444" t="n"/>
      <c r="AB1028" s="1650">
        <f>AB160</f>
        <v/>
      </c>
      <c r="AC1028" s="1627">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25">
        <f>C161</f>
        <v/>
      </c>
      <c r="D1029" s="1625"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442" t="n"/>
      <c r="N1029" s="1442" t="n"/>
      <c r="O1029" s="553" t="n"/>
      <c r="P1029" s="1626">
        <f>P161</f>
        <v/>
      </c>
      <c r="Q1029" s="1628">
        <f>O1029*P1029</f>
        <v/>
      </c>
      <c r="R1029" s="443" t="n">
        <v>0</v>
      </c>
      <c r="S1029" s="1623">
        <f>O1029*R1029</f>
        <v/>
      </c>
      <c r="T1029" s="1623">
        <f>Q1029-S1029</f>
        <v/>
      </c>
      <c r="U1029" s="556">
        <f>T1029/Q1029</f>
        <v/>
      </c>
      <c r="V1029" s="444" t="n"/>
      <c r="W1029" s="444" t="n"/>
      <c r="X1029" s="444" t="n"/>
      <c r="Y1029" s="444" t="n"/>
      <c r="Z1029" s="444" t="n"/>
      <c r="AA1029" s="444" t="n"/>
      <c r="AB1029" s="1650">
        <f>AB161</f>
        <v/>
      </c>
      <c r="AC1029" s="1627">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25">
        <f>C158</f>
        <v/>
      </c>
      <c r="D1030" s="1625" t="n"/>
      <c r="E1030" s="435" t="inlineStr">
        <is>
          <t>CBON TESTER</t>
        </is>
      </c>
      <c r="F1030" s="435">
        <f>F158</f>
        <v/>
      </c>
      <c r="G1030" s="450" t="n"/>
      <c r="H1030" s="804" t="inlineStr">
        <is>
          <t>《CBON》 ABILITY CLEAR WASH TESTER (N.C.V)</t>
        </is>
      </c>
      <c r="I1030" s="404">
        <f>I158</f>
        <v/>
      </c>
      <c r="J1030" s="404">
        <f>J158</f>
        <v/>
      </c>
      <c r="K1030" s="440">
        <f>K158</f>
        <v/>
      </c>
      <c r="L1030" s="440" t="n"/>
      <c r="M1030" s="1442" t="n"/>
      <c r="N1030" s="1442" t="n"/>
      <c r="O1030" s="553" t="n"/>
      <c r="P1030" s="1626">
        <f>P158</f>
        <v/>
      </c>
      <c r="Q1030" s="1628">
        <f>O1030*P1030</f>
        <v/>
      </c>
      <c r="R1030" s="443" t="n">
        <v>0</v>
      </c>
      <c r="S1030" s="1623">
        <f>O1030*R1030</f>
        <v/>
      </c>
      <c r="T1030" s="1623">
        <f>Q1030-S1030</f>
        <v/>
      </c>
      <c r="U1030" s="556">
        <f>T1030/Q1030</f>
        <v/>
      </c>
      <c r="V1030" s="444" t="n"/>
      <c r="W1030" s="444" t="n"/>
      <c r="X1030" s="444" t="n"/>
      <c r="Y1030" s="444" t="n"/>
      <c r="Z1030" s="444" t="n"/>
      <c r="AA1030" s="444" t="n"/>
      <c r="AB1030" s="1650">
        <f>AB158</f>
        <v/>
      </c>
      <c r="AC1030" s="1627">
        <f>ROUND(O1030*AB1030,3)</f>
        <v/>
      </c>
      <c r="AD1030" s="673">
        <f>AD158</f>
        <v/>
      </c>
      <c r="AE1030" s="1035">
        <f>AE158</f>
        <v/>
      </c>
      <c r="AF1030" s="1035">
        <f>AF158</f>
        <v/>
      </c>
      <c r="AG1030" s="1035">
        <f>AG158</f>
        <v/>
      </c>
    </row>
    <row r="1031" hidden="1" ht="20.1" customFormat="1" customHeight="1" s="437" thickBot="1">
      <c r="A1031" s="435" t="n"/>
      <c r="B1031" s="829" t="n"/>
      <c r="C1031" s="1625">
        <f>C163</f>
        <v/>
      </c>
      <c r="D1031" s="1625"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442" t="n"/>
      <c r="N1031" s="1442" t="n"/>
      <c r="O1031" s="553" t="n"/>
      <c r="P1031" s="1626">
        <f>P163</f>
        <v/>
      </c>
      <c r="Q1031" s="1628">
        <f>O1031*P1031</f>
        <v/>
      </c>
      <c r="R1031" s="443" t="n">
        <v>0</v>
      </c>
      <c r="S1031" s="1623">
        <f>O1031*R1031</f>
        <v/>
      </c>
      <c r="T1031" s="1623">
        <f>Q1031-S1031</f>
        <v/>
      </c>
      <c r="U1031" s="556">
        <f>T1031/Q1031</f>
        <v/>
      </c>
      <c r="V1031" s="444" t="n"/>
      <c r="W1031" s="444" t="n"/>
      <c r="X1031" s="444" t="n"/>
      <c r="Y1031" s="444" t="n"/>
      <c r="Z1031" s="444" t="n"/>
      <c r="AA1031" s="444" t="n"/>
      <c r="AB1031" s="1650">
        <f>AB163</f>
        <v/>
      </c>
      <c r="AC1031" s="1627">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25">
        <f>C164</f>
        <v/>
      </c>
      <c r="D1032" s="1625" t="inlineStr">
        <is>
          <t>A0001117</t>
        </is>
      </c>
      <c r="E1032" s="435" t="inlineStr">
        <is>
          <t>CBON TESTER</t>
        </is>
      </c>
      <c r="F1032" s="1668"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442" t="n"/>
      <c r="N1032" s="1442" t="n"/>
      <c r="O1032" s="553" t="n"/>
      <c r="P1032" s="1626">
        <f>P164</f>
        <v/>
      </c>
      <c r="Q1032" s="1628">
        <f>O1032*P1032</f>
        <v/>
      </c>
      <c r="R1032" s="443" t="n">
        <v>0</v>
      </c>
      <c r="S1032" s="1623">
        <f>O1032*R1032</f>
        <v/>
      </c>
      <c r="T1032" s="1623">
        <f>Q1032-S1032</f>
        <v/>
      </c>
      <c r="U1032" s="556">
        <f>T1032/Q1032</f>
        <v/>
      </c>
      <c r="V1032" s="444" t="n"/>
      <c r="W1032" s="444" t="n"/>
      <c r="X1032" s="444" t="n"/>
      <c r="Y1032" s="444" t="n"/>
      <c r="Z1032" s="444" t="n"/>
      <c r="AA1032" s="444" t="n"/>
      <c r="AB1032" s="1650">
        <f>AB164</f>
        <v/>
      </c>
      <c r="AC1032" s="1627">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25">
        <f>C165</f>
        <v/>
      </c>
      <c r="D1033" s="1625" t="inlineStr">
        <is>
          <t>A0001118</t>
        </is>
      </c>
      <c r="E1033" s="435" t="inlineStr">
        <is>
          <t>CBON TESTER</t>
        </is>
      </c>
      <c r="F1033" s="1668"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442" t="n"/>
      <c r="N1033" s="1442" t="n"/>
      <c r="O1033" s="553" t="n"/>
      <c r="P1033" s="1626">
        <f>P165</f>
        <v/>
      </c>
      <c r="Q1033" s="1628">
        <f>O1033*P1033</f>
        <v/>
      </c>
      <c r="R1033" s="443" t="n">
        <v>0</v>
      </c>
      <c r="S1033" s="1623">
        <f>O1033*R1033</f>
        <v/>
      </c>
      <c r="T1033" s="1623">
        <f>Q1033-S1033</f>
        <v/>
      </c>
      <c r="U1033" s="556">
        <f>T1033/Q1033</f>
        <v/>
      </c>
      <c r="V1033" s="444" t="n"/>
      <c r="W1033" s="444" t="n"/>
      <c r="X1033" s="444" t="n"/>
      <c r="Y1033" s="444" t="n"/>
      <c r="Z1033" s="444" t="n"/>
      <c r="AA1033" s="444" t="n"/>
      <c r="AB1033" s="1650">
        <f>AB165</f>
        <v/>
      </c>
      <c r="AC1033" s="1627">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25">
        <f>C166</f>
        <v/>
      </c>
      <c r="D1034" s="1625" t="inlineStr">
        <is>
          <t>A0001119</t>
        </is>
      </c>
      <c r="E1034" s="435" t="inlineStr">
        <is>
          <t>CBON TESTER</t>
        </is>
      </c>
      <c r="F1034" s="1668"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442" t="n"/>
      <c r="N1034" s="1442" t="n"/>
      <c r="O1034" s="553" t="n"/>
      <c r="P1034" s="1626">
        <f>P166</f>
        <v/>
      </c>
      <c r="Q1034" s="1628">
        <f>O1034*P1034</f>
        <v/>
      </c>
      <c r="R1034" s="443" t="n">
        <v>0</v>
      </c>
      <c r="S1034" s="1623">
        <f>O1034*R1034</f>
        <v/>
      </c>
      <c r="T1034" s="1623">
        <f>Q1034-S1034</f>
        <v/>
      </c>
      <c r="U1034" s="556">
        <f>T1034/Q1034</f>
        <v/>
      </c>
      <c r="V1034" s="444" t="n"/>
      <c r="W1034" s="444" t="n"/>
      <c r="X1034" s="444" t="n"/>
      <c r="Y1034" s="444" t="n"/>
      <c r="Z1034" s="444" t="n"/>
      <c r="AA1034" s="444" t="n"/>
      <c r="AB1034" s="1650">
        <f>AB166</f>
        <v/>
      </c>
      <c r="AC1034" s="1627">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25">
        <f>C167</f>
        <v/>
      </c>
      <c r="D1035" s="1625" t="inlineStr">
        <is>
          <t>A0001121</t>
        </is>
      </c>
      <c r="E1035" s="435" t="inlineStr">
        <is>
          <t>CBON TESTER</t>
        </is>
      </c>
      <c r="F1035" s="1668"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442" t="n"/>
      <c r="N1035" s="1442" t="n"/>
      <c r="O1035" s="553" t="n"/>
      <c r="P1035" s="1626">
        <f>P167</f>
        <v/>
      </c>
      <c r="Q1035" s="1628">
        <f>O1035*P1035</f>
        <v/>
      </c>
      <c r="R1035" s="443" t="n">
        <v>0</v>
      </c>
      <c r="S1035" s="1623">
        <f>O1035*R1035</f>
        <v/>
      </c>
      <c r="T1035" s="1623">
        <f>Q1035-S1035</f>
        <v/>
      </c>
      <c r="U1035" s="556">
        <f>T1035/Q1035</f>
        <v/>
      </c>
      <c r="V1035" s="444" t="n"/>
      <c r="W1035" s="444" t="n"/>
      <c r="X1035" s="444" t="n"/>
      <c r="Y1035" s="444" t="n"/>
      <c r="Z1035" s="444" t="n"/>
      <c r="AA1035" s="444" t="n"/>
      <c r="AB1035" s="1650">
        <f>AB167</f>
        <v/>
      </c>
      <c r="AC1035" s="1627">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25">
        <f>C168</f>
        <v/>
      </c>
      <c r="D1036" s="1625" t="inlineStr">
        <is>
          <t>A0001122</t>
        </is>
      </c>
      <c r="E1036" s="435" t="inlineStr">
        <is>
          <t>CBON TESTER</t>
        </is>
      </c>
      <c r="F1036" s="1668"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442" t="n"/>
      <c r="N1036" s="1442" t="n"/>
      <c r="O1036" s="553" t="n"/>
      <c r="P1036" s="1626">
        <f>P168</f>
        <v/>
      </c>
      <c r="Q1036" s="1628">
        <f>O1036*P1036</f>
        <v/>
      </c>
      <c r="R1036" s="443" t="n">
        <v>0</v>
      </c>
      <c r="S1036" s="1623">
        <f>O1036*R1036</f>
        <v/>
      </c>
      <c r="T1036" s="1623">
        <f>Q1036-S1036</f>
        <v/>
      </c>
      <c r="U1036" s="556">
        <f>T1036/Q1036</f>
        <v/>
      </c>
      <c r="V1036" s="444" t="n"/>
      <c r="W1036" s="444" t="n"/>
      <c r="X1036" s="444" t="n"/>
      <c r="Y1036" s="444" t="n"/>
      <c r="Z1036" s="444" t="n"/>
      <c r="AA1036" s="444" t="n"/>
      <c r="AB1036" s="1650">
        <f>AB168</f>
        <v/>
      </c>
      <c r="AC1036" s="1627">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25">
        <f>C169</f>
        <v/>
      </c>
      <c r="D1037" s="1625" t="inlineStr">
        <is>
          <t>A0001123</t>
        </is>
      </c>
      <c r="E1037" s="435" t="inlineStr">
        <is>
          <t>CBON TESTER</t>
        </is>
      </c>
      <c r="F1037" s="1668"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442" t="n"/>
      <c r="N1037" s="1442" t="n"/>
      <c r="O1037" s="553" t="n"/>
      <c r="P1037" s="1626">
        <f>P169</f>
        <v/>
      </c>
      <c r="Q1037" s="1628">
        <f>O1037*P1037</f>
        <v/>
      </c>
      <c r="R1037" s="443" t="n">
        <v>0</v>
      </c>
      <c r="S1037" s="1623">
        <f>O1037*R1037</f>
        <v/>
      </c>
      <c r="T1037" s="1623">
        <f>Q1037-S1037</f>
        <v/>
      </c>
      <c r="U1037" s="556">
        <f>T1037/Q1037</f>
        <v/>
      </c>
      <c r="V1037" s="444" t="n"/>
      <c r="W1037" s="444" t="n"/>
      <c r="X1037" s="444" t="n"/>
      <c r="Y1037" s="444" t="n"/>
      <c r="Z1037" s="444" t="n"/>
      <c r="AA1037" s="444" t="n"/>
      <c r="AB1037" s="1650">
        <f>AB169</f>
        <v/>
      </c>
      <c r="AC1037" s="1627">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25">
        <f>C170</f>
        <v/>
      </c>
      <c r="D1038" s="1625" t="inlineStr">
        <is>
          <t>A0001120</t>
        </is>
      </c>
      <c r="E1038" s="435" t="inlineStr">
        <is>
          <t>CBON TESTER</t>
        </is>
      </c>
      <c r="F1038" s="1668"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442" t="n"/>
      <c r="N1038" s="1442" t="n"/>
      <c r="O1038" s="553" t="n"/>
      <c r="P1038" s="1626">
        <f>P170</f>
        <v/>
      </c>
      <c r="Q1038" s="1628">
        <f>O1038*P1038</f>
        <v/>
      </c>
      <c r="R1038" s="443" t="n">
        <v>0</v>
      </c>
      <c r="S1038" s="1623">
        <f>O1038*R1038</f>
        <v/>
      </c>
      <c r="T1038" s="1623">
        <f>Q1038-S1038</f>
        <v/>
      </c>
      <c r="U1038" s="556">
        <f>T1038/Q1038</f>
        <v/>
      </c>
      <c r="V1038" s="444" t="n"/>
      <c r="W1038" s="444" t="n"/>
      <c r="X1038" s="444" t="n"/>
      <c r="Y1038" s="444" t="n"/>
      <c r="Z1038" s="444" t="n"/>
      <c r="AA1038" s="444" t="n"/>
      <c r="AB1038" s="1650">
        <f>AB170</f>
        <v/>
      </c>
      <c r="AC1038" s="1627">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25">
        <f>C172</f>
        <v/>
      </c>
      <c r="D1039" s="1625">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442" t="n"/>
      <c r="N1039" s="1442" t="n"/>
      <c r="O1039" s="553" t="n"/>
      <c r="P1039" s="1626">
        <f>P171</f>
        <v/>
      </c>
      <c r="Q1039" s="1628">
        <f>O1039*P1039</f>
        <v/>
      </c>
      <c r="R1039" s="443" t="n">
        <v>0</v>
      </c>
      <c r="S1039" s="1623">
        <f>O1039*R1039</f>
        <v/>
      </c>
      <c r="T1039" s="1623">
        <f>Q1039-S1039</f>
        <v/>
      </c>
      <c r="U1039" s="556">
        <f>T1039/Q1039</f>
        <v/>
      </c>
      <c r="V1039" s="444" t="n"/>
      <c r="W1039" s="444" t="n"/>
      <c r="X1039" s="444" t="n"/>
      <c r="Y1039" s="444" t="n"/>
      <c r="Z1039" s="444" t="n"/>
      <c r="AA1039" s="444" t="n"/>
      <c r="AB1039" s="1650">
        <f>AB172</f>
        <v/>
      </c>
      <c r="AC1039" s="1627">
        <f>ROUND(O1039*AB1039,3)</f>
        <v/>
      </c>
      <c r="AD1039" s="673">
        <f>AD172</f>
        <v/>
      </c>
      <c r="AE1039" s="1035">
        <f>AE172</f>
        <v/>
      </c>
      <c r="AF1039" s="1035">
        <f>AF172</f>
        <v/>
      </c>
      <c r="AG1039" s="1035">
        <f>AG172</f>
        <v/>
      </c>
    </row>
    <row r="1040" hidden="1" ht="20.1" customFormat="1" customHeight="1" s="437" thickBot="1">
      <c r="A1040" s="435" t="n"/>
      <c r="B1040" s="829" t="n"/>
      <c r="C1040" s="1625">
        <f>C173</f>
        <v/>
      </c>
      <c r="D1040" s="1625"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442" t="n"/>
      <c r="N1040" s="1442" t="n"/>
      <c r="O1040" s="553" t="n"/>
      <c r="P1040" s="1626">
        <f>P174</f>
        <v/>
      </c>
      <c r="Q1040" s="1628">
        <f>O1040*P1040</f>
        <v/>
      </c>
      <c r="R1040" s="443" t="n">
        <v>0</v>
      </c>
      <c r="S1040" s="1623">
        <f>O1040*R1040</f>
        <v/>
      </c>
      <c r="T1040" s="1623">
        <f>Q1040-S1040</f>
        <v/>
      </c>
      <c r="U1040" s="556">
        <f>T1040/Q1040</f>
        <v/>
      </c>
      <c r="V1040" s="444" t="n"/>
      <c r="W1040" s="444" t="n"/>
      <c r="X1040" s="444" t="n"/>
      <c r="Y1040" s="444" t="n"/>
      <c r="Z1040" s="444" t="n"/>
      <c r="AA1040" s="444" t="inlineStr">
        <is>
          <t>8.8x8.8x7.3</t>
        </is>
      </c>
      <c r="AB1040" s="1650">
        <f>AB173</f>
        <v/>
      </c>
      <c r="AC1040" s="1627">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25">
        <f>C178</f>
        <v/>
      </c>
      <c r="D1041" s="1625"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442" t="n"/>
      <c r="N1041" s="1442" t="n"/>
      <c r="O1041" s="553" t="n"/>
      <c r="P1041" s="1626">
        <f>P178</f>
        <v/>
      </c>
      <c r="Q1041" s="1628">
        <f>O1041*P1041</f>
        <v/>
      </c>
      <c r="R1041" s="443" t="n">
        <v>0</v>
      </c>
      <c r="S1041" s="1623">
        <f>O1041*R1041</f>
        <v/>
      </c>
      <c r="T1041" s="1623">
        <f>Q1041-S1041</f>
        <v/>
      </c>
      <c r="U1041" s="556">
        <f>T1041/Q1041</f>
        <v/>
      </c>
      <c r="V1041" s="444" t="n"/>
      <c r="W1041" s="444" t="n"/>
      <c r="X1041" s="444" t="n"/>
      <c r="Y1041" s="444" t="n"/>
      <c r="Z1041" s="444" t="n"/>
      <c r="AA1041" s="444" t="inlineStr">
        <is>
          <t>5.1x5.1x18.8</t>
        </is>
      </c>
      <c r="AB1041" s="1650">
        <f>AB178</f>
        <v/>
      </c>
      <c r="AC1041" s="1627">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25">
        <f>C180</f>
        <v/>
      </c>
      <c r="D1042" s="1625"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442" t="n"/>
      <c r="N1042" s="1442" t="n"/>
      <c r="O1042" s="553" t="n"/>
      <c r="P1042" s="1626">
        <f>P180</f>
        <v/>
      </c>
      <c r="Q1042" s="1628">
        <f>O1042*P1042</f>
        <v/>
      </c>
      <c r="R1042" s="443" t="n">
        <v>0</v>
      </c>
      <c r="S1042" s="1623">
        <f>O1042*R1042</f>
        <v/>
      </c>
      <c r="T1042" s="1623">
        <f>Q1042-S1042</f>
        <v/>
      </c>
      <c r="U1042" s="556">
        <f>T1042/Q1042</f>
        <v/>
      </c>
      <c r="V1042" s="444" t="n"/>
      <c r="W1042" s="444" t="n"/>
      <c r="X1042" s="444" t="n"/>
      <c r="Y1042" s="444" t="n"/>
      <c r="Z1042" s="444" t="n"/>
      <c r="AA1042" s="444" t="inlineStr">
        <is>
          <t>5.1x5.1x17.1</t>
        </is>
      </c>
      <c r="AB1042" s="1650">
        <f>AB180</f>
        <v/>
      </c>
      <c r="AC1042" s="1627">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25">
        <f>C181</f>
        <v/>
      </c>
      <c r="D1043" s="1625"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442" t="n"/>
      <c r="N1043" s="1442" t="n"/>
      <c r="O1043" s="553" t="n"/>
      <c r="P1043" s="1626">
        <f>P181</f>
        <v/>
      </c>
      <c r="Q1043" s="1628">
        <f>O1043*P1043</f>
        <v/>
      </c>
      <c r="R1043" s="443" t="n">
        <v>0</v>
      </c>
      <c r="S1043" s="1623">
        <f>O1043*R1043</f>
        <v/>
      </c>
      <c r="T1043" s="1623">
        <f>Q1043-S1043</f>
        <v/>
      </c>
      <c r="U1043" s="556">
        <f>T1043/Q1043</f>
        <v/>
      </c>
      <c r="V1043" s="444" t="n"/>
      <c r="W1043" s="444" t="n"/>
      <c r="X1043" s="444" t="n"/>
      <c r="Y1043" s="444" t="n"/>
      <c r="Z1043" s="444" t="n"/>
      <c r="AA1043" s="444" t="n"/>
      <c r="AB1043" s="1650">
        <f>AB181</f>
        <v/>
      </c>
      <c r="AC1043" s="1627">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25" t="inlineStr">
        <is>
          <t>4953035040021</t>
        </is>
      </c>
      <c r="D1044" s="1625"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26">
        <f>P188</f>
        <v/>
      </c>
      <c r="Q1044" s="1628">
        <f>O1044*P1044</f>
        <v/>
      </c>
      <c r="R1044" s="443" t="n">
        <v>0</v>
      </c>
      <c r="S1044" s="1623">
        <f>O1044*R1044</f>
        <v/>
      </c>
      <c r="T1044" s="1623">
        <f>Q1044-S1044</f>
        <v/>
      </c>
      <c r="U1044" s="556">
        <f>T1044/Q1044</f>
        <v/>
      </c>
      <c r="V1044" s="444" t="n"/>
      <c r="W1044" s="444" t="n"/>
      <c r="X1044" s="444" t="n"/>
      <c r="Y1044" s="444" t="n"/>
      <c r="Z1044" s="444" t="n"/>
      <c r="AA1044" s="444" t="inlineStr">
        <is>
          <t>14x15.6x2</t>
        </is>
      </c>
      <c r="AB1044" s="1650" t="n">
        <v>0.048</v>
      </c>
      <c r="AC1044" s="1627">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25" t="n"/>
      <c r="D1045" s="1625"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26" t="n">
        <v>10</v>
      </c>
      <c r="Q1045" s="1628">
        <f>O1045*P1045</f>
        <v/>
      </c>
      <c r="R1045" s="443" t="n">
        <v>0</v>
      </c>
      <c r="S1045" s="1623">
        <f>O1045*R1045</f>
        <v/>
      </c>
      <c r="T1045" s="1623">
        <f>Q1045-S1045</f>
        <v/>
      </c>
      <c r="U1045" s="556">
        <f>T1045/Q1045</f>
        <v/>
      </c>
      <c r="V1045" s="444" t="n"/>
      <c r="W1045" s="444" t="n"/>
      <c r="X1045" s="444" t="n"/>
      <c r="Y1045" s="444" t="n"/>
      <c r="Z1045" s="444" t="n"/>
      <c r="AA1045" s="444" t="n"/>
      <c r="AB1045" s="1650" t="n"/>
      <c r="AC1045" s="1627" t="n"/>
      <c r="AD1045" s="673" t="n"/>
      <c r="AE1045" s="663" t="n"/>
      <c r="AF1045" s="663" t="n"/>
      <c r="AG1045" s="663" t="n"/>
    </row>
    <row r="1046" hidden="1" ht="20.1" customFormat="1" customHeight="1" s="437" thickBot="1">
      <c r="A1046" s="435" t="n"/>
      <c r="B1046" s="829" t="n"/>
      <c r="C1046" s="1625" t="n"/>
      <c r="D1046" s="1625"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26" t="n">
        <v>10</v>
      </c>
      <c r="Q1046" s="1628">
        <f>O1046*P1046</f>
        <v/>
      </c>
      <c r="R1046" s="443" t="n">
        <v>0</v>
      </c>
      <c r="S1046" s="1623">
        <f>O1046*R1046</f>
        <v/>
      </c>
      <c r="T1046" s="1623">
        <f>Q1046-S1046</f>
        <v/>
      </c>
      <c r="U1046" s="556">
        <f>T1046/Q1046</f>
        <v/>
      </c>
      <c r="V1046" s="444" t="n"/>
      <c r="W1046" s="444" t="n"/>
      <c r="X1046" s="444" t="n"/>
      <c r="Y1046" s="444" t="n"/>
      <c r="Z1046" s="444" t="n"/>
      <c r="AA1046" s="444" t="n"/>
      <c r="AB1046" s="1650" t="n"/>
      <c r="AC1046" s="1627" t="n"/>
      <c r="AD1046" s="673" t="n"/>
      <c r="AE1046" s="663" t="n"/>
      <c r="AF1046" s="663" t="n"/>
      <c r="AG1046" s="663" t="n"/>
    </row>
    <row r="1047" hidden="1" ht="20.1" customFormat="1" customHeight="1" s="437" thickBot="1">
      <c r="A1047" s="435" t="n"/>
      <c r="B1047" s="829" t="n"/>
      <c r="C1047" s="1625" t="inlineStr">
        <is>
          <t xml:space="preserve">4953035059856 </t>
        </is>
      </c>
      <c r="D1047" s="1625"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26" t="n">
        <v>10</v>
      </c>
      <c r="Q1047" s="1628">
        <f>O1047*P1047</f>
        <v/>
      </c>
      <c r="R1047" s="443" t="n">
        <v>0</v>
      </c>
      <c r="S1047" s="1623">
        <f>O1047*R1047</f>
        <v/>
      </c>
      <c r="T1047" s="1623">
        <f>Q1047-S1047</f>
        <v/>
      </c>
      <c r="U1047" s="556">
        <f>T1047/Q1047</f>
        <v/>
      </c>
      <c r="V1047" s="444" t="n"/>
      <c r="W1047" s="444" t="n"/>
      <c r="X1047" s="444" t="n"/>
      <c r="Y1047" s="444" t="n"/>
      <c r="Z1047" s="444" t="n"/>
      <c r="AA1047" s="444" t="n"/>
      <c r="AB1047" s="1639" t="n">
        <v>0.002</v>
      </c>
      <c r="AC1047" s="1661">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25" t="inlineStr">
        <is>
          <t xml:space="preserve">4953035048041 </t>
        </is>
      </c>
      <c r="D1048" s="1625"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26" t="n">
        <v>10</v>
      </c>
      <c r="Q1048" s="1628">
        <f>O1048*P1048</f>
        <v/>
      </c>
      <c r="R1048" s="443" t="n">
        <v>0</v>
      </c>
      <c r="S1048" s="1623">
        <f>O1048*R1048</f>
        <v/>
      </c>
      <c r="T1048" s="1623">
        <f>Q1048-S1048</f>
        <v/>
      </c>
      <c r="U1048" s="556">
        <f>T1048/Q1048</f>
        <v/>
      </c>
      <c r="V1048" s="444" t="n"/>
      <c r="W1048" s="444" t="n"/>
      <c r="X1048" s="444" t="n"/>
      <c r="Y1048" s="444" t="n"/>
      <c r="Z1048" s="444" t="n"/>
      <c r="AA1048" s="444" t="n"/>
      <c r="AB1048" s="1650" t="n">
        <v>0.002</v>
      </c>
      <c r="AC1048" s="1627">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25" t="inlineStr">
        <is>
          <t xml:space="preserve">4953035048058 </t>
        </is>
      </c>
      <c r="D1049" s="1625"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26" t="n">
        <v>10</v>
      </c>
      <c r="Q1049" s="1628">
        <f>O1049*P1049</f>
        <v/>
      </c>
      <c r="R1049" s="443" t="n">
        <v>0</v>
      </c>
      <c r="S1049" s="1623">
        <f>O1049*R1049</f>
        <v/>
      </c>
      <c r="T1049" s="1623">
        <f>Q1049-S1049</f>
        <v/>
      </c>
      <c r="U1049" s="556">
        <f>T1049/Q1049</f>
        <v/>
      </c>
      <c r="V1049" s="444" t="n"/>
      <c r="W1049" s="444" t="n"/>
      <c r="X1049" s="444" t="n"/>
      <c r="Y1049" s="444" t="n"/>
      <c r="Z1049" s="444" t="n"/>
      <c r="AA1049" s="444" t="n"/>
      <c r="AB1049" s="1650" t="n">
        <v>0.002</v>
      </c>
      <c r="AC1049" s="1627">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25" t="inlineStr">
        <is>
          <t xml:space="preserve">4953035049574 </t>
        </is>
      </c>
      <c r="D1050" s="1625"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26" t="n">
        <v>10</v>
      </c>
      <c r="Q1050" s="1628">
        <f>O1050*P1050</f>
        <v/>
      </c>
      <c r="R1050" s="443" t="n">
        <v>0</v>
      </c>
      <c r="S1050" s="1623">
        <f>O1050*R1050</f>
        <v/>
      </c>
      <c r="T1050" s="1623">
        <f>Q1050-S1050</f>
        <v/>
      </c>
      <c r="U1050" s="556">
        <f>T1050/Q1050</f>
        <v/>
      </c>
      <c r="V1050" s="444" t="n"/>
      <c r="W1050" s="444" t="n"/>
      <c r="X1050" s="444" t="n"/>
      <c r="Y1050" s="444" t="n"/>
      <c r="Z1050" s="444" t="n"/>
      <c r="AA1050" s="444" t="n"/>
      <c r="AB1050" s="1639" t="n">
        <v>0.002</v>
      </c>
      <c r="AC1050" s="1661">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442" t="n"/>
      <c r="B1051" s="822" t="n"/>
      <c r="C1051" s="1625" t="n"/>
      <c r="D1051" s="1625" t="n"/>
      <c r="E1051" s="435" t="inlineStr">
        <is>
          <t>CBON　SAMPLE</t>
        </is>
      </c>
      <c r="F1051" s="1779"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26" t="n">
        <v>10</v>
      </c>
      <c r="Q1051" s="1628">
        <f>O1051*P1051</f>
        <v/>
      </c>
      <c r="R1051" s="443" t="n">
        <v>0</v>
      </c>
      <c r="S1051" s="1623">
        <f>O1051*R1051</f>
        <v/>
      </c>
      <c r="T1051" s="1623">
        <f>Q1051-S1051</f>
        <v/>
      </c>
      <c r="U1051" s="556">
        <f>T1051/Q1051</f>
        <v/>
      </c>
      <c r="V1051" s="444" t="n"/>
      <c r="W1051" s="444" t="n"/>
      <c r="X1051" s="444" t="n"/>
      <c r="Y1051" s="444" t="n"/>
      <c r="Z1051" s="444" t="n"/>
      <c r="AA1051" s="444" t="n"/>
      <c r="AB1051" s="1678" t="n">
        <v>0.002</v>
      </c>
      <c r="AC1051" s="1624">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25" t="inlineStr">
        <is>
          <t xml:space="preserve">4953035049581 </t>
        </is>
      </c>
      <c r="D1052" s="1625"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26" t="n">
        <v>10</v>
      </c>
      <c r="Q1052" s="1628">
        <f>O1052*P1052</f>
        <v/>
      </c>
      <c r="R1052" s="443" t="n">
        <v>0</v>
      </c>
      <c r="S1052" s="1623">
        <f>O1052*R1052</f>
        <v/>
      </c>
      <c r="T1052" s="1623">
        <f>Q1052-S1052</f>
        <v/>
      </c>
      <c r="U1052" s="556">
        <f>T1052/Q1052</f>
        <v/>
      </c>
      <c r="V1052" s="444" t="n"/>
      <c r="W1052" s="444" t="n"/>
      <c r="X1052" s="444" t="n"/>
      <c r="Y1052" s="444" t="n"/>
      <c r="Z1052" s="444" t="n"/>
      <c r="AA1052" s="444" t="n"/>
      <c r="AB1052" s="1639" t="n">
        <v>0.002</v>
      </c>
      <c r="AC1052" s="1661">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25" t="inlineStr">
        <is>
          <t xml:space="preserve">4953035050228 </t>
        </is>
      </c>
      <c r="D1053" s="1625"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26" t="n">
        <v>10</v>
      </c>
      <c r="Q1053" s="1628">
        <f>O1053*P1053</f>
        <v/>
      </c>
      <c r="R1053" s="443" t="n">
        <v>0</v>
      </c>
      <c r="S1053" s="1623">
        <f>O1053*R1053</f>
        <v/>
      </c>
      <c r="T1053" s="1623">
        <f>Q1053-S1053</f>
        <v/>
      </c>
      <c r="U1053" s="556">
        <f>T1053/Q1053</f>
        <v/>
      </c>
      <c r="V1053" s="444" t="n"/>
      <c r="W1053" s="444" t="n"/>
      <c r="X1053" s="444" t="n"/>
      <c r="Y1053" s="444" t="n"/>
      <c r="Z1053" s="444" t="n"/>
      <c r="AA1053" s="444" t="n"/>
      <c r="AB1053" s="1650" t="n">
        <v>0.0017</v>
      </c>
      <c r="AC1053" s="1627">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25"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26" t="n">
        <v>10</v>
      </c>
      <c r="Q1054" s="1628">
        <f>O1054*P1054</f>
        <v/>
      </c>
      <c r="R1054" s="443" t="n">
        <v>0</v>
      </c>
      <c r="S1054" s="1623">
        <f>O1054*R1054</f>
        <v/>
      </c>
      <c r="T1054" s="1623">
        <f>Q1054-S1054</f>
        <v/>
      </c>
      <c r="U1054" s="556">
        <f>T1054/Q1054</f>
        <v/>
      </c>
      <c r="V1054" s="444" t="n"/>
      <c r="W1054" s="444" t="n"/>
      <c r="X1054" s="444" t="n"/>
      <c r="Y1054" s="444" t="n"/>
      <c r="Z1054" s="444" t="n"/>
      <c r="AA1054" s="444" t="n"/>
      <c r="AB1054" s="1650" t="n">
        <v>0.002</v>
      </c>
      <c r="AC1054" s="1627">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25" t="inlineStr">
        <is>
          <t xml:space="preserve">4953035039537 </t>
        </is>
      </c>
      <c r="D1055" s="1625"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26" t="n">
        <v>10</v>
      </c>
      <c r="Q1055" s="1628">
        <f>O1055*P1055</f>
        <v/>
      </c>
      <c r="R1055" s="443" t="n">
        <v>0</v>
      </c>
      <c r="S1055" s="1623">
        <f>O1055*R1055</f>
        <v/>
      </c>
      <c r="T1055" s="1623">
        <f>Q1055-S1055</f>
        <v/>
      </c>
      <c r="U1055" s="556">
        <f>T1055/Q1055</f>
        <v/>
      </c>
      <c r="V1055" s="444" t="n"/>
      <c r="W1055" s="444" t="n"/>
      <c r="X1055" s="444" t="n"/>
      <c r="Y1055" s="444" t="n"/>
      <c r="Z1055" s="444" t="n"/>
      <c r="AA1055" s="444" t="n"/>
      <c r="AB1055" s="1650" t="n">
        <v>0.002</v>
      </c>
      <c r="AC1055" s="1627">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25" t="inlineStr">
        <is>
          <t xml:space="preserve">4953035047655 </t>
        </is>
      </c>
      <c r="D1056" s="1625"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26" t="n">
        <v>10</v>
      </c>
      <c r="Q1056" s="1628">
        <f>O1056*P1056</f>
        <v/>
      </c>
      <c r="R1056" s="443" t="n">
        <v>0</v>
      </c>
      <c r="S1056" s="1623">
        <f>O1056*R1056</f>
        <v/>
      </c>
      <c r="T1056" s="1623">
        <f>Q1056-S1056</f>
        <v/>
      </c>
      <c r="U1056" s="556">
        <f>T1056/Q1056</f>
        <v/>
      </c>
      <c r="V1056" s="444" t="n"/>
      <c r="W1056" s="444" t="n"/>
      <c r="X1056" s="444" t="n"/>
      <c r="Y1056" s="444" t="n"/>
      <c r="Z1056" s="444" t="n"/>
      <c r="AA1056" s="444" t="n"/>
      <c r="AB1056" s="1650" t="n">
        <v>0.002</v>
      </c>
      <c r="AC1056" s="1627">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25" t="inlineStr">
        <is>
          <t>A2200314</t>
        </is>
      </c>
      <c r="D1057" s="1625"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26" t="n">
        <v>10</v>
      </c>
      <c r="Q1057" s="1628">
        <f>O1057*P1057</f>
        <v/>
      </c>
      <c r="R1057" s="443" t="n">
        <v>0</v>
      </c>
      <c r="S1057" s="1623">
        <f>O1057*R1057</f>
        <v/>
      </c>
      <c r="T1057" s="1623">
        <f>Q1057-S1057</f>
        <v/>
      </c>
      <c r="U1057" s="556">
        <f>T1057/Q1057</f>
        <v/>
      </c>
      <c r="V1057" s="444" t="n"/>
      <c r="W1057" s="444" t="n"/>
      <c r="X1057" s="444" t="n"/>
      <c r="Y1057" s="444" t="n"/>
      <c r="Z1057" s="444" t="n"/>
      <c r="AA1057" s="444" t="n"/>
      <c r="AB1057" s="1650" t="n">
        <v>0.001</v>
      </c>
      <c r="AC1057" s="1627">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25" t="inlineStr">
        <is>
          <t>A2200315</t>
        </is>
      </c>
      <c r="D1058" s="1625"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26" t="n">
        <v>10</v>
      </c>
      <c r="Q1058" s="1628">
        <f>O1058*P1058</f>
        <v/>
      </c>
      <c r="R1058" s="443" t="n">
        <v>0</v>
      </c>
      <c r="S1058" s="1623">
        <f>O1058*R1058</f>
        <v/>
      </c>
      <c r="T1058" s="1623">
        <f>Q1058-S1058</f>
        <v/>
      </c>
      <c r="U1058" s="556">
        <f>T1058/Q1058</f>
        <v/>
      </c>
      <c r="V1058" s="444" t="n"/>
      <c r="W1058" s="444" t="n"/>
      <c r="X1058" s="444" t="n"/>
      <c r="Y1058" s="444" t="n"/>
      <c r="Z1058" s="444" t="n"/>
      <c r="AA1058" s="444" t="n"/>
      <c r="AB1058" s="1650" t="n">
        <v>0.001</v>
      </c>
      <c r="AC1058" s="1627">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25" t="n"/>
      <c r="D1059" s="1625"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26" t="n">
        <v>10</v>
      </c>
      <c r="Q1059" s="1628">
        <f>O1059*P1059</f>
        <v/>
      </c>
      <c r="R1059" s="443" t="n">
        <v>0</v>
      </c>
      <c r="S1059" s="1623">
        <f>O1059*R1059</f>
        <v/>
      </c>
      <c r="T1059" s="1623">
        <f>Q1059-S1059</f>
        <v/>
      </c>
      <c r="U1059" s="556">
        <f>T1059/Q1059</f>
        <v/>
      </c>
      <c r="V1059" s="444" t="n"/>
      <c r="W1059" s="444" t="n"/>
      <c r="X1059" s="444" t="n"/>
      <c r="Y1059" s="444" t="n"/>
      <c r="Z1059" s="444" t="n"/>
      <c r="AA1059" s="444" t="n"/>
      <c r="AB1059" s="1650" t="n">
        <v>0.001</v>
      </c>
      <c r="AC1059" s="1627">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25" t="n"/>
      <c r="D1060" s="1625"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26" t="n">
        <v>10</v>
      </c>
      <c r="Q1060" s="1628">
        <f>O1060*P1060</f>
        <v/>
      </c>
      <c r="R1060" s="443" t="n">
        <v>0</v>
      </c>
      <c r="S1060" s="1623">
        <f>O1060*R1060</f>
        <v/>
      </c>
      <c r="T1060" s="1623">
        <f>Q1060-S1060</f>
        <v/>
      </c>
      <c r="U1060" s="556">
        <f>T1060/Q1060</f>
        <v/>
      </c>
      <c r="V1060" s="444" t="n"/>
      <c r="W1060" s="444" t="n"/>
      <c r="X1060" s="444" t="n"/>
      <c r="Y1060" s="444" t="n"/>
      <c r="Z1060" s="444" t="n"/>
      <c r="AA1060" s="444" t="n"/>
      <c r="AB1060" s="1650" t="n">
        <v>0.001</v>
      </c>
      <c r="AC1060" s="1627">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25" t="n">
        <v>4953035045040</v>
      </c>
      <c r="D1061" s="1625"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26" t="n">
        <v>10</v>
      </c>
      <c r="Q1061" s="1628">
        <f>O1061*P1061</f>
        <v/>
      </c>
      <c r="R1061" s="443" t="n">
        <v>0</v>
      </c>
      <c r="S1061" s="1623">
        <f>O1061*R1061</f>
        <v/>
      </c>
      <c r="T1061" s="1623">
        <f>Q1061-S1061</f>
        <v/>
      </c>
      <c r="U1061" s="556">
        <f>T1061/Q1061</f>
        <v/>
      </c>
      <c r="V1061" s="444" t="n"/>
      <c r="W1061" s="444" t="n"/>
      <c r="X1061" s="444" t="n"/>
      <c r="Y1061" s="444" t="n"/>
      <c r="Z1061" s="444" t="n"/>
      <c r="AA1061" s="444" t="n"/>
      <c r="AB1061" s="1650" t="n">
        <v>0.0022</v>
      </c>
      <c r="AC1061" s="1627">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25" t="inlineStr">
        <is>
          <t>A2200374</t>
        </is>
      </c>
      <c r="D1062" s="1625"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26" t="n">
        <v>10</v>
      </c>
      <c r="Q1062" s="1628">
        <f>O1062*P1062</f>
        <v/>
      </c>
      <c r="R1062" s="443" t="n">
        <v>0</v>
      </c>
      <c r="S1062" s="1623">
        <f>O1062*R1062</f>
        <v/>
      </c>
      <c r="T1062" s="1623">
        <f>Q1062-S1062</f>
        <v/>
      </c>
      <c r="U1062" s="556">
        <f>T1062/Q1062</f>
        <v/>
      </c>
      <c r="V1062" s="444" t="n"/>
      <c r="W1062" s="444" t="n"/>
      <c r="X1062" s="444" t="n"/>
      <c r="Y1062" s="444" t="n"/>
      <c r="Z1062" s="444" t="n"/>
      <c r="AA1062" s="444" t="n"/>
      <c r="AB1062" s="1678" t="n">
        <v>0.0022</v>
      </c>
      <c r="AC1062" s="1624">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25">
        <f>C206</f>
        <v/>
      </c>
      <c r="D1063" s="1625" t="n"/>
      <c r="E1063" s="435" t="inlineStr">
        <is>
          <t>CBON TESTER</t>
        </is>
      </c>
      <c r="F1063" s="1780"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26">
        <f>P206</f>
        <v/>
      </c>
      <c r="Q1063" s="1628">
        <f>O1063*P1063</f>
        <v/>
      </c>
      <c r="R1063" s="443" t="n">
        <v>0</v>
      </c>
      <c r="S1063" s="1623">
        <f>O1063*R1063</f>
        <v/>
      </c>
      <c r="T1063" s="1623">
        <f>Q1063-S1063</f>
        <v/>
      </c>
      <c r="U1063" s="556">
        <f>T1063/Q1063</f>
        <v/>
      </c>
      <c r="V1063" s="444" t="n"/>
      <c r="W1063" s="444" t="n"/>
      <c r="X1063" s="444" t="n"/>
      <c r="Y1063" s="444" t="n"/>
      <c r="Z1063" s="444" t="n"/>
      <c r="AA1063" s="444" t="n"/>
      <c r="AB1063" s="1678">
        <f>AB206</f>
        <v/>
      </c>
      <c r="AC1063" s="1624">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25">
        <f>C207</f>
        <v/>
      </c>
      <c r="D1064" s="1625" t="n"/>
      <c r="E1064" s="435" t="inlineStr">
        <is>
          <t>CBON TESTER</t>
        </is>
      </c>
      <c r="F1064" s="1780"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26">
        <f>P207</f>
        <v/>
      </c>
      <c r="Q1064" s="1628">
        <f>O1064*P1064</f>
        <v/>
      </c>
      <c r="R1064" s="443" t="n">
        <v>0</v>
      </c>
      <c r="S1064" s="1623">
        <f>O1064*R1064</f>
        <v/>
      </c>
      <c r="T1064" s="1623">
        <f>Q1064-S1064</f>
        <v/>
      </c>
      <c r="U1064" s="556">
        <f>T1064/Q1064</f>
        <v/>
      </c>
      <c r="V1064" s="444" t="n"/>
      <c r="W1064" s="444" t="n"/>
      <c r="X1064" s="444" t="n"/>
      <c r="Y1064" s="444" t="n"/>
      <c r="Z1064" s="444" t="n"/>
      <c r="AA1064" s="444" t="n"/>
      <c r="AB1064" s="1678">
        <f>AB207</f>
        <v/>
      </c>
      <c r="AC1064" s="1624">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25">
        <f>C208</f>
        <v/>
      </c>
      <c r="D1065" s="1625" t="n"/>
      <c r="E1065" s="435" t="inlineStr">
        <is>
          <t>CBON TESTER</t>
        </is>
      </c>
      <c r="F1065" s="1780"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26">
        <f>P208</f>
        <v/>
      </c>
      <c r="Q1065" s="1628">
        <f>O1065*P1065</f>
        <v/>
      </c>
      <c r="R1065" s="443" t="n">
        <v>0</v>
      </c>
      <c r="S1065" s="1623">
        <f>O1065*R1065</f>
        <v/>
      </c>
      <c r="T1065" s="1623">
        <f>Q1065-S1065</f>
        <v/>
      </c>
      <c r="U1065" s="556">
        <f>T1065/Q1065</f>
        <v/>
      </c>
      <c r="V1065" s="444" t="n"/>
      <c r="W1065" s="444" t="n"/>
      <c r="X1065" s="444" t="n"/>
      <c r="Y1065" s="444" t="n"/>
      <c r="Z1065" s="444" t="n"/>
      <c r="AA1065" s="444" t="n"/>
      <c r="AB1065" s="1678">
        <f>AB208</f>
        <v/>
      </c>
      <c r="AC1065" s="1624">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25">
        <f>C209</f>
        <v/>
      </c>
      <c r="D1066" s="1625" t="n"/>
      <c r="E1066" s="435" t="inlineStr">
        <is>
          <t>CBON TESTER</t>
        </is>
      </c>
      <c r="F1066" s="1780"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26">
        <f>P209</f>
        <v/>
      </c>
      <c r="Q1066" s="1628">
        <f>O1066*P1066</f>
        <v/>
      </c>
      <c r="R1066" s="443" t="n">
        <v>0</v>
      </c>
      <c r="S1066" s="1623">
        <f>O1066*R1066</f>
        <v/>
      </c>
      <c r="T1066" s="1623">
        <f>Q1066-S1066</f>
        <v/>
      </c>
      <c r="U1066" s="556">
        <f>T1066/Q1066</f>
        <v/>
      </c>
      <c r="V1066" s="444" t="n"/>
      <c r="W1066" s="444" t="n"/>
      <c r="X1066" s="444" t="n"/>
      <c r="Y1066" s="444" t="n"/>
      <c r="Z1066" s="444" t="n"/>
      <c r="AA1066" s="444" t="n"/>
      <c r="AB1066" s="1678">
        <f>AB209</f>
        <v/>
      </c>
      <c r="AC1066" s="1624">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25">
        <f>C210</f>
        <v/>
      </c>
      <c r="D1067" s="1625"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26">
        <f>P210</f>
        <v/>
      </c>
      <c r="Q1067" s="1628">
        <f>O1067*P1067</f>
        <v/>
      </c>
      <c r="R1067" s="443" t="n">
        <v>0</v>
      </c>
      <c r="S1067" s="1623">
        <f>O1067*R1067</f>
        <v/>
      </c>
      <c r="T1067" s="1623">
        <f>Q1067-S1067</f>
        <v/>
      </c>
      <c r="U1067" s="556">
        <f>T1067/Q1067</f>
        <v/>
      </c>
      <c r="V1067" s="444" t="n"/>
      <c r="W1067" s="444" t="n"/>
      <c r="X1067" s="444" t="n"/>
      <c r="Y1067" s="444" t="n"/>
      <c r="Z1067" s="444" t="n"/>
      <c r="AA1067" s="444" t="n"/>
      <c r="AB1067" s="1678">
        <f>AB210</f>
        <v/>
      </c>
      <c r="AC1067" s="1624">
        <f>ROUND(O1067*AB1067,3)</f>
        <v/>
      </c>
      <c r="AD1067" s="673">
        <f>AD210</f>
        <v/>
      </c>
      <c r="AE1067" s="747">
        <f>AE210</f>
        <v/>
      </c>
      <c r="AF1067" s="663">
        <f>AF210</f>
        <v/>
      </c>
      <c r="AG1067" s="672">
        <f>AG210</f>
        <v/>
      </c>
    </row>
    <row r="1068" hidden="1" ht="20.1" customFormat="1" customHeight="1" s="437" thickBot="1">
      <c r="A1068" s="435" t="n"/>
      <c r="B1068" s="829" t="n"/>
      <c r="C1068" s="1625">
        <f>C211</f>
        <v/>
      </c>
      <c r="D1068" s="1625"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26">
        <f>P211</f>
        <v/>
      </c>
      <c r="Q1068" s="1628">
        <f>O1068*P1068</f>
        <v/>
      </c>
      <c r="R1068" s="443" t="n">
        <v>0</v>
      </c>
      <c r="S1068" s="1623">
        <f>O1068*R1068</f>
        <v/>
      </c>
      <c r="T1068" s="1623">
        <f>Q1068-S1068</f>
        <v/>
      </c>
      <c r="U1068" s="556">
        <f>T1068/Q1068</f>
        <v/>
      </c>
      <c r="V1068" s="444" t="n"/>
      <c r="W1068" s="444" t="n"/>
      <c r="X1068" s="444" t="n"/>
      <c r="Y1068" s="444" t="n"/>
      <c r="Z1068" s="444" t="n"/>
      <c r="AA1068" s="444" t="n"/>
      <c r="AB1068" s="1678">
        <f>AB211</f>
        <v/>
      </c>
      <c r="AC1068" s="1624">
        <f>ROUND(O1068*AB1068,3)</f>
        <v/>
      </c>
      <c r="AD1068" s="673">
        <f>AD211</f>
        <v/>
      </c>
      <c r="AE1068" s="747">
        <f>AE211</f>
        <v/>
      </c>
      <c r="AF1068" s="663">
        <f>AF211</f>
        <v/>
      </c>
      <c r="AG1068" s="672">
        <f>AG211</f>
        <v/>
      </c>
    </row>
    <row r="1069" hidden="1" ht="20.1" customFormat="1" customHeight="1" s="437" thickBot="1">
      <c r="A1069" s="435" t="n"/>
      <c r="B1069" s="829" t="n"/>
      <c r="C1069" s="1625">
        <f>C212</f>
        <v/>
      </c>
      <c r="D1069" s="1625"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26">
        <f>P212</f>
        <v/>
      </c>
      <c r="Q1069" s="1628">
        <f>O1069*P1069</f>
        <v/>
      </c>
      <c r="R1069" s="443" t="n">
        <v>0</v>
      </c>
      <c r="S1069" s="1623">
        <f>O1069*R1069</f>
        <v/>
      </c>
      <c r="T1069" s="1623">
        <f>Q1069-S1069</f>
        <v/>
      </c>
      <c r="U1069" s="556">
        <f>T1069/Q1069</f>
        <v/>
      </c>
      <c r="V1069" s="444" t="n"/>
      <c r="W1069" s="444" t="n"/>
      <c r="X1069" s="444" t="n"/>
      <c r="Y1069" s="444" t="n"/>
      <c r="Z1069" s="444" t="n"/>
      <c r="AA1069" s="444" t="n"/>
      <c r="AB1069" s="1678">
        <f>AB212</f>
        <v/>
      </c>
      <c r="AC1069" s="1624">
        <f>ROUND(O1069*AB1069,3)</f>
        <v/>
      </c>
      <c r="AD1069" s="673">
        <f>AD212</f>
        <v/>
      </c>
      <c r="AE1069" s="663">
        <f>AE212</f>
        <v/>
      </c>
      <c r="AF1069" s="663">
        <f>AF212</f>
        <v/>
      </c>
      <c r="AG1069" s="663">
        <f>AG212</f>
        <v/>
      </c>
    </row>
    <row r="1070" hidden="1" ht="20.1" customFormat="1" customHeight="1" s="437" thickBot="1">
      <c r="A1070" s="435" t="n"/>
      <c r="B1070" s="829" t="n"/>
      <c r="C1070" s="1625">
        <f>C213</f>
        <v/>
      </c>
      <c r="D1070" s="1625"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26">
        <f>P213</f>
        <v/>
      </c>
      <c r="Q1070" s="1628">
        <f>O1070*P1070</f>
        <v/>
      </c>
      <c r="R1070" s="443" t="n">
        <v>0</v>
      </c>
      <c r="S1070" s="1623">
        <f>O1070*R1070</f>
        <v/>
      </c>
      <c r="T1070" s="1623">
        <f>Q1070-S1070</f>
        <v/>
      </c>
      <c r="U1070" s="556">
        <f>T1070/Q1070</f>
        <v/>
      </c>
      <c r="V1070" s="444" t="n"/>
      <c r="W1070" s="444" t="n"/>
      <c r="X1070" s="444" t="n"/>
      <c r="Y1070" s="444" t="n"/>
      <c r="Z1070" s="444" t="n"/>
      <c r="AA1070" s="444" t="n"/>
      <c r="AB1070" s="1678">
        <f>AB213</f>
        <v/>
      </c>
      <c r="AC1070" s="1624">
        <f>ROUND(O1070*AB1070,3)</f>
        <v/>
      </c>
      <c r="AD1070" s="673">
        <f>AD213</f>
        <v/>
      </c>
      <c r="AE1070" s="663">
        <f>AE213</f>
        <v/>
      </c>
      <c r="AF1070" s="663">
        <f>AF213</f>
        <v/>
      </c>
      <c r="AG1070" s="663">
        <f>AG213</f>
        <v/>
      </c>
    </row>
    <row r="1071" hidden="1" ht="20.1" customFormat="1" customHeight="1" s="437" thickBot="1">
      <c r="A1071" s="435" t="n"/>
      <c r="B1071" s="829" t="n"/>
      <c r="C1071" s="1625">
        <f>C214</f>
        <v/>
      </c>
      <c r="D1071" s="1625"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26">
        <f>P214</f>
        <v/>
      </c>
      <c r="Q1071" s="1628">
        <f>O1071*P1071</f>
        <v/>
      </c>
      <c r="R1071" s="443" t="n">
        <v>0</v>
      </c>
      <c r="S1071" s="1623">
        <f>O1071*R1071</f>
        <v/>
      </c>
      <c r="T1071" s="1623">
        <f>Q1071-S1071</f>
        <v/>
      </c>
      <c r="U1071" s="556">
        <f>T1071/Q1071</f>
        <v/>
      </c>
      <c r="V1071" s="444" t="n"/>
      <c r="W1071" s="444" t="n"/>
      <c r="X1071" s="444" t="n"/>
      <c r="Y1071" s="444" t="n"/>
      <c r="Z1071" s="444" t="n"/>
      <c r="AA1071" s="444" t="n"/>
      <c r="AB1071" s="1678">
        <f>AB214</f>
        <v/>
      </c>
      <c r="AC1071" s="1624">
        <f>ROUND(O1071*AB1071,3)</f>
        <v/>
      </c>
      <c r="AD1071" s="673">
        <f>AD214</f>
        <v/>
      </c>
      <c r="AE1071" s="663">
        <f>AE214</f>
        <v/>
      </c>
      <c r="AF1071" s="663">
        <f>AF214</f>
        <v/>
      </c>
      <c r="AG1071" s="663">
        <f>AG214</f>
        <v/>
      </c>
    </row>
    <row r="1072" hidden="1" ht="20.1" customFormat="1" customHeight="1" s="437" thickBot="1">
      <c r="A1072" s="435" t="n"/>
      <c r="B1072" s="829" t="n"/>
      <c r="C1072" s="1625">
        <f>C233</f>
        <v/>
      </c>
      <c r="D1072" s="1625"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442" t="n">
        <v>144</v>
      </c>
      <c r="N1072" s="1442" t="n">
        <v>144</v>
      </c>
      <c r="O1072" s="553" t="n"/>
      <c r="P1072" s="1626" t="n">
        <v>1350</v>
      </c>
      <c r="Q1072" s="1628">
        <f>O1072*P1072</f>
        <v/>
      </c>
      <c r="R1072" s="443" t="n">
        <v>0</v>
      </c>
      <c r="S1072" s="1623">
        <f>O1072*R1072</f>
        <v/>
      </c>
      <c r="T1072" s="1623">
        <f>Q1072-S1072</f>
        <v/>
      </c>
      <c r="U1072" s="556">
        <f>T1072/Q1072</f>
        <v/>
      </c>
      <c r="V1072" s="444" t="n">
        <v>0.046</v>
      </c>
      <c r="W1072" s="444" t="n">
        <v>15.024</v>
      </c>
      <c r="X1072" s="444">
        <f>O1072/M1072</f>
        <v/>
      </c>
      <c r="Y1072" s="444">
        <f>V1072*X1072</f>
        <v/>
      </c>
      <c r="Z1072" s="444">
        <f>W1072*X1072</f>
        <v/>
      </c>
      <c r="AA1072" s="444" t="n"/>
      <c r="AB1072" s="1678">
        <f>AB233</f>
        <v/>
      </c>
      <c r="AC1072" s="1624">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25" t="n"/>
      <c r="D1073" s="1625"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442" t="n">
        <v>48</v>
      </c>
      <c r="N1073" s="1442" t="n">
        <v>48</v>
      </c>
      <c r="O1073" s="553" t="n"/>
      <c r="P1073" s="1626" t="n">
        <v>400</v>
      </c>
      <c r="Q1073" s="1628">
        <f>O1073*P1073</f>
        <v/>
      </c>
      <c r="R1073" s="443" t="n">
        <v>0</v>
      </c>
      <c r="S1073" s="1623">
        <f>O1073*R1073</f>
        <v/>
      </c>
      <c r="T1073" s="1623">
        <f>Q1073-S1073</f>
        <v/>
      </c>
      <c r="U1073" s="556">
        <f>T1073/Q1073</f>
        <v/>
      </c>
      <c r="V1073" s="444" t="n">
        <v>0.041</v>
      </c>
      <c r="W1073" s="444" t="n">
        <v>10.8</v>
      </c>
      <c r="X1073" s="444">
        <f>O1073/M1073</f>
        <v/>
      </c>
      <c r="Y1073" s="444">
        <f>V1073*X1073</f>
        <v/>
      </c>
      <c r="Z1073" s="444">
        <f>W1073*X1073</f>
        <v/>
      </c>
      <c r="AA1073" s="444" t="n"/>
      <c r="AB1073" s="1678" t="n">
        <v>0.203</v>
      </c>
      <c r="AC1073" s="1624">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25" t="n"/>
      <c r="D1074" s="1625"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442" t="n">
        <v>48</v>
      </c>
      <c r="N1074" s="1442" t="n">
        <v>48</v>
      </c>
      <c r="O1074" s="553" t="n"/>
      <c r="P1074" s="1626">
        <f>P241</f>
        <v/>
      </c>
      <c r="Q1074" s="1628">
        <f>O1074*P1074</f>
        <v/>
      </c>
      <c r="R1074" s="443" t="n">
        <v>0</v>
      </c>
      <c r="S1074" s="1623">
        <f>O1074*R1074</f>
        <v/>
      </c>
      <c r="T1074" s="1623">
        <f>Q1074-S1074</f>
        <v/>
      </c>
      <c r="U1074" s="556">
        <f>T1074/Q1074</f>
        <v/>
      </c>
      <c r="V1074" s="444" t="n">
        <v>0.041</v>
      </c>
      <c r="W1074" s="444" t="n">
        <v>10.8</v>
      </c>
      <c r="X1074" s="444">
        <f>O1074/M1074</f>
        <v/>
      </c>
      <c r="Y1074" s="444">
        <f>V1074*X1074</f>
        <v/>
      </c>
      <c r="Z1074" s="444">
        <f>W1074*X1074</f>
        <v/>
      </c>
      <c r="AA1074" s="444" t="n"/>
      <c r="AB1074" s="1678" t="n">
        <v>0.203</v>
      </c>
      <c r="AC1074" s="1624">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25" t="n"/>
      <c r="D1075" s="1625"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26" t="n">
        <v>3700</v>
      </c>
      <c r="Q1075" s="1628">
        <f>O1075*P1075</f>
        <v/>
      </c>
      <c r="R1075" s="443" t="n">
        <v>0</v>
      </c>
      <c r="S1075" s="1623">
        <f>O1075*R1075</f>
        <v/>
      </c>
      <c r="T1075" s="1623">
        <f>Q1075-S1075</f>
        <v/>
      </c>
      <c r="U1075" s="556">
        <f>T1075/Q1075</f>
        <v/>
      </c>
      <c r="V1075" s="444" t="n"/>
      <c r="W1075" s="444" t="n"/>
      <c r="X1075" s="444" t="n"/>
      <c r="Y1075" s="444" t="n"/>
      <c r="Z1075" s="444" t="n"/>
      <c r="AA1075" s="444" t="n"/>
      <c r="AB1075" s="1678" t="n">
        <v>0.013</v>
      </c>
      <c r="AC1075" s="1624">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25" t="n">
        <v>4560401461573</v>
      </c>
      <c r="D1076" s="1625"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26">
        <f>P250</f>
        <v/>
      </c>
      <c r="Q1076" s="1628">
        <f>O1076*P1076</f>
        <v/>
      </c>
      <c r="R1076" s="443" t="n">
        <v>0</v>
      </c>
      <c r="S1076" s="1623">
        <f>O1076*R1076</f>
        <v/>
      </c>
      <c r="T1076" s="1623">
        <f>Q1076-S1076</f>
        <v/>
      </c>
      <c r="U1076" s="556">
        <f>T1076/Q1076</f>
        <v/>
      </c>
      <c r="V1076" s="444" t="n"/>
      <c r="W1076" s="444" t="n"/>
      <c r="X1076" s="444" t="n"/>
      <c r="Y1076" s="444" t="n"/>
      <c r="Z1076" s="444" t="n"/>
      <c r="AA1076" s="444" t="n"/>
      <c r="AB1076" s="1678">
        <f>AB250</f>
        <v/>
      </c>
      <c r="AC1076" s="1624">
        <f>ROUND(O1076*AB1076,3)</f>
        <v/>
      </c>
      <c r="AD1076" s="673">
        <f>AD250</f>
        <v/>
      </c>
      <c r="AE1076" s="663" t="n"/>
      <c r="AF1076" s="663" t="n"/>
      <c r="AG1076" s="663" t="n"/>
    </row>
    <row r="1077" hidden="1" ht="38.25" customFormat="1" customHeight="1" s="437" thickBot="1">
      <c r="A1077" s="435" t="n"/>
      <c r="B1077" s="829" t="n"/>
      <c r="C1077" s="1625" t="n">
        <v>4560401461627</v>
      </c>
      <c r="D1077" s="1625"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26">
        <f>P251</f>
        <v/>
      </c>
      <c r="Q1077" s="1628">
        <f>O1077*P1077</f>
        <v/>
      </c>
      <c r="R1077" s="443" t="n">
        <v>0</v>
      </c>
      <c r="S1077" s="1623">
        <f>O1077*R1077</f>
        <v/>
      </c>
      <c r="T1077" s="1623">
        <f>Q1077-S1077</f>
        <v/>
      </c>
      <c r="U1077" s="556">
        <f>T1077/Q1077</f>
        <v/>
      </c>
      <c r="V1077" s="444" t="n"/>
      <c r="W1077" s="444" t="n"/>
      <c r="X1077" s="444" t="n"/>
      <c r="Y1077" s="444" t="n"/>
      <c r="Z1077" s="444" t="n"/>
      <c r="AA1077" s="444" t="n"/>
      <c r="AB1077" s="1650">
        <f>AB251</f>
        <v/>
      </c>
      <c r="AC1077" s="1624">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25" t="n">
        <v>4560401461610</v>
      </c>
      <c r="D1078" s="1625"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26">
        <f>P252</f>
        <v/>
      </c>
      <c r="Q1078" s="1628">
        <f>O1078*P1078</f>
        <v/>
      </c>
      <c r="R1078" s="443" t="n">
        <v>0</v>
      </c>
      <c r="S1078" s="1623">
        <f>O1078*R1078</f>
        <v/>
      </c>
      <c r="T1078" s="1623">
        <f>Q1078-S1078</f>
        <v/>
      </c>
      <c r="U1078" s="556">
        <f>T1078/Q1078</f>
        <v/>
      </c>
      <c r="V1078" s="444" t="n"/>
      <c r="W1078" s="444" t="n"/>
      <c r="X1078" s="444" t="n"/>
      <c r="Y1078" s="444" t="n"/>
      <c r="Z1078" s="444" t="n"/>
      <c r="AA1078" s="444" t="n"/>
      <c r="AB1078" s="1678">
        <f>AB252</f>
        <v/>
      </c>
      <c r="AC1078" s="1624">
        <f>ROUND(O1078*AB1078,3)</f>
        <v/>
      </c>
      <c r="AD1078" s="673">
        <f>AD252</f>
        <v/>
      </c>
      <c r="AE1078" s="663" t="n"/>
      <c r="AF1078" s="663" t="n"/>
      <c r="AG1078" s="663" t="n"/>
    </row>
    <row r="1079" hidden="1" ht="19.5" customFormat="1" customHeight="1" s="437" thickBot="1">
      <c r="A1079" s="435" t="n"/>
      <c r="B1079" s="829" t="n"/>
      <c r="C1079" s="1625" t="n">
        <v>4560401461665</v>
      </c>
      <c r="D1079" s="1625"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26">
        <f>P253</f>
        <v/>
      </c>
      <c r="Q1079" s="1628">
        <f>O1079*P1079</f>
        <v/>
      </c>
      <c r="R1079" s="443" t="n">
        <v>0</v>
      </c>
      <c r="S1079" s="1623">
        <f>O1079*R1079</f>
        <v/>
      </c>
      <c r="T1079" s="1623">
        <f>Q1079-S1079</f>
        <v/>
      </c>
      <c r="U1079" s="556">
        <f>T1079/Q1079</f>
        <v/>
      </c>
      <c r="V1079" s="444" t="n"/>
      <c r="W1079" s="444" t="n"/>
      <c r="X1079" s="444" t="n"/>
      <c r="Y1079" s="444" t="n"/>
      <c r="Z1079" s="444" t="n"/>
      <c r="AA1079" s="444" t="n"/>
      <c r="AB1079" s="1650">
        <f>AB253</f>
        <v/>
      </c>
      <c r="AC1079" s="1624">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25" t="n">
        <v>4560401461580</v>
      </c>
      <c r="D1080" s="1625"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26">
        <f>P254</f>
        <v/>
      </c>
      <c r="Q1080" s="1628">
        <f>O1080*P1080</f>
        <v/>
      </c>
      <c r="R1080" s="443" t="n">
        <v>0</v>
      </c>
      <c r="S1080" s="1623">
        <f>O1080*R1080</f>
        <v/>
      </c>
      <c r="T1080" s="1623">
        <f>Q1080-S1080</f>
        <v/>
      </c>
      <c r="U1080" s="556">
        <f>T1080/Q1080</f>
        <v/>
      </c>
      <c r="V1080" s="444" t="n"/>
      <c r="W1080" s="444" t="n"/>
      <c r="X1080" s="444" t="n"/>
      <c r="Y1080" s="444" t="n"/>
      <c r="Z1080" s="444" t="n"/>
      <c r="AA1080" s="444" t="n"/>
      <c r="AB1080" s="1678">
        <f>AB254</f>
        <v/>
      </c>
      <c r="AC1080" s="1624">
        <f>ROUND(O1080*AB1080,3)</f>
        <v/>
      </c>
      <c r="AD1080" s="673">
        <f>AD254</f>
        <v/>
      </c>
      <c r="AE1080" s="663" t="n"/>
      <c r="AF1080" s="663" t="n"/>
      <c r="AG1080" s="663" t="n"/>
    </row>
    <row r="1081" hidden="1" ht="19.5" customFormat="1" customHeight="1" s="437" thickBot="1">
      <c r="A1081" s="435" t="n"/>
      <c r="B1081" s="829" t="n"/>
      <c r="C1081" s="1625" t="n">
        <v>4560401461634</v>
      </c>
      <c r="D1081" s="1625"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26">
        <f>P255</f>
        <v/>
      </c>
      <c r="Q1081" s="1628">
        <f>O1081*P1081</f>
        <v/>
      </c>
      <c r="R1081" s="443" t="n">
        <v>0</v>
      </c>
      <c r="S1081" s="1623">
        <f>O1081*R1081</f>
        <v/>
      </c>
      <c r="T1081" s="1623">
        <f>Q1081-S1081</f>
        <v/>
      </c>
      <c r="U1081" s="556">
        <f>T1081/Q1081</f>
        <v/>
      </c>
      <c r="V1081" s="444" t="n"/>
      <c r="W1081" s="444" t="n"/>
      <c r="X1081" s="444" t="n"/>
      <c r="Y1081" s="444" t="n"/>
      <c r="Z1081" s="444" t="n"/>
      <c r="AA1081" s="444" t="n"/>
      <c r="AB1081" s="1650">
        <f>AB255</f>
        <v/>
      </c>
      <c r="AC1081" s="1624">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25" t="n">
        <v>4560401461603</v>
      </c>
      <c r="D1082" s="1625"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26">
        <f>P256</f>
        <v/>
      </c>
      <c r="Q1082" s="1628">
        <f>O1082*P1082</f>
        <v/>
      </c>
      <c r="R1082" s="443" t="n">
        <v>0</v>
      </c>
      <c r="S1082" s="1623">
        <f>O1082*R1082</f>
        <v/>
      </c>
      <c r="T1082" s="1623">
        <f>Q1082-S1082</f>
        <v/>
      </c>
      <c r="U1082" s="556">
        <f>T1082/Q1082</f>
        <v/>
      </c>
      <c r="V1082" s="444" t="n"/>
      <c r="W1082" s="444" t="n"/>
      <c r="X1082" s="444" t="n"/>
      <c r="Y1082" s="444" t="n"/>
      <c r="Z1082" s="444" t="n"/>
      <c r="AA1082" s="444" t="n"/>
      <c r="AB1082" s="1678">
        <f>AB256</f>
        <v/>
      </c>
      <c r="AC1082" s="1624">
        <f>ROUND(O1082*AB1082,3)</f>
        <v/>
      </c>
      <c r="AD1082" s="673">
        <f>AD256</f>
        <v/>
      </c>
      <c r="AE1082" s="663" t="n"/>
      <c r="AF1082" s="663" t="n"/>
      <c r="AG1082" s="663" t="n"/>
    </row>
    <row r="1083" hidden="1" ht="19.5" customFormat="1" customHeight="1" s="437" thickBot="1">
      <c r="A1083" s="435" t="n"/>
      <c r="B1083" s="829" t="n"/>
      <c r="C1083" s="1625" t="n">
        <v>4560401461658</v>
      </c>
      <c r="D1083" s="1625"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26">
        <f>P257</f>
        <v/>
      </c>
      <c r="Q1083" s="1628">
        <f>O1083*P1083</f>
        <v/>
      </c>
      <c r="R1083" s="443" t="n">
        <v>0</v>
      </c>
      <c r="S1083" s="1623">
        <f>O1083*R1083</f>
        <v/>
      </c>
      <c r="T1083" s="1623">
        <f>Q1083-S1083</f>
        <v/>
      </c>
      <c r="U1083" s="556">
        <f>T1083/Q1083</f>
        <v/>
      </c>
      <c r="V1083" s="444" t="n"/>
      <c r="W1083" s="444" t="n"/>
      <c r="X1083" s="444" t="n"/>
      <c r="Y1083" s="444" t="n"/>
      <c r="Z1083" s="444" t="n"/>
      <c r="AA1083" s="444" t="n"/>
      <c r="AB1083" s="1650">
        <f>AB257</f>
        <v/>
      </c>
      <c r="AC1083" s="1624">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25" t="n">
        <v>4560401461597</v>
      </c>
      <c r="D1084" s="1625"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26">
        <f>P258</f>
        <v/>
      </c>
      <c r="Q1084" s="1628">
        <f>O1084*P1084</f>
        <v/>
      </c>
      <c r="R1084" s="443" t="n">
        <v>0</v>
      </c>
      <c r="S1084" s="1623">
        <f>O1084*R1084</f>
        <v/>
      </c>
      <c r="T1084" s="1623">
        <f>Q1084-S1084</f>
        <v/>
      </c>
      <c r="U1084" s="556">
        <f>T1084/Q1084</f>
        <v/>
      </c>
      <c r="V1084" s="444" t="n"/>
      <c r="W1084" s="444" t="n"/>
      <c r="X1084" s="444" t="n"/>
      <c r="Y1084" s="444" t="n"/>
      <c r="Z1084" s="444" t="n"/>
      <c r="AA1084" s="444" t="n"/>
      <c r="AB1084" s="1678">
        <f>AB258</f>
        <v/>
      </c>
      <c r="AC1084" s="1624">
        <f>ROUND(O1084*AB1084,3)</f>
        <v/>
      </c>
      <c r="AD1084" s="673">
        <f>AD258</f>
        <v/>
      </c>
      <c r="AE1084" s="663" t="n"/>
      <c r="AF1084" s="663" t="n"/>
      <c r="AG1084" s="663" t="n"/>
    </row>
    <row r="1085" hidden="1" ht="20.1" customFormat="1" customHeight="1" s="437" thickBot="1">
      <c r="A1085" s="435" t="n"/>
      <c r="B1085" s="829" t="n"/>
      <c r="C1085" s="1625" t="n">
        <v>4560401461641</v>
      </c>
      <c r="D1085" s="1625"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26">
        <f>P259</f>
        <v/>
      </c>
      <c r="Q1085" s="1628">
        <f>O1085*P1085</f>
        <v/>
      </c>
      <c r="R1085" s="443" t="n">
        <v>0</v>
      </c>
      <c r="S1085" s="1623">
        <f>O1085*R1085</f>
        <v/>
      </c>
      <c r="T1085" s="1623">
        <f>Q1085-S1085</f>
        <v/>
      </c>
      <c r="U1085" s="556">
        <f>T1085/Q1085</f>
        <v/>
      </c>
      <c r="V1085" s="444" t="n"/>
      <c r="W1085" s="444" t="n"/>
      <c r="X1085" s="444" t="n"/>
      <c r="Y1085" s="444" t="n"/>
      <c r="Z1085" s="444" t="n"/>
      <c r="AA1085" s="444" t="n"/>
      <c r="AB1085" s="1650">
        <f>AB259</f>
        <v/>
      </c>
      <c r="AC1085" s="1624">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25" t="n">
        <v>4560401461436</v>
      </c>
      <c r="D1086" s="1625"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26">
        <f>P260</f>
        <v/>
      </c>
      <c r="Q1086" s="1628">
        <f>O1086*P1086</f>
        <v/>
      </c>
      <c r="R1086" s="443" t="n">
        <v>0</v>
      </c>
      <c r="S1086" s="1623">
        <f>O1086*R1086</f>
        <v/>
      </c>
      <c r="T1086" s="1623">
        <f>Q1086-S1086</f>
        <v/>
      </c>
      <c r="U1086" s="556">
        <f>T1086/Q1086</f>
        <v/>
      </c>
      <c r="V1086" s="444" t="n"/>
      <c r="W1086" s="444" t="n"/>
      <c r="X1086" s="444" t="n"/>
      <c r="Y1086" s="444" t="n"/>
      <c r="Z1086" s="444" t="n"/>
      <c r="AA1086" s="444" t="n"/>
      <c r="AB1086" s="1678">
        <f>AB260</f>
        <v/>
      </c>
      <c r="AC1086" s="1624">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25" t="n">
        <v>4560401461443</v>
      </c>
      <c r="D1087" s="1625"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26">
        <f>P261</f>
        <v/>
      </c>
      <c r="Q1087" s="1628">
        <f>O1087*P1087</f>
        <v/>
      </c>
      <c r="R1087" s="443" t="n">
        <v>0</v>
      </c>
      <c r="S1087" s="1623">
        <f>O1087*R1087</f>
        <v/>
      </c>
      <c r="T1087" s="1623">
        <f>Q1087-S1087</f>
        <v/>
      </c>
      <c r="U1087" s="556">
        <f>T1087/Q1087</f>
        <v/>
      </c>
      <c r="V1087" s="444" t="n"/>
      <c r="W1087" s="444" t="n"/>
      <c r="X1087" s="444" t="n"/>
      <c r="Y1087" s="444" t="n"/>
      <c r="Z1087" s="444" t="n"/>
      <c r="AA1087" s="444" t="n"/>
      <c r="AB1087" s="1650">
        <f>AB261</f>
        <v/>
      </c>
      <c r="AC1087" s="1624">
        <f>ROUND(O1087*AB1087,3)</f>
        <v/>
      </c>
      <c r="AD1087" s="673">
        <f>AD261</f>
        <v/>
      </c>
      <c r="AE1087" s="663" t="n"/>
      <c r="AF1087" s="663" t="n"/>
      <c r="AG1087" s="663" t="n"/>
    </row>
    <row r="1088" hidden="1" ht="20.1" customFormat="1" customHeight="1" s="437" thickBot="1">
      <c r="A1088" s="435" t="n"/>
      <c r="B1088" s="829" t="n"/>
      <c r="C1088" s="1625" t="n">
        <v>4560401461498</v>
      </c>
      <c r="D1088" s="1625"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26">
        <f>P262</f>
        <v/>
      </c>
      <c r="Q1088" s="1628">
        <f>O1088*P1088</f>
        <v/>
      </c>
      <c r="R1088" s="443" t="n">
        <v>0</v>
      </c>
      <c r="S1088" s="1623">
        <f>O1088*R1088</f>
        <v/>
      </c>
      <c r="T1088" s="1623">
        <f>Q1088-S1088</f>
        <v/>
      </c>
      <c r="U1088" s="556">
        <f>T1088/Q1088</f>
        <v/>
      </c>
      <c r="V1088" s="444" t="n"/>
      <c r="W1088" s="444" t="n"/>
      <c r="X1088" s="444" t="n"/>
      <c r="Y1088" s="444" t="n"/>
      <c r="Z1088" s="444" t="n"/>
      <c r="AA1088" s="444" t="n"/>
      <c r="AB1088" s="1650">
        <f>AB262</f>
        <v/>
      </c>
      <c r="AC1088" s="1624">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25" t="n">
        <v>4560401461504</v>
      </c>
      <c r="D1089" s="1625"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26">
        <f>P263</f>
        <v/>
      </c>
      <c r="Q1089" s="1628">
        <f>O1089*P1089</f>
        <v/>
      </c>
      <c r="R1089" s="443" t="n">
        <v>0</v>
      </c>
      <c r="S1089" s="1623">
        <f>O1089*R1089</f>
        <v/>
      </c>
      <c r="T1089" s="1623">
        <f>Q1089-S1089</f>
        <v/>
      </c>
      <c r="U1089" s="556">
        <f>T1089/Q1089</f>
        <v/>
      </c>
      <c r="V1089" s="444" t="n"/>
      <c r="W1089" s="444" t="n"/>
      <c r="X1089" s="444" t="n"/>
      <c r="Y1089" s="444" t="n"/>
      <c r="Z1089" s="444" t="n"/>
      <c r="AA1089" s="444" t="n"/>
      <c r="AB1089" s="1650">
        <f>AB263</f>
        <v/>
      </c>
      <c r="AC1089" s="1624">
        <f>ROUND(O1089*AB1089,3)</f>
        <v/>
      </c>
      <c r="AD1089" s="673">
        <f>AD263</f>
        <v/>
      </c>
      <c r="AE1089" s="663" t="n"/>
      <c r="AF1089" s="663" t="n"/>
      <c r="AG1089" s="663" t="n"/>
    </row>
    <row r="1090" hidden="1" ht="20.1" customFormat="1" customHeight="1" s="437" thickBot="1">
      <c r="A1090" s="435" t="n"/>
      <c r="B1090" s="829" t="n"/>
      <c r="C1090" s="1625" t="n">
        <v>4560401461481</v>
      </c>
      <c r="D1090" s="1625"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26">
        <f>P264</f>
        <v/>
      </c>
      <c r="Q1090" s="1628">
        <f>O1090*P1090</f>
        <v/>
      </c>
      <c r="R1090" s="443" t="n">
        <v>0</v>
      </c>
      <c r="S1090" s="1623">
        <f>O1090*R1090</f>
        <v/>
      </c>
      <c r="T1090" s="1623">
        <f>Q1090-S1090</f>
        <v/>
      </c>
      <c r="U1090" s="556">
        <f>T1090/Q1090</f>
        <v/>
      </c>
      <c r="V1090" s="444" t="n"/>
      <c r="W1090" s="444" t="n"/>
      <c r="X1090" s="444" t="n"/>
      <c r="Y1090" s="444" t="n"/>
      <c r="Z1090" s="444" t="n"/>
      <c r="AA1090" s="444" t="n"/>
      <c r="AB1090" s="1650">
        <f>AB264</f>
        <v/>
      </c>
      <c r="AC1090" s="1624">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25" t="n">
        <v>4560401461672</v>
      </c>
      <c r="D1091" s="1625"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26">
        <f>P265</f>
        <v/>
      </c>
      <c r="Q1091" s="1628">
        <f>O1091*P1091</f>
        <v/>
      </c>
      <c r="R1091" s="443" t="n">
        <v>0</v>
      </c>
      <c r="S1091" s="1623">
        <f>O1091*R1091</f>
        <v/>
      </c>
      <c r="T1091" s="1623">
        <f>Q1091-S1091</f>
        <v/>
      </c>
      <c r="U1091" s="556">
        <f>T1091/Q1091</f>
        <v/>
      </c>
      <c r="V1091" s="444" t="n"/>
      <c r="W1091" s="444" t="n"/>
      <c r="X1091" s="444" t="n"/>
      <c r="Y1091" s="444" t="n"/>
      <c r="Z1091" s="444" t="n"/>
      <c r="AA1091" s="444" t="n"/>
      <c r="AB1091" s="1650">
        <f>AB265</f>
        <v/>
      </c>
      <c r="AC1091" s="1624">
        <f>ROUND(O1091*AB1091,3)</f>
        <v/>
      </c>
      <c r="AD1091" s="673">
        <f>AD265</f>
        <v/>
      </c>
      <c r="AE1091" s="663" t="n"/>
      <c r="AF1091" s="663" t="n"/>
      <c r="AG1091" s="663" t="n"/>
    </row>
    <row r="1092" hidden="1" ht="20.1" customFormat="1" customHeight="1" s="437" thickBot="1">
      <c r="A1092" s="435" t="n"/>
      <c r="B1092" s="829" t="n"/>
      <c r="C1092" s="1625" t="n">
        <v>4560401461771</v>
      </c>
      <c r="D1092" s="1625"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26">
        <f>P266</f>
        <v/>
      </c>
      <c r="Q1092" s="1628">
        <f>O1092*P1092</f>
        <v/>
      </c>
      <c r="R1092" s="443" t="n">
        <v>0</v>
      </c>
      <c r="S1092" s="1623">
        <f>O1092*R1092</f>
        <v/>
      </c>
      <c r="T1092" s="1623">
        <f>Q1092-S1092</f>
        <v/>
      </c>
      <c r="U1092" s="556">
        <f>T1092/Q1092</f>
        <v/>
      </c>
      <c r="V1092" s="444" t="n"/>
      <c r="W1092" s="444" t="n"/>
      <c r="X1092" s="444" t="n"/>
      <c r="Y1092" s="444" t="n"/>
      <c r="Z1092" s="444" t="n"/>
      <c r="AA1092" s="444" t="n"/>
      <c r="AB1092" s="1650">
        <f>AB266</f>
        <v/>
      </c>
      <c r="AC1092" s="1624">
        <f>ROUND(O1092*AB1092,3)</f>
        <v/>
      </c>
      <c r="AD1092" s="673">
        <f>AD266</f>
        <v/>
      </c>
      <c r="AE1092" s="663" t="n"/>
      <c r="AF1092" s="663" t="n"/>
      <c r="AG1092" s="663" t="n"/>
    </row>
    <row r="1093" hidden="1" ht="20.1" customFormat="1" customHeight="1" s="437" thickBot="1">
      <c r="A1093" s="435" t="n"/>
      <c r="B1093" s="829" t="n"/>
      <c r="C1093" s="1625" t="n">
        <v>4560401461788</v>
      </c>
      <c r="D1093" s="1625"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26">
        <f>P267</f>
        <v/>
      </c>
      <c r="Q1093" s="1628">
        <f>O1093*P1093</f>
        <v/>
      </c>
      <c r="R1093" s="443" t="n">
        <v>0</v>
      </c>
      <c r="S1093" s="1623">
        <f>O1093*R1093</f>
        <v/>
      </c>
      <c r="T1093" s="1623">
        <f>Q1093-S1093</f>
        <v/>
      </c>
      <c r="U1093" s="556">
        <f>T1093/Q1093</f>
        <v/>
      </c>
      <c r="V1093" s="444" t="n"/>
      <c r="W1093" s="444" t="n"/>
      <c r="X1093" s="444" t="n"/>
      <c r="Y1093" s="444" t="n"/>
      <c r="Z1093" s="444" t="n"/>
      <c r="AA1093" s="444" t="n"/>
      <c r="AB1093" s="1678">
        <f>AB267</f>
        <v/>
      </c>
      <c r="AC1093" s="1624">
        <f>ROUND(O1093*AB1093,3)</f>
        <v/>
      </c>
      <c r="AD1093" s="673">
        <f>AD267</f>
        <v/>
      </c>
      <c r="AE1093" s="663" t="n"/>
      <c r="AF1093" s="663" t="n"/>
      <c r="AG1093" s="663" t="n"/>
    </row>
    <row r="1094" hidden="1" ht="20.1" customFormat="1" customHeight="1" s="437" thickBot="1">
      <c r="A1094" s="435" t="n"/>
      <c r="B1094" s="829" t="n"/>
      <c r="C1094" s="1625">
        <f>C268</f>
        <v/>
      </c>
      <c r="D1094" s="1625" t="n"/>
      <c r="E1094" s="435" t="inlineStr">
        <is>
          <t>Quality 1st TESTER</t>
        </is>
      </c>
      <c r="F1094" s="1625" t="n"/>
      <c r="G1094" s="1781">
        <f>G268</f>
        <v/>
      </c>
      <c r="H1094" s="1663">
        <f>H268</f>
        <v/>
      </c>
      <c r="I1094" s="868" t="inlineStr">
        <is>
          <t>Маска дерма лазер омолаживающая суперэкзосомы 100 QUALITY 1st 7шт</t>
        </is>
      </c>
      <c r="J1094" s="868" t="inlineStr">
        <is>
          <t>QUALITY 1st  DERMA LASER SUPER EXOSOME 100 7</t>
        </is>
      </c>
      <c r="K1094" s="1625">
        <f>K268</f>
        <v/>
      </c>
      <c r="L1094" s="699" t="n"/>
      <c r="M1094" s="450" t="n"/>
      <c r="N1094" s="450" t="n"/>
      <c r="O1094" s="872" t="n"/>
      <c r="P1094" s="1626">
        <f>P268</f>
        <v/>
      </c>
      <c r="Q1094" s="1628">
        <f>O1094*P1094</f>
        <v/>
      </c>
      <c r="R1094" s="443" t="n">
        <v>0</v>
      </c>
      <c r="S1094" s="1623">
        <f>O1094*R1094</f>
        <v/>
      </c>
      <c r="T1094" s="1623">
        <f>Q1094-S1094</f>
        <v/>
      </c>
      <c r="U1094" s="556">
        <f>T1094/Q1094</f>
        <v/>
      </c>
      <c r="V1094" s="444">
        <f>V268</f>
        <v/>
      </c>
      <c r="W1094" s="444">
        <f>W268</f>
        <v/>
      </c>
      <c r="X1094" s="444" t="n"/>
      <c r="Y1094" s="444" t="n"/>
      <c r="Z1094" s="444" t="n"/>
      <c r="AA1094" s="444">
        <f>AA268</f>
        <v/>
      </c>
      <c r="AB1094" s="444">
        <f>AB268</f>
        <v/>
      </c>
      <c r="AC1094" s="1624">
        <f>ROUND(O1094*AB1094,3)</f>
        <v/>
      </c>
      <c r="AD1094" s="673">
        <f>AD268</f>
        <v/>
      </c>
      <c r="AE1094" s="663">
        <f>AE268</f>
        <v/>
      </c>
      <c r="AF1094" s="663">
        <f>AF268</f>
        <v/>
      </c>
      <c r="AG1094" s="663">
        <f>AG268</f>
        <v/>
      </c>
    </row>
    <row r="1095" hidden="1" ht="20.1" customFormat="1" customHeight="1" s="437" thickBot="1">
      <c r="A1095" s="435" t="n"/>
      <c r="B1095" s="829" t="n"/>
      <c r="C1095" s="1625">
        <f>C269</f>
        <v/>
      </c>
      <c r="D1095" s="1625" t="n"/>
      <c r="E1095" s="435" t="inlineStr">
        <is>
          <t>Quality 1st TESTER</t>
        </is>
      </c>
      <c r="F1095" s="1625" t="n"/>
      <c r="G1095" s="1781">
        <f>G269</f>
        <v/>
      </c>
      <c r="H1095" s="1663">
        <f>H269</f>
        <v/>
      </c>
      <c r="I1095" s="868" t="inlineStr">
        <is>
          <t>Маска дерма лазер омолаживающая суперэкзосомы 100 QUALITY 1st 7шт</t>
        </is>
      </c>
      <c r="J1095" s="868" t="inlineStr">
        <is>
          <t>QUALITY 1st  DERMA LASER SUPER EXOSOME 100 7</t>
        </is>
      </c>
      <c r="K1095" s="1625">
        <f>K269</f>
        <v/>
      </c>
      <c r="L1095" s="699" t="n"/>
      <c r="M1095" s="450" t="n"/>
      <c r="N1095" s="450" t="n"/>
      <c r="O1095" s="872" t="n"/>
      <c r="P1095" s="1626">
        <f>P269</f>
        <v/>
      </c>
      <c r="Q1095" s="1628">
        <f>O1095*P1095</f>
        <v/>
      </c>
      <c r="R1095" s="443" t="n">
        <v>0</v>
      </c>
      <c r="S1095" s="1623">
        <f>O1095*R1095</f>
        <v/>
      </c>
      <c r="T1095" s="1623">
        <f>Q1095-S1095</f>
        <v/>
      </c>
      <c r="U1095" s="556">
        <f>T1095/Q1095</f>
        <v/>
      </c>
      <c r="V1095" s="444">
        <f>V269</f>
        <v/>
      </c>
      <c r="W1095" s="444">
        <f>W269</f>
        <v/>
      </c>
      <c r="X1095" s="444" t="n"/>
      <c r="Y1095" s="444" t="n"/>
      <c r="Z1095" s="444" t="n"/>
      <c r="AA1095" s="444">
        <f>AA269</f>
        <v/>
      </c>
      <c r="AB1095" s="444">
        <f>AB269</f>
        <v/>
      </c>
      <c r="AC1095" s="1624">
        <f>ROUND(O1095*AB1095,3)</f>
        <v/>
      </c>
      <c r="AD1095" s="673">
        <f>AD269</f>
        <v/>
      </c>
      <c r="AE1095" s="663">
        <f>AE269</f>
        <v/>
      </c>
      <c r="AF1095" s="663">
        <f>AF269</f>
        <v/>
      </c>
      <c r="AG1095" s="663">
        <f>AG269</f>
        <v/>
      </c>
    </row>
    <row r="1096" hidden="1" ht="20.1" customFormat="1" customHeight="1" s="437" thickBot="1">
      <c r="A1096" s="435" t="n"/>
      <c r="B1096" s="829" t="n"/>
      <c r="C1096" s="1625">
        <f>C270</f>
        <v/>
      </c>
      <c r="D1096" s="1625" t="n"/>
      <c r="E1096" s="435" t="inlineStr">
        <is>
          <t>Quality 1st TESTER</t>
        </is>
      </c>
      <c r="F1096" s="1625" t="n"/>
      <c r="G1096" s="1781">
        <f>G270</f>
        <v/>
      </c>
      <c r="H1096" s="1663">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25">
        <f>K270</f>
        <v/>
      </c>
      <c r="L1096" s="699" t="n"/>
      <c r="M1096" s="450" t="n"/>
      <c r="N1096" s="450" t="n"/>
      <c r="O1096" s="872" t="n"/>
      <c r="P1096" s="1626">
        <f>P270</f>
        <v/>
      </c>
      <c r="Q1096" s="1628">
        <f>O1096*P1096</f>
        <v/>
      </c>
      <c r="R1096" s="443" t="n">
        <v>0</v>
      </c>
      <c r="S1096" s="1623">
        <f>O1096*R1096</f>
        <v/>
      </c>
      <c r="T1096" s="1623">
        <f>Q1096-S1096</f>
        <v/>
      </c>
      <c r="U1096" s="556">
        <f>T1096/Q1096</f>
        <v/>
      </c>
      <c r="V1096" s="444">
        <f>V270</f>
        <v/>
      </c>
      <c r="W1096" s="444">
        <f>W270</f>
        <v/>
      </c>
      <c r="X1096" s="444" t="n"/>
      <c r="Y1096" s="444" t="n"/>
      <c r="Z1096" s="444" t="n"/>
      <c r="AA1096" s="444">
        <f>AA270</f>
        <v/>
      </c>
      <c r="AB1096" s="444">
        <f>AB270</f>
        <v/>
      </c>
      <c r="AC1096" s="1624">
        <f>ROUND(O1096*AB1096,3)</f>
        <v/>
      </c>
      <c r="AD1096" s="673">
        <f>AD270</f>
        <v/>
      </c>
      <c r="AE1096" s="663">
        <f>AE270</f>
        <v/>
      </c>
      <c r="AF1096" s="663">
        <f>AF270</f>
        <v/>
      </c>
      <c r="AG1096" s="663">
        <f>AG270</f>
        <v/>
      </c>
    </row>
    <row r="1097" hidden="1" ht="20.1" customFormat="1" customHeight="1" s="437" thickBot="1">
      <c r="A1097" s="435" t="n"/>
      <c r="B1097" s="829" t="n"/>
      <c r="C1097" s="1625">
        <f>C271</f>
        <v/>
      </c>
      <c r="D1097" s="1625" t="n"/>
      <c r="E1097" s="435" t="inlineStr">
        <is>
          <t>Quality 1st TESTER</t>
        </is>
      </c>
      <c r="F1097" s="1625" t="n"/>
      <c r="G1097" s="1781">
        <f>G271</f>
        <v/>
      </c>
      <c r="H1097" s="1663">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25">
        <f>K271</f>
        <v/>
      </c>
      <c r="L1097" s="699" t="n"/>
      <c r="M1097" s="450" t="n"/>
      <c r="N1097" s="450" t="n"/>
      <c r="O1097" s="872" t="n"/>
      <c r="P1097" s="1626">
        <f>P271</f>
        <v/>
      </c>
      <c r="Q1097" s="1628">
        <f>O1097*P1097</f>
        <v/>
      </c>
      <c r="R1097" s="443" t="n">
        <v>0</v>
      </c>
      <c r="S1097" s="1623">
        <f>O1097*R1097</f>
        <v/>
      </c>
      <c r="T1097" s="1623">
        <f>Q1097-S1097</f>
        <v/>
      </c>
      <c r="U1097" s="556">
        <f>T1097/Q1097</f>
        <v/>
      </c>
      <c r="V1097" s="444">
        <f>V271</f>
        <v/>
      </c>
      <c r="W1097" s="444">
        <f>W271</f>
        <v/>
      </c>
      <c r="X1097" s="444" t="n"/>
      <c r="Y1097" s="444" t="n"/>
      <c r="Z1097" s="444" t="n"/>
      <c r="AA1097" s="444">
        <f>AA271</f>
        <v/>
      </c>
      <c r="AB1097" s="444">
        <f>AB271</f>
        <v/>
      </c>
      <c r="AC1097" s="1624">
        <f>ROUND(O1097*AB1097,3)</f>
        <v/>
      </c>
      <c r="AD1097" s="673">
        <f>AD271</f>
        <v/>
      </c>
      <c r="AE1097" s="663">
        <f>AE271</f>
        <v/>
      </c>
      <c r="AF1097" s="663">
        <f>AF271</f>
        <v/>
      </c>
      <c r="AG1097" s="663">
        <f>AG271</f>
        <v/>
      </c>
    </row>
    <row r="1098" hidden="1" ht="20.1" customFormat="1" customHeight="1" s="437" thickBot="1">
      <c r="A1098" s="435" t="n"/>
      <c r="B1098" s="829" t="n"/>
      <c r="C1098" s="1625">
        <f>C272</f>
        <v/>
      </c>
      <c r="D1098" s="1625" t="n"/>
      <c r="E1098" s="435" t="inlineStr">
        <is>
          <t>Quality 1st TESTER</t>
        </is>
      </c>
      <c r="F1098" s="1782" t="inlineStr">
        <is>
          <t>QF113</t>
        </is>
      </c>
      <c r="G1098" s="1781">
        <f>G272</f>
        <v/>
      </c>
      <c r="H1098" s="1663">
        <f>H272</f>
        <v/>
      </c>
      <c r="I1098" s="1663" t="inlineStr">
        <is>
          <t>QUALITY 1st DERMA LASER SHOT X SUPER VC100</t>
        </is>
      </c>
      <c r="J1098" s="1663" t="inlineStr">
        <is>
          <t>Маска с витамином С и ниацинамидом с лифтинговым эффектом QUALITY 1st дерма лазер супер VC100</t>
        </is>
      </c>
      <c r="K1098" s="1625">
        <f>K272</f>
        <v/>
      </c>
      <c r="L1098" s="699" t="n"/>
      <c r="M1098" s="450" t="n"/>
      <c r="N1098" s="450" t="n"/>
      <c r="O1098" s="553" t="n"/>
      <c r="P1098" s="1626">
        <f>P272</f>
        <v/>
      </c>
      <c r="Q1098" s="1628">
        <f>O1098*P1098</f>
        <v/>
      </c>
      <c r="R1098" s="443" t="n">
        <v>0</v>
      </c>
      <c r="S1098" s="1623">
        <f>O1098*R1098</f>
        <v/>
      </c>
      <c r="T1098" s="1623">
        <f>Q1098-S1098</f>
        <v/>
      </c>
      <c r="U1098" s="556">
        <f>T1098/Q1098</f>
        <v/>
      </c>
      <c r="V1098" s="444">
        <f>V272</f>
        <v/>
      </c>
      <c r="W1098" s="444">
        <f>W272</f>
        <v/>
      </c>
      <c r="X1098" s="444" t="n"/>
      <c r="Y1098" s="444" t="n"/>
      <c r="Z1098" s="444" t="n"/>
      <c r="AA1098" s="444">
        <f>AA272</f>
        <v/>
      </c>
      <c r="AB1098" s="444">
        <f>AB272</f>
        <v/>
      </c>
      <c r="AC1098" s="1624">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25">
        <f>C273</f>
        <v/>
      </c>
      <c r="D1099" s="1625" t="n"/>
      <c r="E1099" s="435" t="inlineStr">
        <is>
          <t>Quality 1st TESTER</t>
        </is>
      </c>
      <c r="F1099" s="1782" t="inlineStr">
        <is>
          <t>QF114</t>
        </is>
      </c>
      <c r="G1099" s="1781">
        <f>G273</f>
        <v/>
      </c>
      <c r="H1099" s="1663">
        <f>H273</f>
        <v/>
      </c>
      <c r="I1099" s="1663" t="inlineStr">
        <is>
          <t>QUALITY 1st DERMA LASER SHOT X SUPER TEATREE100+CICA</t>
        </is>
      </c>
      <c r="J1099" s="1663" t="inlineStr">
        <is>
          <t>Маска на основе центеллы азиатской и масла чайного дерева 100 для проблемной и чувствительной кожи лица QUALITY 1st Дерма Лазер</t>
        </is>
      </c>
      <c r="K1099" s="1625">
        <f>K273</f>
        <v/>
      </c>
      <c r="L1099" s="699" t="n"/>
      <c r="M1099" s="450" t="n"/>
      <c r="N1099" s="450" t="n"/>
      <c r="O1099" s="553" t="n"/>
      <c r="P1099" s="1626">
        <f>P273</f>
        <v/>
      </c>
      <c r="Q1099" s="1628">
        <f>O1099*P1099</f>
        <v/>
      </c>
      <c r="R1099" s="443" t="n">
        <v>0</v>
      </c>
      <c r="S1099" s="1623">
        <f>O1099*R1099</f>
        <v/>
      </c>
      <c r="T1099" s="1623">
        <f>Q1099-S1099</f>
        <v/>
      </c>
      <c r="U1099" s="556">
        <f>T1099/Q1099</f>
        <v/>
      </c>
      <c r="V1099" s="444">
        <f>V273</f>
        <v/>
      </c>
      <c r="W1099" s="444">
        <f>W273</f>
        <v/>
      </c>
      <c r="X1099" s="444" t="n"/>
      <c r="Y1099" s="444" t="n"/>
      <c r="Z1099" s="444" t="n"/>
      <c r="AA1099" s="444">
        <f>AA273</f>
        <v/>
      </c>
      <c r="AB1099" s="444">
        <f>AB273</f>
        <v/>
      </c>
      <c r="AC1099" s="1624">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682">
        <f>C274</f>
        <v/>
      </c>
      <c r="D1100" s="1682" t="n"/>
      <c r="E1100" s="435" t="inlineStr">
        <is>
          <t>Quality 1st TESTER</t>
        </is>
      </c>
      <c r="F1100" s="1782" t="inlineStr">
        <is>
          <t>QF115</t>
        </is>
      </c>
      <c r="G1100" s="1783" t="n"/>
      <c r="H1100" s="1630" t="inlineStr">
        <is>
          <t>QUALITY 1st DERMA LASER VISION PAD PRO (10 sheets)</t>
        </is>
      </c>
      <c r="I1100" s="1630" t="inlineStr">
        <is>
          <t>QUALITY 1st DERMA LASER VISION PAD PRO</t>
        </is>
      </c>
      <c r="J1100" s="1630" t="inlineStr">
        <is>
          <t>Многофункциональные освежающие диски QUALITY 1st Дерма Лазер</t>
        </is>
      </c>
      <c r="K1100" s="1625">
        <f>K274</f>
        <v/>
      </c>
      <c r="L1100" s="1135" t="n"/>
      <c r="M1100" s="1136" t="n"/>
      <c r="N1100" s="1136" t="n"/>
      <c r="O1100" s="1137" t="n"/>
      <c r="P1100" s="1626">
        <f>P274</f>
        <v/>
      </c>
      <c r="Q1100" s="1628">
        <f>O1100*P1100</f>
        <v/>
      </c>
      <c r="R1100" s="443" t="n">
        <v>0</v>
      </c>
      <c r="S1100" s="1623">
        <f>O1100*R1100</f>
        <v/>
      </c>
      <c r="T1100" s="1623">
        <f>Q1100-S1100</f>
        <v/>
      </c>
      <c r="U1100" s="1150" t="n"/>
      <c r="V1100" s="1140" t="n"/>
      <c r="W1100" s="1140" t="n"/>
      <c r="X1100" s="1140" t="n"/>
      <c r="Y1100" s="1140" t="n"/>
      <c r="Z1100" s="1140" t="n"/>
      <c r="AA1100" s="1140" t="n"/>
      <c r="AB1100" s="444">
        <f>AB274</f>
        <v/>
      </c>
      <c r="AC1100" s="1624">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682">
        <f>C275</f>
        <v/>
      </c>
      <c r="D1101" s="1682" t="n"/>
      <c r="E1101" s="435" t="inlineStr">
        <is>
          <t>Quality 1st TESTER</t>
        </is>
      </c>
      <c r="F1101" s="1782" t="inlineStr">
        <is>
          <t>QF116</t>
        </is>
      </c>
      <c r="G1101" s="1783" t="n"/>
      <c r="H1101" s="1630" t="inlineStr">
        <is>
          <t>QUALITY 1st DERMA LASER ERASE VC 50ml</t>
        </is>
      </c>
      <c r="I1101" s="1630" t="inlineStr">
        <is>
          <t>QUALITY 1st DERMA LASER ERASE VC</t>
        </is>
      </c>
      <c r="J1101" s="1630" t="inlineStr">
        <is>
          <t>Эссенцияспрей с витамином С и азела-иновой кислотой для проблемной кожи лица QUALITY 1st дерма лазер</t>
        </is>
      </c>
      <c r="K1101" s="1625" t="inlineStr">
        <is>
          <t>face serum</t>
        </is>
      </c>
      <c r="L1101" s="1135" t="n"/>
      <c r="M1101" s="1136" t="n"/>
      <c r="N1101" s="1136" t="n"/>
      <c r="O1101" s="1137" t="n"/>
      <c r="P1101" s="1626">
        <f>P275</f>
        <v/>
      </c>
      <c r="Q1101" s="1628">
        <f>O1101*P1101</f>
        <v/>
      </c>
      <c r="R1101" s="443" t="n">
        <v>0</v>
      </c>
      <c r="S1101" s="1623">
        <f>O1101*R1101</f>
        <v/>
      </c>
      <c r="T1101" s="1623">
        <f>Q1101-S1101</f>
        <v/>
      </c>
      <c r="U1101" s="1150" t="n"/>
      <c r="V1101" s="1140" t="n"/>
      <c r="W1101" s="1140" t="n"/>
      <c r="X1101" s="1140" t="n"/>
      <c r="Y1101" s="1140" t="n"/>
      <c r="Z1101" s="1140" t="n"/>
      <c r="AA1101" s="1140" t="n"/>
      <c r="AB1101" s="444">
        <f>AB275</f>
        <v/>
      </c>
      <c r="AC1101" s="1624">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25">
        <f>C276</f>
        <v/>
      </c>
      <c r="D1102" s="1625" t="n"/>
      <c r="E1102" s="435" t="inlineStr">
        <is>
          <t>Quality 1st TESTER</t>
        </is>
      </c>
      <c r="F1102" s="1625" t="n"/>
      <c r="G1102" s="1781">
        <f>G276</f>
        <v/>
      </c>
      <c r="H1102" s="1663">
        <f>H276</f>
        <v/>
      </c>
      <c r="I1102" s="868" t="inlineStr">
        <is>
          <t>Освежающий лосьон на основе витамина С VC100 Дерма лазер. QUALITY 1st</t>
        </is>
      </c>
      <c r="J1102" s="868" t="inlineStr">
        <is>
          <t>DERMA LASER VC100 REFRESHING (LOTION) 240ml</t>
        </is>
      </c>
      <c r="K1102" s="1625">
        <f>K276</f>
        <v/>
      </c>
      <c r="L1102" s="699" t="n"/>
      <c r="M1102" s="450" t="n"/>
      <c r="N1102" s="450" t="n"/>
      <c r="O1102" s="872" t="n"/>
      <c r="P1102" s="1626">
        <f>P276</f>
        <v/>
      </c>
      <c r="Q1102" s="1628">
        <f>O1102*P1102</f>
        <v/>
      </c>
      <c r="R1102" s="443" t="n">
        <v>0</v>
      </c>
      <c r="S1102" s="1623">
        <f>O1102*R1102</f>
        <v/>
      </c>
      <c r="T1102" s="1623">
        <f>Q1102-S1102</f>
        <v/>
      </c>
      <c r="U1102" s="556">
        <f>T1102/Q1102</f>
        <v/>
      </c>
      <c r="V1102" s="444">
        <f>V276</f>
        <v/>
      </c>
      <c r="W1102" s="444">
        <f>W276</f>
        <v/>
      </c>
      <c r="X1102" s="444" t="n"/>
      <c r="Y1102" s="444" t="n"/>
      <c r="Z1102" s="444" t="n"/>
      <c r="AA1102" s="444">
        <f>AA276</f>
        <v/>
      </c>
      <c r="AB1102" s="444">
        <f>AB276</f>
        <v/>
      </c>
      <c r="AC1102" s="1624">
        <f>ROUND(O1102*AB1102,3)</f>
        <v/>
      </c>
      <c r="AD1102" s="673">
        <f>AD276</f>
        <v/>
      </c>
      <c r="AE1102" s="663">
        <f>AE276</f>
        <v/>
      </c>
      <c r="AF1102" s="663">
        <f>AF276</f>
        <v/>
      </c>
      <c r="AG1102" s="663">
        <f>AG276</f>
        <v/>
      </c>
    </row>
    <row r="1103" hidden="1" ht="20.1" customFormat="1" customHeight="1" s="437" thickBot="1">
      <c r="A1103" s="435" t="n"/>
      <c r="B1103" s="829" t="n"/>
      <c r="C1103" s="1625">
        <f>C277</f>
        <v/>
      </c>
      <c r="D1103" s="1625" t="n"/>
      <c r="E1103" s="435" t="inlineStr">
        <is>
          <t>Quality 1st TESTER</t>
        </is>
      </c>
      <c r="F1103" s="1625" t="n"/>
      <c r="G1103" s="1781">
        <f>G277</f>
        <v/>
      </c>
      <c r="H1103" s="1663">
        <f>H277</f>
        <v/>
      </c>
      <c r="I1103" s="868" t="inlineStr">
        <is>
          <t>Увлажняющий лосьон  дерма лазер на основе витамина С VC100</t>
        </is>
      </c>
      <c r="J1103" s="868" t="inlineStr">
        <is>
          <t>DERMA LASER VC100 MOISTURE (LOTION) 240ml</t>
        </is>
      </c>
      <c r="K1103" s="1625">
        <f>K277</f>
        <v/>
      </c>
      <c r="L1103" s="699" t="n"/>
      <c r="M1103" s="450" t="n"/>
      <c r="N1103" s="450" t="n"/>
      <c r="O1103" s="872" t="n"/>
      <c r="P1103" s="1626">
        <f>P277</f>
        <v/>
      </c>
      <c r="Q1103" s="1628">
        <f>O1103*P1103</f>
        <v/>
      </c>
      <c r="R1103" s="443" t="n">
        <v>0</v>
      </c>
      <c r="S1103" s="1623">
        <f>O1103*R1103</f>
        <v/>
      </c>
      <c r="T1103" s="1623">
        <f>Q1103-S1103</f>
        <v/>
      </c>
      <c r="U1103" s="556">
        <f>T1103/Q1103</f>
        <v/>
      </c>
      <c r="V1103" s="444">
        <f>V277</f>
        <v/>
      </c>
      <c r="W1103" s="444">
        <f>W277</f>
        <v/>
      </c>
      <c r="X1103" s="444" t="n"/>
      <c r="Y1103" s="444" t="n"/>
      <c r="Z1103" s="444" t="n"/>
      <c r="AA1103" s="444">
        <f>AA277</f>
        <v/>
      </c>
      <c r="AB1103" s="444">
        <f>AB277</f>
        <v/>
      </c>
      <c r="AC1103" s="1624">
        <f>ROUND(O1103*AB1103,3)</f>
        <v/>
      </c>
      <c r="AD1103" s="673">
        <f>AD277</f>
        <v/>
      </c>
      <c r="AE1103" s="663">
        <f>AE277</f>
        <v/>
      </c>
      <c r="AF1103" s="663">
        <f>AF277</f>
        <v/>
      </c>
      <c r="AG1103" s="663">
        <f>AG277</f>
        <v/>
      </c>
    </row>
    <row r="1104" hidden="1" ht="20.1" customFormat="1" customHeight="1" s="437" thickBot="1">
      <c r="A1104" s="435" t="n"/>
      <c r="B1104" s="829" t="n"/>
      <c r="C1104" s="1625">
        <f>C278</f>
        <v/>
      </c>
      <c r="D1104" s="1625" t="n"/>
      <c r="E1104" s="435" t="inlineStr">
        <is>
          <t>Quality 1st TESTER</t>
        </is>
      </c>
      <c r="F1104" s="1625" t="n"/>
      <c r="G1104" s="1781">
        <f>G278</f>
        <v/>
      </c>
      <c r="H1104" s="1663">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25">
        <f>K278</f>
        <v/>
      </c>
      <c r="L1104" s="699" t="n"/>
      <c r="M1104" s="450" t="n"/>
      <c r="N1104" s="450" t="n"/>
      <c r="O1104" s="872" t="n"/>
      <c r="P1104" s="1626">
        <f>P278</f>
        <v/>
      </c>
      <c r="Q1104" s="1628">
        <f>O1104*P1104</f>
        <v/>
      </c>
      <c r="R1104" s="443" t="n">
        <v>0</v>
      </c>
      <c r="S1104" s="1623">
        <f>O1104*R1104</f>
        <v/>
      </c>
      <c r="T1104" s="1623">
        <f>Q1104-S1104</f>
        <v/>
      </c>
      <c r="U1104" s="556">
        <f>T1104/Q1104</f>
        <v/>
      </c>
      <c r="V1104" s="444">
        <f>V278</f>
        <v/>
      </c>
      <c r="W1104" s="444">
        <f>W278</f>
        <v/>
      </c>
      <c r="X1104" s="444" t="n"/>
      <c r="Y1104" s="444" t="n"/>
      <c r="Z1104" s="444" t="n"/>
      <c r="AA1104" s="444">
        <f>AA278</f>
        <v/>
      </c>
      <c r="AB1104" s="444">
        <f>AB278</f>
        <v/>
      </c>
      <c r="AC1104" s="1624">
        <f>ROUND(O1104*AB1104,3)</f>
        <v/>
      </c>
      <c r="AD1104" s="673">
        <f>AD278</f>
        <v/>
      </c>
      <c r="AE1104" s="663">
        <f>AE278</f>
        <v/>
      </c>
      <c r="AF1104" s="663">
        <f>AF278</f>
        <v/>
      </c>
      <c r="AG1104" s="663">
        <f>AG278</f>
        <v/>
      </c>
    </row>
    <row r="1105" hidden="1" ht="20.1" customFormat="1" customHeight="1" s="437" thickBot="1">
      <c r="A1105" s="435" t="n"/>
      <c r="B1105" s="829" t="n"/>
      <c r="C1105" s="1625">
        <f>C279</f>
        <v/>
      </c>
      <c r="D1105" s="1625" t="n"/>
      <c r="E1105" s="435" t="inlineStr">
        <is>
          <t>Quality 1st TESTER</t>
        </is>
      </c>
      <c r="F1105" s="1625" t="n"/>
      <c r="G1105" s="1781">
        <f>G279</f>
        <v/>
      </c>
      <c r="H1105" s="1663">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25">
        <f>K279</f>
        <v/>
      </c>
      <c r="L1105" s="699" t="n"/>
      <c r="M1105" s="450" t="n"/>
      <c r="N1105" s="450" t="n"/>
      <c r="O1105" s="872" t="n"/>
      <c r="P1105" s="1626">
        <f>P279</f>
        <v/>
      </c>
      <c r="Q1105" s="1628">
        <f>O1105*P1105</f>
        <v/>
      </c>
      <c r="R1105" s="443" t="n">
        <v>0</v>
      </c>
      <c r="S1105" s="1623">
        <f>O1105*R1105</f>
        <v/>
      </c>
      <c r="T1105" s="1623">
        <f>Q1105-S1105</f>
        <v/>
      </c>
      <c r="U1105" s="556">
        <f>T1105/Q1105</f>
        <v/>
      </c>
      <c r="V1105" s="444">
        <f>V279</f>
        <v/>
      </c>
      <c r="W1105" s="444">
        <f>W279</f>
        <v/>
      </c>
      <c r="X1105" s="444" t="n"/>
      <c r="Y1105" s="444" t="n"/>
      <c r="Z1105" s="444" t="n"/>
      <c r="AA1105" s="444">
        <f>AA279</f>
        <v/>
      </c>
      <c r="AB1105" s="444">
        <f>AB279</f>
        <v/>
      </c>
      <c r="AC1105" s="1624">
        <f>ROUND(O1105*AB1105,3)</f>
        <v/>
      </c>
      <c r="AD1105" s="673">
        <f>AD279</f>
        <v/>
      </c>
      <c r="AE1105" s="663">
        <f>AE279</f>
        <v/>
      </c>
      <c r="AF1105" s="663">
        <f>AF279</f>
        <v/>
      </c>
      <c r="AG1105" s="663">
        <f>AG279</f>
        <v/>
      </c>
    </row>
    <row r="1106" hidden="1" ht="20.1" customFormat="1" customHeight="1" s="437" thickBot="1">
      <c r="A1106" s="435" t="n"/>
      <c r="B1106" s="829" t="n"/>
      <c r="C1106" s="1625">
        <f>C280</f>
        <v/>
      </c>
      <c r="D1106" s="1625" t="n"/>
      <c r="E1106" s="435" t="inlineStr">
        <is>
          <t>Quality 1st TESTER</t>
        </is>
      </c>
      <c r="F1106" s="1625" t="n"/>
      <c r="G1106" s="1781">
        <f>G280</f>
        <v/>
      </c>
      <c r="H1106" s="1663">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25">
        <f>K280</f>
        <v/>
      </c>
      <c r="L1106" s="699" t="n"/>
      <c r="M1106" s="450" t="n"/>
      <c r="N1106" s="450" t="n"/>
      <c r="O1106" s="872" t="n"/>
      <c r="P1106" s="1626">
        <f>P280</f>
        <v/>
      </c>
      <c r="Q1106" s="1628">
        <f>O1106*P1106</f>
        <v/>
      </c>
      <c r="R1106" s="443" t="n">
        <v>0</v>
      </c>
      <c r="S1106" s="1623">
        <f>O1106*R1106</f>
        <v/>
      </c>
      <c r="T1106" s="1623">
        <f>Q1106-S1106</f>
        <v/>
      </c>
      <c r="U1106" s="556">
        <f>T1106/Q1106</f>
        <v/>
      </c>
      <c r="V1106" s="444">
        <f>V280</f>
        <v/>
      </c>
      <c r="W1106" s="444">
        <f>W280</f>
        <v/>
      </c>
      <c r="X1106" s="444" t="n"/>
      <c r="Y1106" s="444" t="n"/>
      <c r="Z1106" s="444" t="n"/>
      <c r="AA1106" s="444">
        <f>AA280</f>
        <v/>
      </c>
      <c r="AB1106" s="444">
        <f>AB280</f>
        <v/>
      </c>
      <c r="AC1106" s="1624">
        <f>ROUND(O1106*AB1106,3)</f>
        <v/>
      </c>
      <c r="AD1106" s="673">
        <f>AD280</f>
        <v/>
      </c>
      <c r="AE1106" s="663">
        <f>AE280</f>
        <v/>
      </c>
      <c r="AF1106" s="663">
        <f>AF280</f>
        <v/>
      </c>
      <c r="AG1106" s="663">
        <f>AG280</f>
        <v/>
      </c>
    </row>
    <row r="1107" hidden="1" ht="20.1" customFormat="1" customHeight="1" s="437" thickBot="1">
      <c r="A1107" s="435" t="n"/>
      <c r="B1107" s="829" t="n"/>
      <c r="C1107" s="1625">
        <f>C281</f>
        <v/>
      </c>
      <c r="D1107" s="1625" t="n"/>
      <c r="E1107" s="435" t="inlineStr">
        <is>
          <t>Quality 1st TESTER</t>
        </is>
      </c>
      <c r="F1107" s="1625" t="n"/>
      <c r="G1107" s="1781">
        <f>G281</f>
        <v/>
      </c>
      <c r="H1107" s="1663">
        <f>H281</f>
        <v/>
      </c>
      <c r="I1107" s="868" t="inlineStr">
        <is>
          <t xml:space="preserve">Антивозростной крем-гель на основе ретинола и ниацинамида дерма лазер </t>
        </is>
      </c>
      <c r="J1107" s="868" t="inlineStr">
        <is>
          <t>DERMA LASER R100 GEl CREAM</t>
        </is>
      </c>
      <c r="K1107" s="1625">
        <f>K281</f>
        <v/>
      </c>
      <c r="L1107" s="699" t="n"/>
      <c r="M1107" s="450" t="n"/>
      <c r="N1107" s="450" t="n"/>
      <c r="O1107" s="872" t="n"/>
      <c r="P1107" s="1626">
        <f>P281</f>
        <v/>
      </c>
      <c r="Q1107" s="1628">
        <f>O1107*P1107</f>
        <v/>
      </c>
      <c r="R1107" s="443" t="n">
        <v>0</v>
      </c>
      <c r="S1107" s="1623">
        <f>O1107*R1107</f>
        <v/>
      </c>
      <c r="T1107" s="1623">
        <f>Q1107-S1107</f>
        <v/>
      </c>
      <c r="U1107" s="556">
        <f>T1107/Q1107</f>
        <v/>
      </c>
      <c r="V1107" s="444">
        <f>V281</f>
        <v/>
      </c>
      <c r="W1107" s="444">
        <f>W281</f>
        <v/>
      </c>
      <c r="X1107" s="444" t="n"/>
      <c r="Y1107" s="444" t="n"/>
      <c r="Z1107" s="444" t="n"/>
      <c r="AA1107" s="444">
        <f>AA281</f>
        <v/>
      </c>
      <c r="AB1107" s="444">
        <f>AB281</f>
        <v/>
      </c>
      <c r="AC1107" s="1624">
        <f>ROUND(O1107*AB1107,3)</f>
        <v/>
      </c>
      <c r="AD1107" s="673">
        <f>AD281</f>
        <v/>
      </c>
      <c r="AE1107" s="663">
        <f>AE281</f>
        <v/>
      </c>
      <c r="AF1107" s="663">
        <f>AF281</f>
        <v/>
      </c>
      <c r="AG1107" s="663">
        <f>AG281</f>
        <v/>
      </c>
    </row>
    <row r="1108" hidden="1" ht="20.1" customFormat="1" customHeight="1" s="437" thickBot="1">
      <c r="A1108" s="435" t="n"/>
      <c r="B1108" s="829" t="n"/>
      <c r="C1108" s="1625">
        <f>C282</f>
        <v/>
      </c>
      <c r="D1108" s="1625" t="n"/>
      <c r="E1108" s="435" t="inlineStr">
        <is>
          <t>Quality 1st TESTER</t>
        </is>
      </c>
      <c r="F1108" s="1625" t="n"/>
      <c r="G1108" s="1781">
        <f>G282</f>
        <v/>
      </c>
      <c r="H1108" s="1663">
        <f>H282</f>
        <v/>
      </c>
      <c r="I1108" s="868" t="inlineStr">
        <is>
          <t>Лосьон выравнивающий цвет кожи лица Дерма лазер VC100</t>
        </is>
      </c>
      <c r="J1108" s="868" t="inlineStr">
        <is>
          <t>DERMA LASER SUPER VC100 (WHITE LOTION)</t>
        </is>
      </c>
      <c r="K1108" s="1625">
        <f>K282</f>
        <v/>
      </c>
      <c r="L1108" s="699" t="n"/>
      <c r="M1108" s="450" t="n"/>
      <c r="N1108" s="450" t="n"/>
      <c r="O1108" s="872" t="n"/>
      <c r="P1108" s="1626">
        <f>P282</f>
        <v/>
      </c>
      <c r="Q1108" s="1628">
        <f>O1108*P1108</f>
        <v/>
      </c>
      <c r="R1108" s="443" t="n">
        <v>0</v>
      </c>
      <c r="S1108" s="1623">
        <f>O1108*R1108</f>
        <v/>
      </c>
      <c r="T1108" s="1623">
        <f>Q1108-S1108</f>
        <v/>
      </c>
      <c r="U1108" s="556">
        <f>T1108/Q1108</f>
        <v/>
      </c>
      <c r="V1108" s="444">
        <f>V282</f>
        <v/>
      </c>
      <c r="W1108" s="444">
        <f>W282</f>
        <v/>
      </c>
      <c r="X1108" s="444" t="n"/>
      <c r="Y1108" s="444" t="n"/>
      <c r="Z1108" s="444" t="n"/>
      <c r="AA1108" s="444">
        <f>AA282</f>
        <v/>
      </c>
      <c r="AB1108" s="444">
        <f>AB282</f>
        <v/>
      </c>
      <c r="AC1108" s="1624">
        <f>ROUND(O1108*AB1108,3)</f>
        <v/>
      </c>
      <c r="AD1108" s="673">
        <f>AD282</f>
        <v/>
      </c>
      <c r="AE1108" s="663">
        <f>AE282</f>
        <v/>
      </c>
      <c r="AF1108" s="663">
        <f>AF282</f>
        <v/>
      </c>
      <c r="AG1108" s="663">
        <f>AG282</f>
        <v/>
      </c>
    </row>
    <row r="1109" hidden="1" ht="20.1" customFormat="1" customHeight="1" s="437" thickBot="1">
      <c r="A1109" s="435" t="n"/>
      <c r="B1109" s="829" t="n"/>
      <c r="C1109" s="1625">
        <f>C283</f>
        <v/>
      </c>
      <c r="D1109" s="1625" t="n"/>
      <c r="E1109" s="435" t="inlineStr">
        <is>
          <t>Quality 1st TESTER</t>
        </is>
      </c>
      <c r="F1109" s="1625" t="n"/>
      <c r="G1109" s="1781">
        <f>G283</f>
        <v/>
      </c>
      <c r="H1109" s="1663">
        <f>H283</f>
        <v/>
      </c>
      <c r="I1109" s="868" t="inlineStr">
        <is>
          <t xml:space="preserve">Сыворотка антивозрастная выравнивающая цвет кожи лица Ультера  CW дерма лазер </t>
        </is>
      </c>
      <c r="J1109" s="868" t="inlineStr">
        <is>
          <t>DERMA LASER ULTHERA CW</t>
        </is>
      </c>
      <c r="K1109" s="1625">
        <f>K283</f>
        <v/>
      </c>
      <c r="L1109" s="699" t="n"/>
      <c r="M1109" s="450" t="n"/>
      <c r="N1109" s="450" t="n"/>
      <c r="O1109" s="872" t="n"/>
      <c r="P1109" s="1626">
        <f>P283</f>
        <v/>
      </c>
      <c r="Q1109" s="1628">
        <f>O1109*P1109</f>
        <v/>
      </c>
      <c r="R1109" s="443" t="n">
        <v>0</v>
      </c>
      <c r="S1109" s="1623">
        <f>O1109*R1109</f>
        <v/>
      </c>
      <c r="T1109" s="1623">
        <f>Q1109-S1109</f>
        <v/>
      </c>
      <c r="U1109" s="556">
        <f>T1109/Q1109</f>
        <v/>
      </c>
      <c r="V1109" s="444">
        <f>V283</f>
        <v/>
      </c>
      <c r="W1109" s="444">
        <f>W283</f>
        <v/>
      </c>
      <c r="X1109" s="444" t="n"/>
      <c r="Y1109" s="444" t="n"/>
      <c r="Z1109" s="444" t="n"/>
      <c r="AA1109" s="444">
        <f>AA283</f>
        <v/>
      </c>
      <c r="AB1109" s="444">
        <f>AB283</f>
        <v/>
      </c>
      <c r="AC1109" s="1624">
        <f>ROUND(O1109*AB1109,3)</f>
        <v/>
      </c>
      <c r="AD1109" s="673">
        <f>AD283</f>
        <v/>
      </c>
      <c r="AE1109" s="663">
        <f>AE283</f>
        <v/>
      </c>
      <c r="AF1109" s="663">
        <f>AF283</f>
        <v/>
      </c>
      <c r="AG1109" s="663">
        <f>AG283</f>
        <v/>
      </c>
    </row>
    <row r="1110" hidden="1" ht="20.1" customFormat="1" customHeight="1" s="437" thickBot="1">
      <c r="A1110" s="435" t="n"/>
      <c r="B1110" s="829" t="n"/>
      <c r="C1110" s="1625">
        <f>C284</f>
        <v/>
      </c>
      <c r="D1110" s="1625" t="n"/>
      <c r="E1110" s="435" t="inlineStr">
        <is>
          <t>Quality 1st TESTER</t>
        </is>
      </c>
      <c r="F1110" s="1625" t="n"/>
      <c r="G1110" s="1781">
        <f>G284</f>
        <v/>
      </c>
      <c r="H1110" s="1663">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25">
        <f>K284</f>
        <v/>
      </c>
      <c r="L1110" s="699" t="n"/>
      <c r="M1110" s="450" t="n"/>
      <c r="N1110" s="450" t="n"/>
      <c r="O1110" s="872" t="n"/>
      <c r="P1110" s="1626">
        <f>P284</f>
        <v/>
      </c>
      <c r="Q1110" s="1628">
        <f>O1110*P1110</f>
        <v/>
      </c>
      <c r="R1110" s="443" t="n">
        <v>0</v>
      </c>
      <c r="S1110" s="1623">
        <f>O1110*R1110</f>
        <v/>
      </c>
      <c r="T1110" s="1623">
        <f>Q1110-S1110</f>
        <v/>
      </c>
      <c r="U1110" s="556">
        <f>T1110/Q1110</f>
        <v/>
      </c>
      <c r="V1110" s="444">
        <f>V284</f>
        <v/>
      </c>
      <c r="W1110" s="444">
        <f>W284</f>
        <v/>
      </c>
      <c r="X1110" s="444" t="n"/>
      <c r="Y1110" s="444" t="n"/>
      <c r="Z1110" s="444" t="n"/>
      <c r="AA1110" s="444">
        <f>AA284</f>
        <v/>
      </c>
      <c r="AB1110" s="444">
        <f>AB284</f>
        <v/>
      </c>
      <c r="AC1110" s="1624">
        <f>ROUND(O1110*AB1110,3)</f>
        <v/>
      </c>
      <c r="AD1110" s="673">
        <f>AD284</f>
        <v/>
      </c>
      <c r="AE1110" s="663">
        <f>AE284</f>
        <v/>
      </c>
      <c r="AF1110" s="663">
        <f>AF284</f>
        <v/>
      </c>
      <c r="AG1110" s="663">
        <f>AG284</f>
        <v/>
      </c>
    </row>
    <row r="1111" hidden="1" ht="20.1" customFormat="1" customHeight="1" s="437" thickBot="1">
      <c r="A1111" s="435" t="n"/>
      <c r="B1111" s="829" t="n"/>
      <c r="C1111" s="1625">
        <f>C285</f>
        <v/>
      </c>
      <c r="D1111" s="1625" t="n"/>
      <c r="E1111" s="435" t="inlineStr">
        <is>
          <t>Quality 1st TESTER</t>
        </is>
      </c>
      <c r="F1111" s="1625" t="n"/>
      <c r="G1111" s="1781">
        <f>G285</f>
        <v/>
      </c>
      <c r="H1111" s="1663">
        <f>H285</f>
        <v/>
      </c>
      <c r="I1111" s="868" t="inlineStr">
        <is>
          <t>Сыворотка для жирной кожи на основе азелаиновой кислоты Ультера дерма лазер AZ</t>
        </is>
      </c>
      <c r="J1111" s="868" t="inlineStr">
        <is>
          <t>DERMA LASER ULTHERA AZ</t>
        </is>
      </c>
      <c r="K1111" s="1625">
        <f>K285</f>
        <v/>
      </c>
      <c r="L1111" s="699" t="n"/>
      <c r="M1111" s="450" t="n"/>
      <c r="N1111" s="450" t="n"/>
      <c r="O1111" s="872" t="n"/>
      <c r="P1111" s="1626">
        <f>P285</f>
        <v/>
      </c>
      <c r="Q1111" s="1628">
        <f>O1111*P1111</f>
        <v/>
      </c>
      <c r="R1111" s="443" t="n">
        <v>0</v>
      </c>
      <c r="S1111" s="1623">
        <f>O1111*R1111</f>
        <v/>
      </c>
      <c r="T1111" s="1623">
        <f>Q1111-S1111</f>
        <v/>
      </c>
      <c r="U1111" s="556">
        <f>T1111/Q1111</f>
        <v/>
      </c>
      <c r="V1111" s="444">
        <f>V285</f>
        <v/>
      </c>
      <c r="W1111" s="444">
        <f>W285</f>
        <v/>
      </c>
      <c r="X1111" s="444" t="n"/>
      <c r="Y1111" s="444" t="n"/>
      <c r="Z1111" s="444" t="n"/>
      <c r="AA1111" s="444">
        <f>AA285</f>
        <v/>
      </c>
      <c r="AB1111" s="444">
        <f>AB285</f>
        <v/>
      </c>
      <c r="AC1111" s="1624">
        <f>ROUND(O1111*AB1111,3)</f>
        <v/>
      </c>
      <c r="AD1111" s="673">
        <f>AD285</f>
        <v/>
      </c>
      <c r="AE1111" s="663">
        <f>AE285</f>
        <v/>
      </c>
      <c r="AF1111" s="663">
        <f>AF285</f>
        <v/>
      </c>
      <c r="AG1111" s="663">
        <f>AG285</f>
        <v/>
      </c>
    </row>
    <row r="1112" hidden="1" ht="20.1" customFormat="1" customHeight="1" s="437" thickBot="1">
      <c r="A1112" s="1129" t="n"/>
      <c r="B1112" s="1129" t="n"/>
      <c r="C1112" s="1682" t="inlineStr">
        <is>
          <t>4560401461689</t>
        </is>
      </c>
      <c r="D1112" s="1682" t="n"/>
      <c r="E1112" s="435" t="inlineStr">
        <is>
          <t>Quality 1st TESTER</t>
        </is>
      </c>
      <c r="F1112" s="1782" t="inlineStr">
        <is>
          <t>QF117</t>
        </is>
      </c>
      <c r="G1112" s="1783" t="n"/>
      <c r="H1112" s="1630"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682" t="inlineStr">
        <is>
          <t>face lotion</t>
        </is>
      </c>
      <c r="L1112" s="1135" t="n"/>
      <c r="M1112" s="1136" t="n"/>
      <c r="N1112" s="1136" t="n"/>
      <c r="O1112" s="1137" t="n"/>
      <c r="P1112" s="1683">
        <f>P286</f>
        <v/>
      </c>
      <c r="Q1112" s="1628">
        <f>O1112*P1112</f>
        <v/>
      </c>
      <c r="R1112" s="443" t="n">
        <v>0</v>
      </c>
      <c r="S1112" s="1623">
        <f>O1112*R1112</f>
        <v/>
      </c>
      <c r="T1112" s="1623">
        <f>Q1112-S1112</f>
        <v/>
      </c>
      <c r="U1112" s="1150" t="n"/>
      <c r="V1112" s="1140" t="n"/>
      <c r="W1112" s="1140" t="n"/>
      <c r="X1112" s="1140" t="n"/>
      <c r="Y1112" s="1140" t="n"/>
      <c r="Z1112" s="1140" t="n"/>
      <c r="AA1112" s="1140" t="n"/>
      <c r="AB1112" s="1784">
        <f>AB286</f>
        <v/>
      </c>
      <c r="AC1112" s="1624">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682" t="inlineStr">
        <is>
          <t>4560401461696</t>
        </is>
      </c>
      <c r="D1113" s="1682" t="n"/>
      <c r="E1113" s="435" t="inlineStr">
        <is>
          <t>Quality 1st TESTER</t>
        </is>
      </c>
      <c r="F1113" s="1782" t="inlineStr">
        <is>
          <t>QF118</t>
        </is>
      </c>
      <c r="G1113" s="1783" t="n"/>
      <c r="H1113" s="1630"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682" t="inlineStr">
        <is>
          <t>face lotion</t>
        </is>
      </c>
      <c r="L1113" s="1135" t="n"/>
      <c r="M1113" s="1136" t="n"/>
      <c r="N1113" s="1136" t="n"/>
      <c r="O1113" s="1137" t="n"/>
      <c r="P1113" s="1683">
        <f>P287</f>
        <v/>
      </c>
      <c r="Q1113" s="1628">
        <f>O1113*P1113</f>
        <v/>
      </c>
      <c r="R1113" s="443" t="n">
        <v>0</v>
      </c>
      <c r="S1113" s="1623">
        <f>O1113*R1113</f>
        <v/>
      </c>
      <c r="T1113" s="1623">
        <f>Q1113-S1113</f>
        <v/>
      </c>
      <c r="U1113" s="1150" t="n"/>
      <c r="V1113" s="1140" t="n"/>
      <c r="W1113" s="1140" t="n"/>
      <c r="X1113" s="1140" t="n"/>
      <c r="Y1113" s="1140" t="n"/>
      <c r="Z1113" s="1140" t="n"/>
      <c r="AA1113" s="1140" t="n"/>
      <c r="AB1113" s="1784">
        <f>AB287</f>
        <v/>
      </c>
      <c r="AC1113" s="1624">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682" t="inlineStr">
        <is>
          <t>4560401461702</t>
        </is>
      </c>
      <c r="D1114" s="1682" t="n"/>
      <c r="E1114" s="435" t="inlineStr">
        <is>
          <t>Quality 1st TESTER</t>
        </is>
      </c>
      <c r="F1114" s="1782" t="inlineStr">
        <is>
          <t>QF119</t>
        </is>
      </c>
      <c r="G1114" s="1783" t="n"/>
      <c r="H1114" s="1630"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682" t="inlineStr">
        <is>
          <t>face serum</t>
        </is>
      </c>
      <c r="L1114" s="1135" t="n"/>
      <c r="M1114" s="1136" t="n"/>
      <c r="N1114" s="1136" t="n"/>
      <c r="O1114" s="1137" t="n"/>
      <c r="P1114" s="1683">
        <f>P288</f>
        <v/>
      </c>
      <c r="Q1114" s="1628">
        <f>O1114*P1114</f>
        <v/>
      </c>
      <c r="R1114" s="443" t="n">
        <v>0</v>
      </c>
      <c r="S1114" s="1623">
        <f>O1114*R1114</f>
        <v/>
      </c>
      <c r="T1114" s="1623">
        <f>Q1114-S1114</f>
        <v/>
      </c>
      <c r="U1114" s="1150" t="n"/>
      <c r="V1114" s="1140" t="n"/>
      <c r="W1114" s="1140" t="n"/>
      <c r="X1114" s="1140" t="n"/>
      <c r="Y1114" s="1140" t="n"/>
      <c r="Z1114" s="1140" t="n"/>
      <c r="AA1114" s="1140" t="n"/>
      <c r="AB1114" s="1784">
        <f>AB288</f>
        <v/>
      </c>
      <c r="AC1114" s="1624">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682" t="inlineStr">
        <is>
          <t>4560401461719</t>
        </is>
      </c>
      <c r="D1115" s="1682" t="n"/>
      <c r="E1115" s="435" t="inlineStr">
        <is>
          <t>Quality 1st TESTER</t>
        </is>
      </c>
      <c r="F1115" s="1782" t="inlineStr">
        <is>
          <t>QF120</t>
        </is>
      </c>
      <c r="G1115" s="1783" t="n"/>
      <c r="H1115" s="1630"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682" t="inlineStr">
        <is>
          <t>face serum</t>
        </is>
      </c>
      <c r="L1115" s="1135" t="n"/>
      <c r="M1115" s="1136" t="n"/>
      <c r="N1115" s="1136" t="n"/>
      <c r="O1115" s="1137" t="n"/>
      <c r="P1115" s="1683">
        <f>P289</f>
        <v/>
      </c>
      <c r="Q1115" s="1628">
        <f>O1115*P1115</f>
        <v/>
      </c>
      <c r="R1115" s="443" t="n">
        <v>0</v>
      </c>
      <c r="S1115" s="1623">
        <f>O1115*R1115</f>
        <v/>
      </c>
      <c r="T1115" s="1623">
        <f>Q1115-S1115</f>
        <v/>
      </c>
      <c r="U1115" s="1150" t="n"/>
      <c r="V1115" s="1140" t="n"/>
      <c r="W1115" s="1140" t="n"/>
      <c r="X1115" s="1140" t="n"/>
      <c r="Y1115" s="1140" t="n"/>
      <c r="Z1115" s="1140" t="n"/>
      <c r="AA1115" s="1140" t="n"/>
      <c r="AB1115" s="1784">
        <f>AB289</f>
        <v/>
      </c>
      <c r="AC1115" s="1624">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682" t="inlineStr">
        <is>
          <t>4560401461726</t>
        </is>
      </c>
      <c r="D1116" s="1682" t="n"/>
      <c r="E1116" s="435" t="inlineStr">
        <is>
          <t>Quality 1st TESTER</t>
        </is>
      </c>
      <c r="F1116" s="1782" t="inlineStr">
        <is>
          <t>QF121</t>
        </is>
      </c>
      <c r="G1116" s="1783" t="n"/>
      <c r="H1116" s="1630"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682" t="inlineStr">
        <is>
          <t>face cream</t>
        </is>
      </c>
      <c r="L1116" s="1135" t="n"/>
      <c r="M1116" s="1136" t="n"/>
      <c r="N1116" s="1136" t="n"/>
      <c r="O1116" s="1137" t="n"/>
      <c r="P1116" s="1683">
        <f>P290</f>
        <v/>
      </c>
      <c r="Q1116" s="1628">
        <f>O1116*P1116</f>
        <v/>
      </c>
      <c r="R1116" s="443" t="n">
        <v>0</v>
      </c>
      <c r="S1116" s="1623">
        <f>O1116*R1116</f>
        <v/>
      </c>
      <c r="T1116" s="1623">
        <f>Q1116-S1116</f>
        <v/>
      </c>
      <c r="U1116" s="1150" t="n"/>
      <c r="V1116" s="1140" t="n"/>
      <c r="W1116" s="1140" t="n"/>
      <c r="X1116" s="1140" t="n"/>
      <c r="Y1116" s="1140" t="n"/>
      <c r="Z1116" s="1140" t="n"/>
      <c r="AA1116" s="1140" t="n"/>
      <c r="AB1116" s="1784">
        <f>AB290</f>
        <v/>
      </c>
      <c r="AC1116" s="1624">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682" t="inlineStr">
        <is>
          <t>4560401461849</t>
        </is>
      </c>
      <c r="D1117" s="1682" t="n"/>
      <c r="E1117" s="435" t="inlineStr">
        <is>
          <t>Quality 1st TESTER</t>
        </is>
      </c>
      <c r="F1117" s="1782" t="inlineStr">
        <is>
          <t>QF122</t>
        </is>
      </c>
      <c r="G1117" s="1783" t="n"/>
      <c r="H1117" s="1630"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682" t="inlineStr">
        <is>
          <t>face soap</t>
        </is>
      </c>
      <c r="L1117" s="1135" t="n"/>
      <c r="M1117" s="1136" t="n"/>
      <c r="N1117" s="1136" t="n"/>
      <c r="O1117" s="1137" t="n"/>
      <c r="P1117" s="1683">
        <f>P291</f>
        <v/>
      </c>
      <c r="Q1117" s="1628">
        <f>O1117*P1117</f>
        <v/>
      </c>
      <c r="R1117" s="443" t="n">
        <v>0</v>
      </c>
      <c r="S1117" s="1623">
        <f>O1117*R1117</f>
        <v/>
      </c>
      <c r="T1117" s="1623">
        <f>Q1117-S1117</f>
        <v/>
      </c>
      <c r="U1117" s="1150" t="n"/>
      <c r="V1117" s="1140" t="n"/>
      <c r="W1117" s="1140" t="n"/>
      <c r="X1117" s="1140" t="n"/>
      <c r="Y1117" s="1140" t="n"/>
      <c r="Z1117" s="1140" t="n"/>
      <c r="AA1117" s="1140" t="n"/>
      <c r="AB1117" s="1784">
        <f>AB291</f>
        <v/>
      </c>
      <c r="AC1117" s="1624">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682" t="inlineStr">
        <is>
          <t>4560401461856</t>
        </is>
      </c>
      <c r="D1118" s="1682" t="n"/>
      <c r="E1118" s="435" t="inlineStr">
        <is>
          <t>Quality 1st TESTER</t>
        </is>
      </c>
      <c r="F1118" s="1782" t="inlineStr">
        <is>
          <t>QF123</t>
        </is>
      </c>
      <c r="G1118" s="1783" t="n"/>
      <c r="H1118" s="1630"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682" t="inlineStr">
        <is>
          <t>face mask</t>
        </is>
      </c>
      <c r="L1118" s="1135" t="n"/>
      <c r="M1118" s="1136" t="n"/>
      <c r="N1118" s="1136" t="n"/>
      <c r="O1118" s="1137" t="n"/>
      <c r="P1118" s="1683">
        <f>P292</f>
        <v/>
      </c>
      <c r="Q1118" s="1628">
        <f>O1118*P1118</f>
        <v/>
      </c>
      <c r="R1118" s="443" t="n">
        <v>0</v>
      </c>
      <c r="S1118" s="1623">
        <f>O1118*R1118</f>
        <v/>
      </c>
      <c r="T1118" s="1623">
        <f>Q1118-S1118</f>
        <v/>
      </c>
      <c r="U1118" s="1150" t="n"/>
      <c r="V1118" s="1140" t="n"/>
      <c r="W1118" s="1140" t="n"/>
      <c r="X1118" s="1140" t="n"/>
      <c r="Y1118" s="1140" t="n"/>
      <c r="Z1118" s="1140" t="n"/>
      <c r="AA1118" s="1140" t="n"/>
      <c r="AB1118" s="1784">
        <f>AB292</f>
        <v/>
      </c>
      <c r="AC1118" s="1624">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682" t="n"/>
      <c r="D1119" s="1682" t="n"/>
      <c r="E1119" s="1129" t="inlineStr">
        <is>
          <t>CHANSON TESTER</t>
        </is>
      </c>
      <c r="F1119" s="1785" t="inlineStr">
        <is>
          <t>2243T</t>
        </is>
      </c>
      <c r="G1119" s="1783" t="n"/>
      <c r="H1119" s="1630" t="inlineStr">
        <is>
          <t>《CHANSON》U'll SHAMPOO 550ml</t>
        </is>
      </c>
      <c r="I1119" s="1241" t="inlineStr">
        <is>
          <t>CHANSON COSMETICS. U'll SHAMPOO</t>
        </is>
      </c>
      <c r="J1119" s="1241" t="inlineStr">
        <is>
          <t>Шампунь для сухих волос и кожи головы U'll CHANSON COSMETICS</t>
        </is>
      </c>
      <c r="K1119" s="1682" t="inlineStr">
        <is>
          <t>shampoo</t>
        </is>
      </c>
      <c r="L1119" s="1135" t="n"/>
      <c r="M1119" s="1136" t="n"/>
      <c r="N1119" s="1136" t="n"/>
      <c r="O1119" s="1137" t="n"/>
      <c r="P1119" s="1683">
        <f>P293</f>
        <v/>
      </c>
      <c r="Q1119" s="1628">
        <f>O1119*P1119</f>
        <v/>
      </c>
      <c r="R1119" s="1163" t="n">
        <v>0</v>
      </c>
      <c r="S1119" s="1623">
        <f>O1119*R1119</f>
        <v/>
      </c>
      <c r="T1119" s="1623">
        <f>Q1119-S1119</f>
        <v/>
      </c>
      <c r="U1119" s="556">
        <f>T1119/Q1119</f>
        <v/>
      </c>
      <c r="V1119" s="1140" t="n"/>
      <c r="W1119" s="1140" t="n"/>
      <c r="X1119" s="1140" t="n"/>
      <c r="Y1119" s="1140" t="n"/>
      <c r="Z1119" s="1140" t="n"/>
      <c r="AA1119" s="1140" t="n"/>
      <c r="AB1119" s="1784">
        <f>AB293</f>
        <v/>
      </c>
      <c r="AC1119" s="1624">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682" t="n"/>
      <c r="D1120" s="1682" t="n"/>
      <c r="E1120" s="1129" t="inlineStr">
        <is>
          <t>CHANSON TESTER</t>
        </is>
      </c>
      <c r="F1120" s="1785" t="inlineStr">
        <is>
          <t>2244T</t>
        </is>
      </c>
      <c r="G1120" s="1783" t="n"/>
      <c r="H1120" s="1630" t="inlineStr">
        <is>
          <t>《CHANSON》U'll  CONDITIONER 550ml</t>
        </is>
      </c>
      <c r="I1120" s="1241" t="inlineStr">
        <is>
          <t>CHANSON COSMETICS. U'll CONDITIONER</t>
        </is>
      </c>
      <c r="J1120" s="1241" t="inlineStr">
        <is>
          <t>Кондиционер для сухих волос и кожи головы U'll CHANSON COSMETICS</t>
        </is>
      </c>
      <c r="K1120" s="1682" t="inlineStr">
        <is>
          <t>conditioner</t>
        </is>
      </c>
      <c r="L1120" s="1135" t="n"/>
      <c r="M1120" s="1136" t="n"/>
      <c r="N1120" s="1136" t="n"/>
      <c r="O1120" s="1137" t="n"/>
      <c r="P1120" s="1683">
        <f>P294</f>
        <v/>
      </c>
      <c r="Q1120" s="1628">
        <f>O1120*P1120</f>
        <v/>
      </c>
      <c r="R1120" s="1163" t="n">
        <v>0</v>
      </c>
      <c r="S1120" s="1623">
        <f>O1120*R1120</f>
        <v/>
      </c>
      <c r="T1120" s="1623">
        <f>Q1120-S1120</f>
        <v/>
      </c>
      <c r="U1120" s="556">
        <f>T1120/Q1120</f>
        <v/>
      </c>
      <c r="V1120" s="1140" t="n"/>
      <c r="W1120" s="1140" t="n"/>
      <c r="X1120" s="1140" t="n"/>
      <c r="Y1120" s="1140" t="n"/>
      <c r="Z1120" s="1140" t="n"/>
      <c r="AA1120" s="1140" t="n"/>
      <c r="AB1120" s="1784">
        <f>AB294</f>
        <v/>
      </c>
      <c r="AC1120" s="1624">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682" t="n"/>
      <c r="D1121" s="1682" t="n"/>
      <c r="E1121" s="1129" t="inlineStr">
        <is>
          <t>CHANSON TESTER</t>
        </is>
      </c>
      <c r="F1121" s="1785" t="inlineStr">
        <is>
          <t>2245T</t>
        </is>
      </c>
      <c r="G1121" s="1783" t="n"/>
      <c r="H1121" s="1630" t="inlineStr">
        <is>
          <t>《CHANSON》U'll BODY SOAP 550ｍｌ</t>
        </is>
      </c>
      <c r="I1121" s="1241" t="inlineStr">
        <is>
          <t>CHANSON COSMETICS.U'll BODY SOAP</t>
        </is>
      </c>
      <c r="J1121" s="1241" t="inlineStr">
        <is>
          <t>Увлажняющий гель для душа U'll CHANSON COSMETICS</t>
        </is>
      </c>
      <c r="K1121" s="1682" t="inlineStr">
        <is>
          <t>body soap</t>
        </is>
      </c>
      <c r="L1121" s="1135" t="n"/>
      <c r="M1121" s="1136" t="n"/>
      <c r="N1121" s="1136" t="n"/>
      <c r="O1121" s="1137" t="n"/>
      <c r="P1121" s="1683">
        <f>P297</f>
        <v/>
      </c>
      <c r="Q1121" s="1628">
        <f>O1121*P1121</f>
        <v/>
      </c>
      <c r="R1121" s="1163" t="n">
        <v>0</v>
      </c>
      <c r="S1121" s="1623">
        <f>O1121*R1121</f>
        <v/>
      </c>
      <c r="T1121" s="1623">
        <f>Q1121-S1121</f>
        <v/>
      </c>
      <c r="U1121" s="556">
        <f>T1121/Q1121</f>
        <v/>
      </c>
      <c r="V1121" s="1140" t="n"/>
      <c r="W1121" s="1140" t="n"/>
      <c r="X1121" s="1140" t="n"/>
      <c r="Y1121" s="1140" t="n"/>
      <c r="Z1121" s="1140" t="n"/>
      <c r="AA1121" s="1140" t="n"/>
      <c r="AB1121" s="1784">
        <f>AB297</f>
        <v/>
      </c>
      <c r="AC1121" s="1624">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25" t="n"/>
      <c r="D1122" s="1625"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26" t="n">
        <v>260</v>
      </c>
      <c r="Q1122" s="1628">
        <f>O1122*P1122</f>
        <v/>
      </c>
      <c r="R1122" s="443" t="n">
        <v>0</v>
      </c>
      <c r="S1122" s="1623">
        <f>O1122*R1122</f>
        <v/>
      </c>
      <c r="T1122" s="1623">
        <f>Q1122-S1122</f>
        <v/>
      </c>
      <c r="U1122" s="556">
        <f>T1122/Q1122</f>
        <v/>
      </c>
      <c r="V1122" s="444" t="n"/>
      <c r="W1122" s="444" t="n"/>
      <c r="X1122" s="444" t="n"/>
      <c r="Y1122" s="444" t="n"/>
      <c r="Z1122" s="444" t="n"/>
      <c r="AA1122" s="444" t="n"/>
      <c r="AB1122" s="1678" t="n">
        <v>0.016</v>
      </c>
      <c r="AC1122" s="1624">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25" t="n"/>
      <c r="D1123" s="1625" t="n"/>
      <c r="E1123" s="435" t="inlineStr">
        <is>
          <t>Sunsorit SAMPLE</t>
        </is>
      </c>
      <c r="F1123" s="1668"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26" t="n">
        <v>260</v>
      </c>
      <c r="Q1123" s="1628">
        <f>O1123*P1123</f>
        <v/>
      </c>
      <c r="R1123" s="443" t="n">
        <v>0</v>
      </c>
      <c r="S1123" s="1623">
        <f>O1123*R1123</f>
        <v/>
      </c>
      <c r="T1123" s="1623">
        <f>Q1123-S1123</f>
        <v/>
      </c>
      <c r="U1123" s="556">
        <f>T1123/Q1123</f>
        <v/>
      </c>
      <c r="V1123" s="444" t="n"/>
      <c r="W1123" s="444" t="n"/>
      <c r="X1123" s="444" t="n"/>
      <c r="Y1123" s="444" t="n"/>
      <c r="Z1123" s="444" t="n"/>
      <c r="AA1123" s="444" t="n"/>
      <c r="AB1123" s="1678" t="n">
        <v>0.016</v>
      </c>
      <c r="AC1123" s="1624">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25" t="n"/>
      <c r="D1124" s="1625"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26" t="n">
        <v>312</v>
      </c>
      <c r="Q1124" s="1628">
        <f>O1124*P1124</f>
        <v/>
      </c>
      <c r="R1124" s="443" t="n">
        <v>0</v>
      </c>
      <c r="S1124" s="1623">
        <f>O1124*R1124</f>
        <v/>
      </c>
      <c r="T1124" s="1623">
        <f>Q1124-S1124</f>
        <v/>
      </c>
      <c r="U1124" s="556">
        <f>T1124/Q1124</f>
        <v/>
      </c>
      <c r="V1124" s="444" t="n"/>
      <c r="W1124" s="444" t="n"/>
      <c r="X1124" s="444" t="n"/>
      <c r="Y1124" s="444" t="n"/>
      <c r="Z1124" s="444" t="n"/>
      <c r="AA1124" s="444" t="n"/>
      <c r="AB1124" s="1678" t="n">
        <v>0.016</v>
      </c>
      <c r="AC1124" s="1624">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25" t="n"/>
      <c r="D1125" s="1625"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26" t="n">
        <v>494</v>
      </c>
      <c r="Q1125" s="1628">
        <f>O1125*P1125</f>
        <v/>
      </c>
      <c r="R1125" s="443" t="n">
        <v>0</v>
      </c>
      <c r="S1125" s="1623">
        <f>O1125*R1125</f>
        <v/>
      </c>
      <c r="T1125" s="1623">
        <f>Q1125-S1125</f>
        <v/>
      </c>
      <c r="U1125" s="556">
        <f>T1125/Q1125</f>
        <v/>
      </c>
      <c r="V1125" s="444" t="n"/>
      <c r="W1125" s="444" t="n"/>
      <c r="X1125" s="444" t="n"/>
      <c r="Y1125" s="444" t="n"/>
      <c r="Z1125" s="444" t="n"/>
      <c r="AA1125" s="444" t="n"/>
      <c r="AB1125" s="1678" t="n">
        <v>0.016</v>
      </c>
      <c r="AC1125" s="1624">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25" t="n">
        <v>4544884917505</v>
      </c>
      <c r="D1126" s="1625"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26" t="n">
        <v>584</v>
      </c>
      <c r="Q1126" s="1628">
        <f>O1126*P1126</f>
        <v/>
      </c>
      <c r="R1126" s="443" t="n">
        <v>0</v>
      </c>
      <c r="S1126" s="1623">
        <f>O1126*R1126</f>
        <v/>
      </c>
      <c r="T1126" s="1623">
        <f>Q1126-S1126</f>
        <v/>
      </c>
      <c r="U1126" s="556">
        <f>T1126/Q1126</f>
        <v/>
      </c>
      <c r="V1126" s="444" t="n"/>
      <c r="W1126" s="444" t="n"/>
      <c r="X1126" s="444" t="n"/>
      <c r="Y1126" s="444" t="n"/>
      <c r="Z1126" s="444" t="n"/>
      <c r="AA1126" s="444" t="n"/>
      <c r="AB1126" s="1650" t="n">
        <v>0.05</v>
      </c>
      <c r="AC1126" s="1627">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25" t="n">
        <v>4544884917581</v>
      </c>
      <c r="D1127" s="1625"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26" t="n">
        <v>789</v>
      </c>
      <c r="Q1127" s="1628">
        <f>O1127*P1127</f>
        <v/>
      </c>
      <c r="R1127" s="443" t="n">
        <v>0</v>
      </c>
      <c r="S1127" s="1623">
        <f>O1127*R1127</f>
        <v/>
      </c>
      <c r="T1127" s="1623">
        <f>Q1127-S1127</f>
        <v/>
      </c>
      <c r="U1127" s="556">
        <f>T1127/Q1127</f>
        <v/>
      </c>
      <c r="V1127" s="444" t="n"/>
      <c r="W1127" s="444" t="n"/>
      <c r="X1127" s="444" t="n"/>
      <c r="Y1127" s="444" t="n"/>
      <c r="Z1127" s="444" t="n"/>
      <c r="AA1127" s="444" t="n"/>
      <c r="AB1127" s="1650" t="n">
        <v>0.05</v>
      </c>
      <c r="AC1127" s="1627">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25" t="n">
        <v>4544884917543</v>
      </c>
      <c r="D1128" s="1625"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26" t="n">
        <v>1169</v>
      </c>
      <c r="Q1128" s="1628">
        <f>O1128*P1128</f>
        <v/>
      </c>
      <c r="R1128" s="443" t="n">
        <v>0</v>
      </c>
      <c r="S1128" s="1623">
        <f>O1128*R1128</f>
        <v/>
      </c>
      <c r="T1128" s="1623">
        <f>Q1128-S1128</f>
        <v/>
      </c>
      <c r="U1128" s="556">
        <f>T1128/Q1128</f>
        <v/>
      </c>
      <c r="V1128" s="444" t="n"/>
      <c r="W1128" s="444" t="n"/>
      <c r="X1128" s="444" t="n"/>
      <c r="Y1128" s="444" t="n"/>
      <c r="Z1128" s="444" t="n"/>
      <c r="AA1128" s="444" t="n"/>
      <c r="AB1128" s="1650" t="n">
        <v>0.05</v>
      </c>
      <c r="AC1128" s="1627">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25" t="n">
        <v>4544884917529</v>
      </c>
      <c r="D1129" s="1625"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26" t="n">
        <v>643</v>
      </c>
      <c r="Q1129" s="1628">
        <f>O1129*P1129</f>
        <v/>
      </c>
      <c r="R1129" s="443" t="n">
        <v>0</v>
      </c>
      <c r="S1129" s="1623">
        <f>O1129*R1129</f>
        <v/>
      </c>
      <c r="T1129" s="1623">
        <f>Q1129-S1129</f>
        <v/>
      </c>
      <c r="U1129" s="556">
        <f>T1129/Q1129</f>
        <v/>
      </c>
      <c r="V1129" s="444" t="n"/>
      <c r="W1129" s="444" t="n"/>
      <c r="X1129" s="444" t="n"/>
      <c r="Y1129" s="444" t="n"/>
      <c r="Z1129" s="444" t="n"/>
      <c r="AA1129" s="444" t="n"/>
      <c r="AB1129" s="1650" t="n">
        <v>0.05</v>
      </c>
      <c r="AC1129" s="1627">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786" t="n">
        <v>4573383082094</v>
      </c>
      <c r="D1130" s="1786"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26">
        <f>P466</f>
        <v/>
      </c>
      <c r="Q1130" s="1622">
        <f>O1130*P1130</f>
        <v/>
      </c>
      <c r="R1130" s="554" t="n">
        <v>0</v>
      </c>
      <c r="S1130" s="1634">
        <f>O1130*R1130</f>
        <v/>
      </c>
      <c r="T1130" s="1634">
        <f>Q1130-S1130</f>
        <v/>
      </c>
      <c r="U1130" s="556">
        <f>T1130/Q1130</f>
        <v/>
      </c>
      <c r="V1130" s="444" t="n"/>
      <c r="W1130" s="444" t="n"/>
      <c r="X1130" s="444" t="n"/>
      <c r="Y1130" s="444" t="n"/>
      <c r="Z1130" s="444" t="n"/>
      <c r="AA1130" s="444" t="n"/>
      <c r="AB1130" s="1627" t="n">
        <v>0.39</v>
      </c>
      <c r="AC1130" s="1627">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21">
        <f>C467</f>
        <v/>
      </c>
      <c r="D1131" s="1621"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26">
        <f>P467</f>
        <v/>
      </c>
      <c r="Q1131" s="1622">
        <f>O1131*P1131</f>
        <v/>
      </c>
      <c r="R1131" s="554" t="n">
        <v>0</v>
      </c>
      <c r="S1131" s="1634">
        <f>O1131*R1131</f>
        <v/>
      </c>
      <c r="T1131" s="1634">
        <f>Q1131-S1131</f>
        <v/>
      </c>
      <c r="U1131" s="556">
        <f>T1131/Q1131</f>
        <v/>
      </c>
      <c r="V1131" s="444" t="n"/>
      <c r="W1131" s="444" t="n"/>
      <c r="X1131" s="444" t="n"/>
      <c r="Y1131" s="444" t="n"/>
      <c r="Z1131" s="444" t="n"/>
      <c r="AA1131" s="444" t="inlineStr">
        <is>
          <t>60*60*190</t>
        </is>
      </c>
      <c r="AB1131" s="1638" t="n">
        <v>0.386</v>
      </c>
      <c r="AC1131" s="1627">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442" t="n"/>
      <c r="B1132" s="822" t="n"/>
      <c r="C1132" s="1621" t="n">
        <v>4573383082148</v>
      </c>
      <c r="D1132" s="1621"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26">
        <f>P477</f>
        <v/>
      </c>
      <c r="Q1132" s="1622">
        <f>O1132*P1132</f>
        <v/>
      </c>
      <c r="R1132" s="554" t="n">
        <v>0</v>
      </c>
      <c r="S1132" s="1634">
        <f>O1132*R1132</f>
        <v/>
      </c>
      <c r="T1132" s="1634">
        <f>Q1132-S1132</f>
        <v/>
      </c>
      <c r="U1132" s="556">
        <f>T1132/Q1132</f>
        <v/>
      </c>
      <c r="V1132" s="444" t="n"/>
      <c r="W1132" s="444" t="n"/>
      <c r="X1132" s="444" t="n"/>
      <c r="Y1132" s="444" t="n"/>
      <c r="Z1132" s="444" t="n"/>
      <c r="AA1132" s="444" t="inlineStr">
        <is>
          <t>45*45*200</t>
        </is>
      </c>
      <c r="AB1132" s="1661" t="n">
        <v>0.31</v>
      </c>
      <c r="AC1132" s="1627">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21" t="n">
        <v>4573383082155</v>
      </c>
      <c r="D1133" s="1621"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26">
        <f>P478</f>
        <v/>
      </c>
      <c r="Q1133" s="1622">
        <f>O1133*P1133</f>
        <v/>
      </c>
      <c r="R1133" s="554" t="n">
        <v>0</v>
      </c>
      <c r="S1133" s="1634">
        <f>O1133*R1133</f>
        <v/>
      </c>
      <c r="T1133" s="1634">
        <f>Q1133-S1133</f>
        <v/>
      </c>
      <c r="U1133" s="556">
        <f>T1133/Q1133</f>
        <v/>
      </c>
      <c r="V1133" s="444" t="n"/>
      <c r="W1133" s="444" t="n"/>
      <c r="X1133" s="444" t="n"/>
      <c r="Y1133" s="444" t="n"/>
      <c r="Z1133" s="444" t="n"/>
      <c r="AA1133" s="444" t="inlineStr">
        <is>
          <t>45*45*200</t>
        </is>
      </c>
      <c r="AB1133" s="1661" t="n">
        <v>0.31</v>
      </c>
      <c r="AC1133" s="1661">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21" t="n">
        <v>4573383082162</v>
      </c>
      <c r="D1134" s="1621"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26">
        <f>P479</f>
        <v/>
      </c>
      <c r="Q1134" s="1622">
        <f>O1134*P1134</f>
        <v/>
      </c>
      <c r="R1134" s="554" t="n">
        <v>0</v>
      </c>
      <c r="S1134" s="1634">
        <f>O1134*R1134</f>
        <v/>
      </c>
      <c r="T1134" s="1634">
        <f>Q1134-S1134</f>
        <v/>
      </c>
      <c r="U1134" s="556">
        <f>T1134/Q1134</f>
        <v/>
      </c>
      <c r="V1134" s="444" t="n"/>
      <c r="W1134" s="444" t="n"/>
      <c r="X1134" s="444" t="n"/>
      <c r="Y1134" s="444" t="n"/>
      <c r="Z1134" s="444" t="n"/>
      <c r="AA1134" s="444" t="inlineStr">
        <is>
          <t>45*45*200</t>
        </is>
      </c>
      <c r="AB1134" s="1661" t="n">
        <v>0.31</v>
      </c>
      <c r="AC1134" s="1661">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21" t="n">
        <v>4573383082179</v>
      </c>
      <c r="D1135" s="1621"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26">
        <f>P480</f>
        <v/>
      </c>
      <c r="Q1135" s="1622">
        <f>O1135*P1135</f>
        <v/>
      </c>
      <c r="R1135" s="554" t="n">
        <v>0</v>
      </c>
      <c r="S1135" s="1634">
        <f>O1135*R1135</f>
        <v/>
      </c>
      <c r="T1135" s="1634">
        <f>Q1135-S1135</f>
        <v/>
      </c>
      <c r="U1135" s="556">
        <f>T1135/Q1135</f>
        <v/>
      </c>
      <c r="V1135" s="444" t="n"/>
      <c r="W1135" s="444" t="n"/>
      <c r="X1135" s="444" t="n"/>
      <c r="Y1135" s="444" t="n"/>
      <c r="Z1135" s="444" t="n"/>
      <c r="AA1135" s="444" t="inlineStr">
        <is>
          <t>45*45*200</t>
        </is>
      </c>
      <c r="AB1135" s="1661" t="n">
        <v>0.31</v>
      </c>
      <c r="AC1135" s="1661">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21" t="n">
        <v>4573383082186</v>
      </c>
      <c r="D1136" s="1621"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26">
        <f>P481</f>
        <v/>
      </c>
      <c r="Q1136" s="1622">
        <f>O1136*P1136</f>
        <v/>
      </c>
      <c r="R1136" s="554" t="n">
        <v>0</v>
      </c>
      <c r="S1136" s="1634">
        <f>O1136*R1136</f>
        <v/>
      </c>
      <c r="T1136" s="1634">
        <f>Q1136-S1136</f>
        <v/>
      </c>
      <c r="U1136" s="556">
        <f>T1136/Q1136</f>
        <v/>
      </c>
      <c r="V1136" s="444" t="n"/>
      <c r="W1136" s="444" t="n"/>
      <c r="X1136" s="444" t="n"/>
      <c r="Y1136" s="444" t="n"/>
      <c r="Z1136" s="444" t="n"/>
      <c r="AA1136" s="444" t="inlineStr">
        <is>
          <t>45*45*200</t>
        </is>
      </c>
      <c r="AB1136" s="1661" t="n">
        <v>0.31</v>
      </c>
      <c r="AC1136" s="1661">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09">
        <f>C468</f>
        <v/>
      </c>
      <c r="D1137" s="1709" t="n"/>
      <c r="E1137" s="435" t="inlineStr">
        <is>
          <t>Lapidem TESTER</t>
        </is>
      </c>
      <c r="F1137" s="1785"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20">
        <f>P468</f>
        <v/>
      </c>
      <c r="Q1137" s="1622">
        <f>O1137*P1137</f>
        <v/>
      </c>
      <c r="R1137" s="554" t="n">
        <v>0</v>
      </c>
      <c r="S1137" s="1634">
        <f>O1137*R1137</f>
        <v/>
      </c>
      <c r="T1137" s="1634">
        <f>Q1137-S1137</f>
        <v/>
      </c>
      <c r="U1137" s="556">
        <f>T1137/Q1137</f>
        <v/>
      </c>
      <c r="V1137" s="767" t="n"/>
      <c r="W1137" s="767" t="n"/>
      <c r="X1137" s="767" t="n"/>
      <c r="Y1137" s="767" t="n"/>
      <c r="Z1137" s="767" t="n"/>
      <c r="AA1137" s="767" t="n"/>
      <c r="AB1137" s="1787">
        <f>AB468</f>
        <v/>
      </c>
      <c r="AC1137" s="1661">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21">
        <f>C469</f>
        <v/>
      </c>
      <c r="D1138" s="1621">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26" t="n">
        <v>9035</v>
      </c>
      <c r="Q1138" s="1622">
        <f>O1138*P1138</f>
        <v/>
      </c>
      <c r="R1138" s="554" t="n">
        <v>0</v>
      </c>
      <c r="S1138" s="1634">
        <f>O1138*R1138</f>
        <v/>
      </c>
      <c r="T1138" s="1634">
        <f>Q1138-S1138</f>
        <v/>
      </c>
      <c r="U1138" s="556">
        <f>T1138/Q1138</f>
        <v/>
      </c>
      <c r="V1138" s="444" t="n"/>
      <c r="W1138" s="444" t="n"/>
      <c r="X1138" s="444" t="n"/>
      <c r="Y1138" s="444" t="n"/>
      <c r="Z1138" s="444" t="n"/>
      <c r="AA1138" s="444" t="n"/>
      <c r="AB1138" s="1661" t="n">
        <v>0.203</v>
      </c>
      <c r="AC1138" s="1661">
        <f>ROUND(O1138*AB1138,3)</f>
        <v/>
      </c>
      <c r="AD1138" s="673">
        <f>AD469</f>
        <v/>
      </c>
      <c r="AE1138" s="663">
        <f>AE469</f>
        <v/>
      </c>
      <c r="AF1138" s="663">
        <f>AF469</f>
        <v/>
      </c>
      <c r="AG1138" s="663">
        <f>AG469</f>
        <v/>
      </c>
    </row>
    <row r="1139" hidden="1" ht="20.1" customFormat="1" customHeight="1" s="437" thickBot="1">
      <c r="A1139" s="435" t="n"/>
      <c r="B1139" s="829" t="n"/>
      <c r="C1139" s="1621">
        <f>C470</f>
        <v/>
      </c>
      <c r="D1139" s="1621">
        <f>D506</f>
        <v/>
      </c>
      <c r="E1139" s="435" t="inlineStr">
        <is>
          <t>Lapidem TESTER</t>
        </is>
      </c>
      <c r="F1139" s="1668"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26" t="n">
        <v>11859</v>
      </c>
      <c r="Q1139" s="1622">
        <f>O1139*P1139</f>
        <v/>
      </c>
      <c r="R1139" s="554" t="n">
        <v>0</v>
      </c>
      <c r="S1139" s="1634">
        <f>O1139*R1139</f>
        <v/>
      </c>
      <c r="T1139" s="1634">
        <f>Q1139-S1139</f>
        <v/>
      </c>
      <c r="U1139" s="556">
        <f>T1139/Q1139</f>
        <v/>
      </c>
      <c r="V1139" s="444" t="n"/>
      <c r="W1139" s="444" t="n"/>
      <c r="X1139" s="444" t="n"/>
      <c r="Y1139" s="444" t="n"/>
      <c r="Z1139" s="444" t="n"/>
      <c r="AA1139" s="444" t="n"/>
      <c r="AB1139" s="1661">
        <f>199/1000</f>
        <v/>
      </c>
      <c r="AC1139" s="1661">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21">
        <f>C471</f>
        <v/>
      </c>
      <c r="D1140" s="1621">
        <f>D507</f>
        <v/>
      </c>
      <c r="E1140" s="435" t="inlineStr">
        <is>
          <t>Lapidem TESTER</t>
        </is>
      </c>
      <c r="F1140" s="1668"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26" t="n">
        <v>11859</v>
      </c>
      <c r="Q1140" s="1622">
        <f>O1140*P1140</f>
        <v/>
      </c>
      <c r="R1140" s="554" t="n">
        <v>0</v>
      </c>
      <c r="S1140" s="1634">
        <f>O1140*R1140</f>
        <v/>
      </c>
      <c r="T1140" s="1634">
        <f>Q1140-S1140</f>
        <v/>
      </c>
      <c r="U1140" s="556">
        <f>T1140/Q1140</f>
        <v/>
      </c>
      <c r="V1140" s="444" t="n"/>
      <c r="W1140" s="444" t="n"/>
      <c r="X1140" s="444" t="n"/>
      <c r="Y1140" s="444" t="n"/>
      <c r="Z1140" s="444" t="n"/>
      <c r="AA1140" s="444" t="n"/>
      <c r="AB1140" s="1661" t="n">
        <v>0.141</v>
      </c>
      <c r="AC1140" s="1661">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21">
        <f>C472</f>
        <v/>
      </c>
      <c r="D1141" s="1621">
        <f>D508</f>
        <v/>
      </c>
      <c r="E1141" s="435" t="inlineStr">
        <is>
          <t>Lapidem TESTER</t>
        </is>
      </c>
      <c r="F1141" s="1668"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26" t="n">
        <v>9035</v>
      </c>
      <c r="Q1141" s="1622">
        <f>O1141*P1141</f>
        <v/>
      </c>
      <c r="R1141" s="554" t="n">
        <v>0</v>
      </c>
      <c r="S1141" s="1634">
        <f>O1141*R1141</f>
        <v/>
      </c>
      <c r="T1141" s="1634">
        <f>Q1141-S1141</f>
        <v/>
      </c>
      <c r="U1141" s="556">
        <f>T1141/Q1141</f>
        <v/>
      </c>
      <c r="V1141" s="444" t="n"/>
      <c r="W1141" s="444" t="n"/>
      <c r="X1141" s="444" t="n"/>
      <c r="Y1141" s="444" t="n"/>
      <c r="Z1141" s="444" t="n"/>
      <c r="AA1141" s="444" t="n"/>
      <c r="AB1141" s="1661" t="n">
        <v>0.267</v>
      </c>
      <c r="AC1141" s="1661">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21">
        <f>C473</f>
        <v/>
      </c>
      <c r="D1142" s="1621">
        <f>D509</f>
        <v/>
      </c>
      <c r="E1142" s="435" t="inlineStr">
        <is>
          <t>Lapidem TESTER</t>
        </is>
      </c>
      <c r="F1142" s="1668"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26" t="n">
        <v>10235</v>
      </c>
      <c r="Q1142" s="1622">
        <f>O1142*P1142</f>
        <v/>
      </c>
      <c r="R1142" s="554" t="n">
        <v>0</v>
      </c>
      <c r="S1142" s="1634">
        <f>O1142*R1142</f>
        <v/>
      </c>
      <c r="T1142" s="1634">
        <f>Q1142-S1142</f>
        <v/>
      </c>
      <c r="U1142" s="556">
        <f>T1142/Q1142</f>
        <v/>
      </c>
      <c r="V1142" s="444" t="n"/>
      <c r="W1142" s="444" t="n"/>
      <c r="X1142" s="444" t="n"/>
      <c r="Y1142" s="444" t="n"/>
      <c r="Z1142" s="444" t="n"/>
      <c r="AA1142" s="444" t="n"/>
      <c r="AB1142" s="1661" t="n">
        <v>0.167</v>
      </c>
      <c r="AC1142" s="1661">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09">
        <f>C504</f>
        <v/>
      </c>
      <c r="D1143" s="1709" t="n"/>
      <c r="E1143" s="435" t="inlineStr">
        <is>
          <t>Lapidem PRO TESTER</t>
        </is>
      </c>
      <c r="F1143" s="1719"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20">
        <f>P504</f>
        <v/>
      </c>
      <c r="Q1143" s="1622">
        <f>O1143*P1143</f>
        <v/>
      </c>
      <c r="R1143" s="554" t="n">
        <v>0</v>
      </c>
      <c r="S1143" s="1634">
        <f>O1143*R1143</f>
        <v/>
      </c>
      <c r="T1143" s="1634">
        <f>Q1143-S1143</f>
        <v/>
      </c>
      <c r="U1143" s="556">
        <f>T1143/Q1143</f>
        <v/>
      </c>
      <c r="V1143" s="767" t="n"/>
      <c r="W1143" s="767" t="n"/>
      <c r="X1143" s="767" t="n"/>
      <c r="Y1143" s="767" t="n"/>
      <c r="Z1143" s="767" t="n"/>
      <c r="AA1143" s="767" t="n"/>
      <c r="AB1143" s="1787">
        <f>AB504</f>
        <v/>
      </c>
      <c r="AC1143" s="1661">
        <f>ROUND(O1143*AB1143,3)</f>
        <v/>
      </c>
      <c r="AD1143" s="757">
        <f>AD504</f>
        <v/>
      </c>
      <c r="AE1143" s="663">
        <f>AE504</f>
        <v/>
      </c>
      <c r="AF1143" s="663">
        <f>AF504</f>
        <v/>
      </c>
      <c r="AG1143" s="663">
        <f>AG504</f>
        <v/>
      </c>
    </row>
    <row r="1144" hidden="1" ht="20.1" customFormat="1" customHeight="1" s="437" thickBot="1">
      <c r="A1144" s="758" t="n"/>
      <c r="B1144" s="829" t="n"/>
      <c r="C1144" s="1709">
        <f>C505</f>
        <v/>
      </c>
      <c r="D1144" s="1709" t="n"/>
      <c r="E1144" s="435" t="inlineStr">
        <is>
          <t>Lapidem PRO TESTER</t>
        </is>
      </c>
      <c r="F1144" s="1719" t="n"/>
      <c r="G1144" s="1041" t="n"/>
      <c r="H1144" s="754" t="inlineStr">
        <is>
          <t>《Lapidem PRO》 RITUAL Dewy Jelly Scrub 200ml   TESTER (N.C.V)</t>
        </is>
      </c>
      <c r="I1144" s="1042">
        <f>I505</f>
        <v/>
      </c>
      <c r="J1144" s="1042">
        <f>J505</f>
        <v/>
      </c>
      <c r="K1144" s="1042">
        <f>K505</f>
        <v/>
      </c>
      <c r="L1144" s="936" t="n"/>
      <c r="M1144" s="771" t="n"/>
      <c r="N1144" s="771" t="n"/>
      <c r="O1144" s="553" t="n"/>
      <c r="P1144" s="1720">
        <f>P505</f>
        <v/>
      </c>
      <c r="Q1144" s="1622">
        <f>O1144*P1144</f>
        <v/>
      </c>
      <c r="R1144" s="554" t="n">
        <v>0</v>
      </c>
      <c r="S1144" s="1634">
        <f>O1144*R1144</f>
        <v/>
      </c>
      <c r="T1144" s="1634">
        <f>Q1144-S1144</f>
        <v/>
      </c>
      <c r="U1144" s="556">
        <f>T1144/Q1144</f>
        <v/>
      </c>
      <c r="V1144" s="767" t="n"/>
      <c r="W1144" s="767" t="n"/>
      <c r="X1144" s="767" t="n"/>
      <c r="Y1144" s="767" t="n"/>
      <c r="Z1144" s="767" t="n"/>
      <c r="AA1144" s="767" t="n"/>
      <c r="AB1144" s="1787">
        <f>AB505</f>
        <v/>
      </c>
      <c r="AC1144" s="1661">
        <f>ROUND(O1144*AB1144,3)</f>
        <v/>
      </c>
      <c r="AD1144" s="757">
        <f>AD505</f>
        <v/>
      </c>
      <c r="AE1144" s="663">
        <f>AE505</f>
        <v/>
      </c>
      <c r="AF1144" s="663">
        <f>AF505</f>
        <v/>
      </c>
      <c r="AG1144" s="663">
        <f>AG505</f>
        <v/>
      </c>
    </row>
    <row r="1145" hidden="1" ht="19.5" customFormat="1" customHeight="1" s="437" thickBot="1">
      <c r="A1145" s="758" t="n"/>
      <c r="B1145" s="829" t="n"/>
      <c r="C1145" s="1709">
        <f>C506</f>
        <v/>
      </c>
      <c r="D1145" s="1709" t="n"/>
      <c r="E1145" s="435" t="inlineStr">
        <is>
          <t>Lapidem PRO TESTER</t>
        </is>
      </c>
      <c r="F1145" s="1719" t="n"/>
      <c r="G1145" s="1041" t="n"/>
      <c r="H1145" s="754" t="inlineStr">
        <is>
          <t>《Lapidem PRO》 RITUAL OKIYOME SERUM 200ml   TESTER (N.C.V)</t>
        </is>
      </c>
      <c r="I1145" s="1042">
        <f>I506</f>
        <v/>
      </c>
      <c r="J1145" s="1042">
        <f>J506</f>
        <v/>
      </c>
      <c r="K1145" s="1042">
        <f>K506</f>
        <v/>
      </c>
      <c r="L1145" s="936" t="n"/>
      <c r="M1145" s="771" t="n"/>
      <c r="N1145" s="771" t="n"/>
      <c r="O1145" s="553" t="n"/>
      <c r="P1145" s="1720">
        <f>P506</f>
        <v/>
      </c>
      <c r="Q1145" s="1622">
        <f>O1145*P1145</f>
        <v/>
      </c>
      <c r="R1145" s="554" t="n">
        <v>0</v>
      </c>
      <c r="S1145" s="1634">
        <f>O1145*R1145</f>
        <v/>
      </c>
      <c r="T1145" s="1634">
        <f>Q1145-S1145</f>
        <v/>
      </c>
      <c r="U1145" s="556">
        <f>T1145/Q1145</f>
        <v/>
      </c>
      <c r="V1145" s="767" t="n"/>
      <c r="W1145" s="767" t="n"/>
      <c r="X1145" s="767" t="n"/>
      <c r="Y1145" s="767" t="n"/>
      <c r="Z1145" s="767" t="n"/>
      <c r="AA1145" s="767" t="n"/>
      <c r="AB1145" s="1787">
        <f>AB506</f>
        <v/>
      </c>
      <c r="AC1145" s="1661">
        <f>ROUND(O1145*AB1145,3)</f>
        <v/>
      </c>
      <c r="AD1145" s="757">
        <f>AD506</f>
        <v/>
      </c>
      <c r="AE1145" s="663">
        <f>AE506</f>
        <v/>
      </c>
      <c r="AF1145" s="663">
        <f>AF506</f>
        <v/>
      </c>
      <c r="AG1145" s="663">
        <f>AG506</f>
        <v/>
      </c>
    </row>
    <row r="1146" hidden="1" ht="19.5" customFormat="1" customHeight="1" s="437" thickBot="1">
      <c r="A1146" s="758" t="n"/>
      <c r="B1146" s="829" t="n"/>
      <c r="C1146" s="1709">
        <f>C507</f>
        <v/>
      </c>
      <c r="D1146" s="1709" t="n"/>
      <c r="E1146" s="435" t="inlineStr">
        <is>
          <t>Lapidem PRO TESTER</t>
        </is>
      </c>
      <c r="F1146" s="1719" t="n"/>
      <c r="G1146" s="1041" t="n"/>
      <c r="H1146" s="754" t="inlineStr">
        <is>
          <t>《Lapidem PRO》 RITUAL SILKY SERUM 100ml   TESTER (N.C.V)</t>
        </is>
      </c>
      <c r="I1146" s="1042">
        <f>I507</f>
        <v/>
      </c>
      <c r="J1146" s="1042">
        <f>J507</f>
        <v/>
      </c>
      <c r="K1146" s="1042">
        <f>K507</f>
        <v/>
      </c>
      <c r="L1146" s="936" t="n"/>
      <c r="M1146" s="771" t="n"/>
      <c r="N1146" s="771" t="n"/>
      <c r="O1146" s="553" t="n"/>
      <c r="P1146" s="1720">
        <f>P507</f>
        <v/>
      </c>
      <c r="Q1146" s="1622">
        <f>O1146*P1146</f>
        <v/>
      </c>
      <c r="R1146" s="554" t="n">
        <v>0</v>
      </c>
      <c r="S1146" s="1634">
        <f>O1146*R1146</f>
        <v/>
      </c>
      <c r="T1146" s="1634">
        <f>Q1146-S1146</f>
        <v/>
      </c>
      <c r="U1146" s="556">
        <f>T1146/Q1146</f>
        <v/>
      </c>
      <c r="V1146" s="767" t="n"/>
      <c r="W1146" s="767" t="n"/>
      <c r="X1146" s="767" t="n"/>
      <c r="Y1146" s="767" t="n"/>
      <c r="Z1146" s="767" t="n"/>
      <c r="AA1146" s="767" t="n"/>
      <c r="AB1146" s="1787">
        <f>AB507</f>
        <v/>
      </c>
      <c r="AC1146" s="1661">
        <f>ROUND(O1146*AB1146,3)</f>
        <v/>
      </c>
      <c r="AD1146" s="757">
        <f>AD507</f>
        <v/>
      </c>
      <c r="AE1146" s="663">
        <f>AE507</f>
        <v/>
      </c>
      <c r="AF1146" s="663">
        <f>AF507</f>
        <v/>
      </c>
      <c r="AG1146" s="663">
        <f>AG507</f>
        <v/>
      </c>
    </row>
    <row r="1147" hidden="1" ht="19.5" customFormat="1" customHeight="1" s="437" thickBot="1">
      <c r="A1147" s="758" t="n"/>
      <c r="B1147" s="829" t="n"/>
      <c r="C1147" s="1709">
        <f>C508</f>
        <v/>
      </c>
      <c r="D1147" s="1709" t="n"/>
      <c r="E1147" s="435" t="inlineStr">
        <is>
          <t>Lapidem PRO TESTER</t>
        </is>
      </c>
      <c r="F1147" s="1719" t="n"/>
      <c r="G1147" s="1041" t="n"/>
      <c r="H1147" s="754" t="inlineStr">
        <is>
          <t>《Lapidem PRO》 RITUAL NOURISHING ESSENCE 200ml   TESTER (N.C.V)</t>
        </is>
      </c>
      <c r="I1147" s="1042">
        <f>I508</f>
        <v/>
      </c>
      <c r="J1147" s="1042">
        <f>J508</f>
        <v/>
      </c>
      <c r="K1147" s="1042">
        <f>K508</f>
        <v/>
      </c>
      <c r="L1147" s="936" t="n"/>
      <c r="M1147" s="771" t="n"/>
      <c r="N1147" s="771" t="n"/>
      <c r="O1147" s="553" t="n"/>
      <c r="P1147" s="1720">
        <f>P508</f>
        <v/>
      </c>
      <c r="Q1147" s="1622">
        <f>O1147*P1147</f>
        <v/>
      </c>
      <c r="R1147" s="554" t="n">
        <v>0</v>
      </c>
      <c r="S1147" s="1634">
        <f>O1147*R1147</f>
        <v/>
      </c>
      <c r="T1147" s="1634">
        <f>Q1147-S1147</f>
        <v/>
      </c>
      <c r="U1147" s="556">
        <f>T1147/Q1147</f>
        <v/>
      </c>
      <c r="V1147" s="767" t="n"/>
      <c r="W1147" s="767" t="n"/>
      <c r="X1147" s="767" t="n"/>
      <c r="Y1147" s="767" t="n"/>
      <c r="Z1147" s="767" t="n"/>
      <c r="AA1147" s="767" t="n"/>
      <c r="AB1147" s="1787">
        <f>AB508</f>
        <v/>
      </c>
      <c r="AC1147" s="1661">
        <f>ROUND(O1147*AB1147,3)</f>
        <v/>
      </c>
      <c r="AD1147" s="757">
        <f>AD508</f>
        <v/>
      </c>
      <c r="AE1147" s="663">
        <f>AE508</f>
        <v/>
      </c>
      <c r="AF1147" s="663">
        <f>AF508</f>
        <v/>
      </c>
      <c r="AG1147" s="663">
        <f>AG508</f>
        <v/>
      </c>
    </row>
    <row r="1148" hidden="1" ht="19.5" customFormat="1" customHeight="1" s="437" thickBot="1">
      <c r="A1148" s="758" t="n"/>
      <c r="B1148" s="829" t="n"/>
      <c r="C1148" s="1709">
        <f>C509</f>
        <v/>
      </c>
      <c r="D1148" s="1709" t="n"/>
      <c r="E1148" s="435" t="inlineStr">
        <is>
          <t>Lapidem PRO TESTER</t>
        </is>
      </c>
      <c r="F1148" s="1719" t="n"/>
      <c r="G1148" s="1041" t="n"/>
      <c r="H1148" s="754" t="inlineStr">
        <is>
          <t>《Lapidem PRO》 RITUAL SMOOTH MATTE TOUCH CREAM 100ml  TESTER (N.C.V)</t>
        </is>
      </c>
      <c r="I1148" s="1042">
        <f>I509</f>
        <v/>
      </c>
      <c r="J1148" s="1042">
        <f>J509</f>
        <v/>
      </c>
      <c r="K1148" s="1042">
        <f>K509</f>
        <v/>
      </c>
      <c r="L1148" s="936" t="n"/>
      <c r="M1148" s="771" t="n"/>
      <c r="N1148" s="771" t="n"/>
      <c r="O1148" s="553" t="n"/>
      <c r="P1148" s="1720">
        <f>P509</f>
        <v/>
      </c>
      <c r="Q1148" s="1622">
        <f>O1148*P1148</f>
        <v/>
      </c>
      <c r="R1148" s="554" t="n">
        <v>0</v>
      </c>
      <c r="S1148" s="1634">
        <f>O1148*R1148</f>
        <v/>
      </c>
      <c r="T1148" s="1634">
        <f>Q1148-S1148</f>
        <v/>
      </c>
      <c r="U1148" s="556">
        <f>T1148/Q1148</f>
        <v/>
      </c>
      <c r="V1148" s="767" t="n"/>
      <c r="W1148" s="767" t="n"/>
      <c r="X1148" s="767" t="n"/>
      <c r="Y1148" s="767" t="n"/>
      <c r="Z1148" s="767" t="n"/>
      <c r="AA1148" s="767" t="n"/>
      <c r="AB1148" s="1787">
        <f>AB509</f>
        <v/>
      </c>
      <c r="AC1148" s="1661">
        <f>ROUND(O1148*AB1148,3)</f>
        <v/>
      </c>
      <c r="AD1148" s="757">
        <f>AD509</f>
        <v/>
      </c>
      <c r="AE1148" s="663">
        <f>AE509</f>
        <v/>
      </c>
      <c r="AF1148" s="663">
        <f>AF509</f>
        <v/>
      </c>
      <c r="AG1148" s="663">
        <f>AG509</f>
        <v/>
      </c>
    </row>
    <row r="1149" hidden="1" ht="20.1" customFormat="1" customHeight="1" s="437" thickBot="1">
      <c r="A1149" s="1442" t="n"/>
      <c r="B1149" s="822" t="n"/>
      <c r="C1149" s="1621" t="n">
        <v>4573383082018</v>
      </c>
      <c r="D1149" s="1621"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26">
        <f>P474</f>
        <v/>
      </c>
      <c r="Q1149" s="1622">
        <f>O1149*P1149</f>
        <v/>
      </c>
      <c r="R1149" s="554" t="n">
        <v>0</v>
      </c>
      <c r="S1149" s="1634">
        <f>O1149*R1149</f>
        <v/>
      </c>
      <c r="T1149" s="1634">
        <f>Q1149-S1149</f>
        <v/>
      </c>
      <c r="U1149" s="556">
        <f>T1149/Q1149</f>
        <v/>
      </c>
      <c r="V1149" s="444" t="n"/>
      <c r="W1149" s="444" t="n"/>
      <c r="X1149" s="444" t="n"/>
      <c r="Y1149" s="444" t="n"/>
      <c r="Z1149" s="444" t="n"/>
      <c r="AA1149" s="444" t="n"/>
      <c r="AB1149" s="1661" t="n">
        <v>0.322</v>
      </c>
      <c r="AC1149" s="1627">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442" t="n"/>
      <c r="B1150" s="822" t="n"/>
      <c r="C1150" s="1621" t="n">
        <v>4573383082025</v>
      </c>
      <c r="D1150" s="1621"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26">
        <f>P475</f>
        <v/>
      </c>
      <c r="Q1150" s="1622">
        <f>O1150*P1150</f>
        <v/>
      </c>
      <c r="R1150" s="554" t="n">
        <v>0</v>
      </c>
      <c r="S1150" s="1634">
        <f>O1150*R1150</f>
        <v/>
      </c>
      <c r="T1150" s="1634">
        <f>Q1150-S1150</f>
        <v/>
      </c>
      <c r="U1150" s="556">
        <f>T1150/Q1150</f>
        <v/>
      </c>
      <c r="V1150" s="444" t="n"/>
      <c r="W1150" s="444" t="n"/>
      <c r="X1150" s="444" t="n"/>
      <c r="Y1150" s="444" t="n"/>
      <c r="Z1150" s="444" t="n"/>
      <c r="AA1150" s="444" t="n"/>
      <c r="AB1150" s="1661" t="n">
        <v>0.157</v>
      </c>
      <c r="AC1150" s="1627">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442" t="n"/>
      <c r="B1151" s="822" t="n"/>
      <c r="C1151" s="1621" t="n">
        <v>4573383082032</v>
      </c>
      <c r="D1151" s="1621"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26">
        <f>P476</f>
        <v/>
      </c>
      <c r="Q1151" s="1622">
        <f>O1151*P1151</f>
        <v/>
      </c>
      <c r="R1151" s="554" t="n">
        <v>0</v>
      </c>
      <c r="S1151" s="1634">
        <f>O1151*R1151</f>
        <v/>
      </c>
      <c r="T1151" s="1634">
        <f>Q1151-S1151</f>
        <v/>
      </c>
      <c r="U1151" s="556">
        <f>T1151/Q1151</f>
        <v/>
      </c>
      <c r="V1151" s="444" t="n"/>
      <c r="W1151" s="444" t="n"/>
      <c r="X1151" s="444" t="n"/>
      <c r="Y1151" s="444" t="n"/>
      <c r="Z1151" s="444" t="n"/>
      <c r="AA1151" s="444" t="n"/>
      <c r="AB1151" s="1661" t="n">
        <v>0.301</v>
      </c>
      <c r="AC1151" s="1627">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09">
        <f>C510</f>
        <v/>
      </c>
      <c r="D1152" s="1709"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20">
        <f>P510</f>
        <v/>
      </c>
      <c r="Q1152" s="1622">
        <f>O1152*P1152</f>
        <v/>
      </c>
      <c r="R1152" s="554" t="n">
        <v>0</v>
      </c>
      <c r="S1152" s="1634">
        <f>O1152*R1152</f>
        <v/>
      </c>
      <c r="T1152" s="1634">
        <f>Q1152-S1152</f>
        <v/>
      </c>
      <c r="U1152" s="556">
        <f>T1152/Q1152</f>
        <v/>
      </c>
      <c r="V1152" s="767" t="n"/>
      <c r="W1152" s="767" t="n"/>
      <c r="X1152" s="767" t="n"/>
      <c r="Y1152" s="767" t="n"/>
      <c r="Z1152" s="767" t="n"/>
      <c r="AA1152" s="767" t="n"/>
      <c r="AB1152" s="1787">
        <f>AB510</f>
        <v/>
      </c>
      <c r="AC1152" s="1627">
        <f>ROUND(O1152*AB1152,3)</f>
        <v/>
      </c>
      <c r="AD1152" s="757">
        <f>AD510</f>
        <v/>
      </c>
      <c r="AE1152" s="663">
        <f>AE510</f>
        <v/>
      </c>
      <c r="AF1152" s="663">
        <f>AF510</f>
        <v/>
      </c>
      <c r="AG1152" s="663">
        <f>AG510</f>
        <v/>
      </c>
    </row>
    <row r="1153" hidden="1" ht="20.1" customFormat="1" customHeight="1" s="437" thickBot="1">
      <c r="A1153" s="764" t="n"/>
      <c r="B1153" s="822" t="n"/>
      <c r="C1153" s="1709">
        <f>C511</f>
        <v/>
      </c>
      <c r="D1153" s="1709"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20">
        <f>P511</f>
        <v/>
      </c>
      <c r="Q1153" s="1622">
        <f>O1153*P1153</f>
        <v/>
      </c>
      <c r="R1153" s="554" t="n">
        <v>0</v>
      </c>
      <c r="S1153" s="1634">
        <f>O1153*R1153</f>
        <v/>
      </c>
      <c r="T1153" s="1634">
        <f>Q1153-S1153</f>
        <v/>
      </c>
      <c r="U1153" s="556">
        <f>T1153/Q1153</f>
        <v/>
      </c>
      <c r="V1153" s="767" t="n"/>
      <c r="W1153" s="767" t="n"/>
      <c r="X1153" s="767" t="n"/>
      <c r="Y1153" s="767" t="n"/>
      <c r="Z1153" s="767" t="n"/>
      <c r="AA1153" s="767" t="n"/>
      <c r="AB1153" s="1787">
        <f>AB511</f>
        <v/>
      </c>
      <c r="AC1153" s="1627">
        <f>ROUND(O1153*AB1153,3)</f>
        <v/>
      </c>
      <c r="AD1153" s="757">
        <f>AD511</f>
        <v/>
      </c>
      <c r="AE1153" s="663">
        <f>AE511</f>
        <v/>
      </c>
      <c r="AF1153" s="663">
        <f>AF511</f>
        <v/>
      </c>
      <c r="AG1153" s="663">
        <f>AG511</f>
        <v/>
      </c>
    </row>
    <row r="1154" hidden="1" ht="20.1" customFormat="1" customHeight="1" s="437" thickBot="1">
      <c r="A1154" s="764" t="n"/>
      <c r="B1154" s="822" t="n"/>
      <c r="C1154" s="1709">
        <f>C512</f>
        <v/>
      </c>
      <c r="D1154" s="1709"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20">
        <f>P512</f>
        <v/>
      </c>
      <c r="Q1154" s="1622">
        <f>O1154*P1154</f>
        <v/>
      </c>
      <c r="R1154" s="554" t="n">
        <v>0</v>
      </c>
      <c r="S1154" s="1634">
        <f>O1154*R1154</f>
        <v/>
      </c>
      <c r="T1154" s="1634">
        <f>Q1154-S1154</f>
        <v/>
      </c>
      <c r="U1154" s="556">
        <f>T1154/Q1154</f>
        <v/>
      </c>
      <c r="V1154" s="767" t="n"/>
      <c r="W1154" s="767" t="n"/>
      <c r="X1154" s="767" t="n"/>
      <c r="Y1154" s="767" t="n"/>
      <c r="Z1154" s="767" t="n"/>
      <c r="AA1154" s="767" t="n"/>
      <c r="AB1154" s="1787">
        <f>AB512</f>
        <v/>
      </c>
      <c r="AC1154" s="1627">
        <f>ROUND(O1154*AB1154,3)</f>
        <v/>
      </c>
      <c r="AD1154" s="757">
        <f>AD512</f>
        <v/>
      </c>
      <c r="AE1154" s="663">
        <f>AE512</f>
        <v/>
      </c>
      <c r="AF1154" s="663">
        <f>AF512</f>
        <v/>
      </c>
      <c r="AG1154" s="663">
        <f>AG512</f>
        <v/>
      </c>
    </row>
    <row r="1155" hidden="1" ht="20.1" customFormat="1" customHeight="1" s="437" thickBot="1">
      <c r="A1155" s="435" t="n"/>
      <c r="B1155" s="829" t="n"/>
      <c r="C1155" s="1621" t="n">
        <v>4573383082070</v>
      </c>
      <c r="D1155" s="1621"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26">
        <f>P485</f>
        <v/>
      </c>
      <c r="Q1155" s="1622">
        <f>O1155*P1155</f>
        <v/>
      </c>
      <c r="R1155" s="554" t="n">
        <v>0</v>
      </c>
      <c r="S1155" s="1634">
        <f>O1155*R1155</f>
        <v/>
      </c>
      <c r="T1155" s="1634">
        <f>Q1155-S1155</f>
        <v/>
      </c>
      <c r="U1155" s="556">
        <f>T1155/Q1155</f>
        <v/>
      </c>
      <c r="V1155" s="444" t="n"/>
      <c r="W1155" s="444" t="n"/>
      <c r="X1155" s="444" t="n"/>
      <c r="Y1155" s="444" t="n"/>
      <c r="Z1155" s="444" t="n"/>
      <c r="AA1155" s="444" t="n"/>
      <c r="AB1155" s="1659" t="n">
        <v>0.38</v>
      </c>
      <c r="AC1155" s="1624">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21" t="n">
        <v>4573383082087</v>
      </c>
      <c r="D1156" s="1621"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26">
        <f>P486</f>
        <v/>
      </c>
      <c r="Q1156" s="1622">
        <f>O1156*P1156</f>
        <v/>
      </c>
      <c r="R1156" s="554" t="n">
        <v>0</v>
      </c>
      <c r="S1156" s="1634">
        <f>O1156*R1156</f>
        <v/>
      </c>
      <c r="T1156" s="1634">
        <f>Q1156-S1156</f>
        <v/>
      </c>
      <c r="U1156" s="556">
        <f>T1156/Q1156</f>
        <v/>
      </c>
      <c r="V1156" s="444" t="n"/>
      <c r="W1156" s="444" t="n"/>
      <c r="X1156" s="444" t="n"/>
      <c r="Y1156" s="444" t="n"/>
      <c r="Z1156" s="444" t="n"/>
      <c r="AA1156" s="444" t="n"/>
      <c r="AB1156" s="1659" t="n">
        <v>0.36</v>
      </c>
      <c r="AC1156" s="1624">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21" t="n">
        <v>4573383082124</v>
      </c>
      <c r="D1157" s="1621" t="n"/>
      <c r="E1157" s="435" t="inlineStr">
        <is>
          <t>Lapidem TESTER</t>
        </is>
      </c>
      <c r="F1157" s="1668"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26">
        <f>P487</f>
        <v/>
      </c>
      <c r="Q1157" s="1622">
        <f>O1157*P1157</f>
        <v/>
      </c>
      <c r="R1157" s="554" t="n">
        <v>0</v>
      </c>
      <c r="S1157" s="1634">
        <f>O1157*R1157</f>
        <v/>
      </c>
      <c r="T1157" s="1634">
        <f>Q1157-S1157</f>
        <v/>
      </c>
      <c r="U1157" s="556">
        <f>T1157/Q1157</f>
        <v/>
      </c>
      <c r="V1157" s="444" t="n"/>
      <c r="W1157" s="444" t="n"/>
      <c r="X1157" s="444" t="n"/>
      <c r="Y1157" s="444" t="n"/>
      <c r="Z1157" s="444" t="n"/>
      <c r="AA1157" s="444" t="n"/>
      <c r="AB1157" s="1659" t="n">
        <v>0.37</v>
      </c>
      <c r="AC1157" s="1624">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21" t="n">
        <v>4573383082131</v>
      </c>
      <c r="D1158" s="1621"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26">
        <f>P491</f>
        <v/>
      </c>
      <c r="Q1158" s="1622">
        <f>O1158*P1158</f>
        <v/>
      </c>
      <c r="R1158" s="554" t="n">
        <v>0</v>
      </c>
      <c r="S1158" s="1634">
        <f>O1158*R1158</f>
        <v/>
      </c>
      <c r="T1158" s="1634">
        <f>Q1158-S1158</f>
        <v/>
      </c>
      <c r="U1158" s="556">
        <f>T1158/Q1158</f>
        <v/>
      </c>
      <c r="V1158" s="444" t="n"/>
      <c r="W1158" s="444" t="n"/>
      <c r="X1158" s="444" t="n"/>
      <c r="Y1158" s="444" t="n"/>
      <c r="Z1158" s="444" t="n"/>
      <c r="AA1158" s="444" t="n"/>
      <c r="AB1158" s="1659" t="n"/>
      <c r="AC1158" s="1624">
        <f>ROUND(O1158*AB1158,3)</f>
        <v/>
      </c>
      <c r="AD1158" s="673">
        <f>AD1157</f>
        <v/>
      </c>
      <c r="AE1158" s="663">
        <f>AE491</f>
        <v/>
      </c>
      <c r="AF1158" s="663">
        <f>AF491</f>
        <v/>
      </c>
      <c r="AG1158" s="663">
        <f>AG491</f>
        <v/>
      </c>
    </row>
    <row r="1159" hidden="1" ht="20.1" customFormat="1" customHeight="1" s="437" thickBot="1">
      <c r="A1159" s="435" t="n"/>
      <c r="B1159" s="829" t="n"/>
      <c r="C1159" s="1621" t="n"/>
      <c r="D1159" s="1621"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26">
        <f>P513</f>
        <v/>
      </c>
      <c r="Q1159" s="1622">
        <f>O1159*P1159</f>
        <v/>
      </c>
      <c r="R1159" s="554" t="n">
        <v>0</v>
      </c>
      <c r="S1159" s="1634">
        <f>O1159*R1159</f>
        <v/>
      </c>
      <c r="T1159" s="1634">
        <f>Q1159-S1159</f>
        <v/>
      </c>
      <c r="U1159" s="556">
        <f>T1159/Q1159</f>
        <v/>
      </c>
      <c r="V1159" s="444" t="n"/>
      <c r="W1159" s="444" t="n"/>
      <c r="X1159" s="444" t="n"/>
      <c r="Y1159" s="444" t="n"/>
      <c r="Z1159" s="444" t="n"/>
      <c r="AA1159" s="444" t="inlineStr">
        <is>
          <t>180*130*5</t>
        </is>
      </c>
      <c r="AB1159" s="1624" t="n">
        <v>0.03</v>
      </c>
      <c r="AC1159" s="1624">
        <f>ROUND(O1159*AB1159,3)</f>
        <v/>
      </c>
      <c r="AD1159" s="673" t="inlineStr">
        <is>
          <t>絹100%</t>
        </is>
      </c>
      <c r="AE1159" s="663" t="n"/>
      <c r="AF1159" s="663" t="n"/>
      <c r="AG1159" s="663" t="n"/>
    </row>
    <row r="1160" hidden="1" ht="20.1" customFormat="1" customHeight="1" s="437" thickBot="1">
      <c r="A1160" s="435" t="n"/>
      <c r="B1160" s="829" t="n"/>
      <c r="C1160" s="1621" t="n"/>
      <c r="D1160" s="1621"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26">
        <f>P514</f>
        <v/>
      </c>
      <c r="Q1160" s="1622">
        <f>O1160*P1160</f>
        <v/>
      </c>
      <c r="R1160" s="554" t="n">
        <v>0</v>
      </c>
      <c r="S1160" s="1634">
        <f>O1160*R1160</f>
        <v/>
      </c>
      <c r="T1160" s="1634">
        <f>Q1160-S1160</f>
        <v/>
      </c>
      <c r="U1160" s="556">
        <f>T1160/Q1160</f>
        <v/>
      </c>
      <c r="V1160" s="444" t="n"/>
      <c r="W1160" s="444" t="n"/>
      <c r="X1160" s="444" t="n"/>
      <c r="Y1160" s="444" t="n"/>
      <c r="Z1160" s="444" t="n"/>
      <c r="AA1160" s="444" t="inlineStr">
        <is>
          <t>5*180*130*5</t>
        </is>
      </c>
      <c r="AB1160" s="1624" t="n">
        <v>0.03</v>
      </c>
      <c r="AC1160" s="1624">
        <f>ROUND(O1160*AB1160,3)</f>
        <v/>
      </c>
      <c r="AD1160" s="673" t="inlineStr">
        <is>
          <t>絹100%</t>
        </is>
      </c>
      <c r="AE1160" s="663" t="n"/>
      <c r="AF1160" s="663" t="n"/>
      <c r="AG1160" s="663" t="n"/>
    </row>
    <row r="1161" hidden="1" ht="20.1" customFormat="1" customHeight="1" s="437" thickBot="1">
      <c r="A1161" s="1129" t="n"/>
      <c r="B1161" s="1129" t="n"/>
      <c r="C1161" s="1691">
        <f>C516</f>
        <v/>
      </c>
      <c r="D1161" s="1691"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683">
        <f>P516</f>
        <v/>
      </c>
      <c r="Q1161" s="1622">
        <f>O1161*P1161</f>
        <v/>
      </c>
      <c r="R1161" s="1139" t="n">
        <v>0</v>
      </c>
      <c r="S1161" s="1634">
        <f>O1161*R1161</f>
        <v/>
      </c>
      <c r="T1161" s="1634">
        <f>Q1161-S1161</f>
        <v/>
      </c>
      <c r="U1161" s="808">
        <f>T1161/Q1161</f>
        <v/>
      </c>
      <c r="V1161" s="1140" t="n"/>
      <c r="W1161" s="1140" t="n"/>
      <c r="X1161" s="1140" t="n"/>
      <c r="Y1161" s="1140" t="n"/>
      <c r="Z1161" s="1140" t="n"/>
      <c r="AA1161" s="1140" t="n"/>
      <c r="AB1161" s="1732">
        <f>AB516</f>
        <v/>
      </c>
      <c r="AC1161" s="1732"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691">
        <f>C517</f>
        <v/>
      </c>
      <c r="D1162" s="1691"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683">
        <f>P1161</f>
        <v/>
      </c>
      <c r="Q1162" s="1622">
        <f>O1162*P1162</f>
        <v/>
      </c>
      <c r="R1162" s="1139" t="n">
        <v>0</v>
      </c>
      <c r="S1162" s="1634">
        <f>O1162*R1162</f>
        <v/>
      </c>
      <c r="T1162" s="1634" t="n">
        <v>0</v>
      </c>
      <c r="U1162" s="808">
        <f>T1162/Q1162</f>
        <v/>
      </c>
      <c r="V1162" s="1140" t="n"/>
      <c r="W1162" s="1140" t="n"/>
      <c r="X1162" s="1140" t="n"/>
      <c r="Y1162" s="1140" t="n"/>
      <c r="Z1162" s="1140" t="n"/>
      <c r="AA1162" s="1140" t="n"/>
      <c r="AB1162" s="1732">
        <f>AB517</f>
        <v/>
      </c>
      <c r="AC1162" s="1624">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442"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22">
        <f>P523</f>
        <v/>
      </c>
      <c r="Q1163" s="1622">
        <f>O1163*P1163</f>
        <v/>
      </c>
      <c r="R1163" s="554" t="n">
        <v>0</v>
      </c>
      <c r="S1163" s="1634">
        <f>O1163*R1163</f>
        <v/>
      </c>
      <c r="T1163" s="1634">
        <f>Q1163-S1163</f>
        <v/>
      </c>
      <c r="U1163" s="556">
        <f>T1163/Q1163</f>
        <v/>
      </c>
      <c r="V1163" s="444" t="n"/>
      <c r="W1163" s="444" t="n"/>
      <c r="X1163" s="444" t="n"/>
      <c r="Y1163" s="444" t="n"/>
      <c r="Z1163" s="444" t="n"/>
      <c r="AA1163" s="444" t="n"/>
      <c r="AB1163" s="1638" t="n">
        <v>0.006</v>
      </c>
      <c r="AC1163" s="1624">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442"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22" t="n">
        <v>10</v>
      </c>
      <c r="Q1164" s="1622">
        <f>O1164*P1164</f>
        <v/>
      </c>
      <c r="R1164" s="554" t="n">
        <v>0</v>
      </c>
      <c r="S1164" s="1634">
        <f>O1164*R1164</f>
        <v/>
      </c>
      <c r="T1164" s="1634">
        <f>Q1164-S1164</f>
        <v/>
      </c>
      <c r="U1164" s="556">
        <f>T1164/Q1164</f>
        <v/>
      </c>
      <c r="V1164" s="444" t="n"/>
      <c r="W1164" s="444" t="n"/>
      <c r="X1164" s="444" t="n"/>
      <c r="Y1164" s="444" t="n"/>
      <c r="Z1164" s="444" t="n"/>
      <c r="AA1164" s="444" t="n"/>
      <c r="AB1164" s="1442" t="n">
        <v>0.01</v>
      </c>
      <c r="AC1164" s="1624">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442" t="n"/>
      <c r="B1165" s="822" t="n"/>
      <c r="C1165" s="448" t="n"/>
      <c r="D1165" s="448" t="n"/>
      <c r="E1165" s="435" t="inlineStr">
        <is>
          <t>ROSY DROP SAMPLE</t>
        </is>
      </c>
      <c r="F1165" s="1668"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22" t="n">
        <v>10</v>
      </c>
      <c r="Q1165" s="1622">
        <f>O1165*P1165</f>
        <v/>
      </c>
      <c r="R1165" s="554" t="n">
        <v>0</v>
      </c>
      <c r="S1165" s="1634">
        <f>O1165*R1165</f>
        <v/>
      </c>
      <c r="T1165" s="1634">
        <f>Q1165-S1165</f>
        <v/>
      </c>
      <c r="U1165" s="556">
        <f>T1165/Q1165</f>
        <v/>
      </c>
      <c r="V1165" s="444" t="n"/>
      <c r="W1165" s="444" t="n"/>
      <c r="X1165" s="444" t="n"/>
      <c r="Y1165" s="444" t="n"/>
      <c r="Z1165" s="444" t="n"/>
      <c r="AA1165" s="444" t="n"/>
      <c r="AB1165" s="1442" t="n">
        <v>0.01</v>
      </c>
      <c r="AC1165" s="1624">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442"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22" t="n">
        <v>10</v>
      </c>
      <c r="Q1166" s="1622">
        <f>O1166*P1166</f>
        <v/>
      </c>
      <c r="R1166" s="554" t="n">
        <v>0</v>
      </c>
      <c r="S1166" s="1634">
        <f>O1166*R1166</f>
        <v/>
      </c>
      <c r="T1166" s="1634">
        <f>Q1166-S1166</f>
        <v/>
      </c>
      <c r="U1166" s="556">
        <f>T1166/Q1166</f>
        <v/>
      </c>
      <c r="V1166" s="444" t="n"/>
      <c r="W1166" s="444" t="n"/>
      <c r="X1166" s="444" t="n"/>
      <c r="Y1166" s="444" t="n"/>
      <c r="Z1166" s="444" t="n"/>
      <c r="AA1166" s="444" t="n"/>
      <c r="AB1166" s="1442" t="n">
        <v>0.01</v>
      </c>
      <c r="AC1166" s="1624">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442"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22">
        <f>P522</f>
        <v/>
      </c>
      <c r="Q1167" s="1622">
        <f>O1167*P1167</f>
        <v/>
      </c>
      <c r="R1167" s="554" t="n">
        <v>0</v>
      </c>
      <c r="S1167" s="1634">
        <f>O1167*R1167</f>
        <v/>
      </c>
      <c r="T1167" s="1634">
        <f>Q1167-S1167</f>
        <v/>
      </c>
      <c r="U1167" s="556">
        <f>T1167/Q1167</f>
        <v/>
      </c>
      <c r="V1167" s="444" t="n"/>
      <c r="W1167" s="444" t="n"/>
      <c r="X1167" s="444" t="n"/>
      <c r="Y1167" s="444" t="n"/>
      <c r="Z1167" s="444" t="n"/>
      <c r="AA1167" s="444" t="n"/>
      <c r="AB1167" s="1442" t="n">
        <v>0.383</v>
      </c>
      <c r="AC1167" s="1624">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22" t="n">
        <v>100</v>
      </c>
      <c r="Q1168" s="1622">
        <f>O1168*P1168</f>
        <v/>
      </c>
      <c r="R1168" s="554" t="n">
        <v>0</v>
      </c>
      <c r="S1168" s="1634">
        <f>O1168*R1168</f>
        <v/>
      </c>
      <c r="T1168" s="1634">
        <f>Q1168-S1168</f>
        <v/>
      </c>
      <c r="U1168" s="556">
        <f>T1168/Q1168</f>
        <v/>
      </c>
      <c r="V1168" s="444" t="n"/>
      <c r="W1168" s="444" t="n"/>
      <c r="X1168" s="444" t="n"/>
      <c r="Y1168" s="444" t="n"/>
      <c r="Z1168" s="444" t="n"/>
      <c r="AA1168" s="444" t="n"/>
      <c r="AB1168" s="1442" t="n">
        <v>0.32</v>
      </c>
      <c r="AC1168" s="1624">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22" t="n">
        <v>100</v>
      </c>
      <c r="Q1169" s="1622">
        <f>O1169*P1169</f>
        <v/>
      </c>
      <c r="R1169" s="554" t="n">
        <v>0</v>
      </c>
      <c r="S1169" s="1634">
        <f>O1169*R1169</f>
        <v/>
      </c>
      <c r="T1169" s="1634">
        <f>Q1169-S1169</f>
        <v/>
      </c>
      <c r="U1169" s="556">
        <f>T1169/Q1169</f>
        <v/>
      </c>
      <c r="V1169" s="444" t="n"/>
      <c r="W1169" s="444" t="n"/>
      <c r="X1169" s="444" t="n"/>
      <c r="Y1169" s="444" t="n"/>
      <c r="Z1169" s="444" t="n"/>
      <c r="AA1169" s="444" t="n"/>
      <c r="AB1169" s="1442" t="n">
        <v>0.32</v>
      </c>
      <c r="AC1169" s="1624">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442"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22" t="n">
        <v>100</v>
      </c>
      <c r="Q1170" s="1622">
        <f>O1170*P1170</f>
        <v/>
      </c>
      <c r="R1170" s="554" t="n">
        <v>0</v>
      </c>
      <c r="S1170" s="1634">
        <f>O1170*R1170</f>
        <v/>
      </c>
      <c r="T1170" s="1634">
        <f>Q1170-S1170</f>
        <v/>
      </c>
      <c r="U1170" s="556">
        <f>T1170/Q1170</f>
        <v/>
      </c>
      <c r="V1170" s="444" t="n"/>
      <c r="W1170" s="444" t="n"/>
      <c r="X1170" s="444" t="n"/>
      <c r="Y1170" s="444" t="n"/>
      <c r="Z1170" s="444" t="n"/>
      <c r="AA1170" s="444" t="n"/>
      <c r="AB1170" s="1442" t="n">
        <v>0.33</v>
      </c>
      <c r="AC1170" s="1624">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22" t="n">
        <v>100</v>
      </c>
      <c r="Q1171" s="1622">
        <f>O1171*P1171</f>
        <v/>
      </c>
      <c r="R1171" s="554" t="n">
        <v>0</v>
      </c>
      <c r="S1171" s="1634">
        <f>O1171*R1171</f>
        <v/>
      </c>
      <c r="T1171" s="1634">
        <f>Q1171-S1171</f>
        <v/>
      </c>
      <c r="U1171" s="556">
        <f>T1171/Q1171</f>
        <v/>
      </c>
      <c r="V1171" s="444" t="n"/>
      <c r="W1171" s="444" t="n"/>
      <c r="X1171" s="444" t="n"/>
      <c r="Y1171" s="444" t="n"/>
      <c r="Z1171" s="444" t="n"/>
      <c r="AA1171" s="444" t="n"/>
      <c r="AB1171" s="1442" t="n">
        <v>0.86</v>
      </c>
      <c r="AC1171" s="1624">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22" t="n">
        <v>100</v>
      </c>
      <c r="Q1172" s="1622">
        <f>O1172*P1172</f>
        <v/>
      </c>
      <c r="R1172" s="554" t="n">
        <v>0</v>
      </c>
      <c r="S1172" s="1634">
        <f>O1172*R1172</f>
        <v/>
      </c>
      <c r="T1172" s="1634">
        <f>Q1172-S1172</f>
        <v/>
      </c>
      <c r="U1172" s="556">
        <f>T1172/Q1172</f>
        <v/>
      </c>
      <c r="V1172" s="444" t="n"/>
      <c r="W1172" s="444" t="n"/>
      <c r="X1172" s="444" t="n"/>
      <c r="Y1172" s="444" t="n"/>
      <c r="Z1172" s="444" t="n"/>
      <c r="AA1172" s="444" t="n"/>
      <c r="AB1172" s="1442" t="n">
        <v>0.86</v>
      </c>
      <c r="AC1172" s="1624">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22" t="n">
        <v>100</v>
      </c>
      <c r="Q1173" s="1622">
        <f>O1173*P1173</f>
        <v/>
      </c>
      <c r="R1173" s="554" t="n">
        <v>0</v>
      </c>
      <c r="S1173" s="1634">
        <f>O1173*R1173</f>
        <v/>
      </c>
      <c r="T1173" s="1634">
        <f>Q1173-S1173</f>
        <v/>
      </c>
      <c r="U1173" s="556">
        <f>T1173/Q1173</f>
        <v/>
      </c>
      <c r="V1173" s="444" t="n"/>
      <c r="W1173" s="444" t="n"/>
      <c r="X1173" s="444" t="n"/>
      <c r="Y1173" s="444" t="n"/>
      <c r="Z1173" s="444" t="n"/>
      <c r="AA1173" s="444" t="n"/>
      <c r="AB1173" s="1442" t="n">
        <v>0.32</v>
      </c>
      <c r="AC1173" s="1624">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22" t="n">
        <v>100</v>
      </c>
      <c r="Q1174" s="1622">
        <f>O1174*P1174</f>
        <v/>
      </c>
      <c r="R1174" s="554" t="n">
        <v>0</v>
      </c>
      <c r="S1174" s="1634">
        <f>O1174*R1174</f>
        <v/>
      </c>
      <c r="T1174" s="1634">
        <f>Q1174-S1174</f>
        <v/>
      </c>
      <c r="U1174" s="556">
        <f>T1174/Q1174</f>
        <v/>
      </c>
      <c r="V1174" s="444" t="n"/>
      <c r="W1174" s="444" t="n"/>
      <c r="X1174" s="444" t="n"/>
      <c r="Y1174" s="444" t="n"/>
      <c r="Z1174" s="444" t="n"/>
      <c r="AA1174" s="444" t="n"/>
      <c r="AB1174" s="1442" t="n">
        <v>0.37</v>
      </c>
      <c r="AC1174" s="1624">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22" t="n">
        <v>100</v>
      </c>
      <c r="Q1175" s="1622">
        <f>O1175*P1175</f>
        <v/>
      </c>
      <c r="R1175" s="554" t="n">
        <v>0</v>
      </c>
      <c r="S1175" s="1634">
        <f>O1175*R1175</f>
        <v/>
      </c>
      <c r="T1175" s="1634">
        <f>Q1175-S1175</f>
        <v/>
      </c>
      <c r="U1175" s="556">
        <f>T1175/Q1175</f>
        <v/>
      </c>
      <c r="V1175" s="444" t="n"/>
      <c r="W1175" s="444" t="n"/>
      <c r="X1175" s="444" t="n"/>
      <c r="Y1175" s="444" t="n"/>
      <c r="Z1175" s="444" t="n"/>
      <c r="AA1175" s="444" t="n"/>
      <c r="AB1175" s="1442" t="n">
        <v>0.32</v>
      </c>
      <c r="AC1175" s="1624">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22" t="n">
        <v>100</v>
      </c>
      <c r="Q1176" s="1622">
        <f>O1176*P1176</f>
        <v/>
      </c>
      <c r="R1176" s="554" t="n">
        <v>0</v>
      </c>
      <c r="S1176" s="1634">
        <f>O1176*R1176</f>
        <v/>
      </c>
      <c r="T1176" s="1634">
        <f>Q1176-S1176</f>
        <v/>
      </c>
      <c r="U1176" s="556">
        <f>T1176/Q1176</f>
        <v/>
      </c>
      <c r="V1176" s="444" t="n"/>
      <c r="W1176" s="444" t="n"/>
      <c r="X1176" s="444" t="n"/>
      <c r="Y1176" s="444" t="n"/>
      <c r="Z1176" s="444" t="n"/>
      <c r="AA1176" s="444" t="n"/>
      <c r="AB1176" s="1442" t="n">
        <v>0.37</v>
      </c>
      <c r="AC1176" s="1624">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22" t="n">
        <v>100</v>
      </c>
      <c r="Q1177" s="1622">
        <f>O1177*P1177</f>
        <v/>
      </c>
      <c r="R1177" s="554" t="n">
        <v>0</v>
      </c>
      <c r="S1177" s="1634">
        <f>O1177*R1177</f>
        <v/>
      </c>
      <c r="T1177" s="1634">
        <f>Q1177-S1177</f>
        <v/>
      </c>
      <c r="U1177" s="556">
        <f>T1177/Q1177</f>
        <v/>
      </c>
      <c r="V1177" s="444" t="n"/>
      <c r="W1177" s="444" t="n"/>
      <c r="X1177" s="444" t="n"/>
      <c r="Y1177" s="444" t="n"/>
      <c r="Z1177" s="444" t="n"/>
      <c r="AA1177" s="444" t="n"/>
      <c r="AB1177" s="1442" t="n">
        <v>0.33</v>
      </c>
      <c r="AC1177" s="1624">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22" t="n">
        <v>100</v>
      </c>
      <c r="Q1178" s="1622">
        <f>O1178*P1178</f>
        <v/>
      </c>
      <c r="R1178" s="554" t="n">
        <v>0</v>
      </c>
      <c r="S1178" s="1634">
        <f>O1178*R1178</f>
        <v/>
      </c>
      <c r="T1178" s="1634">
        <f>Q1178-S1178</f>
        <v/>
      </c>
      <c r="U1178" s="556">
        <f>T1178/Q1178</f>
        <v/>
      </c>
      <c r="V1178" s="444" t="n"/>
      <c r="W1178" s="444" t="n"/>
      <c r="X1178" s="444" t="n"/>
      <c r="Y1178" s="444" t="n"/>
      <c r="Z1178" s="444" t="n"/>
      <c r="AA1178" s="444" t="n"/>
      <c r="AB1178" s="1442" t="n">
        <v>0.55</v>
      </c>
      <c r="AC1178" s="1624">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442"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22" t="n">
        <v>100</v>
      </c>
      <c r="Q1179" s="1622">
        <f>O1179*P1179</f>
        <v/>
      </c>
      <c r="R1179" s="554" t="n">
        <v>0</v>
      </c>
      <c r="S1179" s="1634">
        <f>O1179*R1179</f>
        <v/>
      </c>
      <c r="T1179" s="1634">
        <f>Q1179-S1179</f>
        <v/>
      </c>
      <c r="U1179" s="556">
        <f>T1179/Q1179</f>
        <v/>
      </c>
      <c r="V1179" s="444" t="n"/>
      <c r="W1179" s="444" t="n"/>
      <c r="X1179" s="444" t="n"/>
      <c r="Y1179" s="444" t="n"/>
      <c r="Z1179" s="444" t="n"/>
      <c r="AA1179" s="444" t="n"/>
      <c r="AB1179" s="1442" t="n">
        <v>0.28</v>
      </c>
      <c r="AC1179" s="1624">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22" t="n">
        <v>100</v>
      </c>
      <c r="Q1180" s="1622">
        <f>O1180*P1180</f>
        <v/>
      </c>
      <c r="R1180" s="554" t="n">
        <v>0</v>
      </c>
      <c r="S1180" s="1634">
        <f>O1180*R1180</f>
        <v/>
      </c>
      <c r="T1180" s="1634">
        <f>Q1180-S1180</f>
        <v/>
      </c>
      <c r="U1180" s="556">
        <f>T1180/Q1180</f>
        <v/>
      </c>
      <c r="V1180" s="444" t="n"/>
      <c r="W1180" s="444" t="n"/>
      <c r="X1180" s="444" t="n"/>
      <c r="Y1180" s="444" t="n"/>
      <c r="Z1180" s="444" t="n"/>
      <c r="AA1180" s="444" t="n"/>
      <c r="AB1180" s="1442" t="n">
        <v>0.58</v>
      </c>
      <c r="AC1180" s="1624">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22" t="n">
        <v>100</v>
      </c>
      <c r="Q1181" s="1622">
        <f>O1181*P1181</f>
        <v/>
      </c>
      <c r="R1181" s="554" t="n">
        <v>0</v>
      </c>
      <c r="S1181" s="1634">
        <f>O1181*R1181</f>
        <v/>
      </c>
      <c r="T1181" s="1634">
        <f>Q1181-S1181</f>
        <v/>
      </c>
      <c r="U1181" s="556">
        <f>T1181/Q1181</f>
        <v/>
      </c>
      <c r="V1181" s="444" t="n"/>
      <c r="W1181" s="444" t="n"/>
      <c r="X1181" s="444" t="n"/>
      <c r="Y1181" s="444" t="n"/>
      <c r="Z1181" s="444" t="n"/>
      <c r="AA1181" s="444" t="n"/>
      <c r="AB1181" s="1442" t="n">
        <v>0.58</v>
      </c>
      <c r="AC1181" s="1624">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22" t="n">
        <v>100</v>
      </c>
      <c r="Q1182" s="1622">
        <f>O1182*P1182</f>
        <v/>
      </c>
      <c r="R1182" s="554" t="n">
        <v>0</v>
      </c>
      <c r="S1182" s="1634">
        <f>O1182*R1182</f>
        <v/>
      </c>
      <c r="T1182" s="1634">
        <f>Q1182-S1182</f>
        <v/>
      </c>
      <c r="U1182" s="556">
        <f>T1182/Q1182</f>
        <v/>
      </c>
      <c r="V1182" s="444" t="n"/>
      <c r="W1182" s="444" t="n"/>
      <c r="X1182" s="444" t="n"/>
      <c r="Y1182" s="444" t="n"/>
      <c r="Z1182" s="444" t="n"/>
      <c r="AA1182" s="444" t="n"/>
      <c r="AB1182" s="1442" t="n">
        <v>0.53</v>
      </c>
      <c r="AC1182" s="1624">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22" t="n">
        <v>100</v>
      </c>
      <c r="Q1183" s="1622">
        <f>O1183*P1183</f>
        <v/>
      </c>
      <c r="R1183" s="554" t="n">
        <v>0</v>
      </c>
      <c r="S1183" s="1634">
        <f>O1183*R1183</f>
        <v/>
      </c>
      <c r="T1183" s="1634">
        <f>Q1183-S1183</f>
        <v/>
      </c>
      <c r="U1183" s="556">
        <f>T1183/Q1183</f>
        <v/>
      </c>
      <c r="V1183" s="444" t="n"/>
      <c r="W1183" s="444" t="n"/>
      <c r="X1183" s="444" t="n"/>
      <c r="Y1183" s="444" t="n"/>
      <c r="Z1183" s="444" t="n"/>
      <c r="AA1183" s="444" t="n"/>
      <c r="AB1183" s="1442" t="n">
        <v>0.48</v>
      </c>
      <c r="AC1183" s="1624">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22" t="n">
        <v>100</v>
      </c>
      <c r="Q1184" s="1622">
        <f>O1184*P1184</f>
        <v/>
      </c>
      <c r="R1184" s="554" t="n">
        <v>0</v>
      </c>
      <c r="S1184" s="1634">
        <f>O1184*R1184</f>
        <v/>
      </c>
      <c r="T1184" s="1634">
        <f>Q1184-S1184</f>
        <v/>
      </c>
      <c r="U1184" s="556">
        <f>T1184/Q1184</f>
        <v/>
      </c>
      <c r="V1184" s="444" t="n"/>
      <c r="W1184" s="444" t="n"/>
      <c r="X1184" s="444" t="n"/>
      <c r="Y1184" s="444" t="n"/>
      <c r="Z1184" s="444" t="n"/>
      <c r="AA1184" s="444" t="n"/>
      <c r="AB1184" s="1442" t="n">
        <v>0.58</v>
      </c>
      <c r="AC1184" s="1624">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22" t="n">
        <v>100</v>
      </c>
      <c r="Q1185" s="1622">
        <f>O1185*P1185</f>
        <v/>
      </c>
      <c r="R1185" s="554" t="n">
        <v>0</v>
      </c>
      <c r="S1185" s="1634">
        <f>O1185*R1185</f>
        <v/>
      </c>
      <c r="T1185" s="1634">
        <f>Q1185-S1185</f>
        <v/>
      </c>
      <c r="U1185" s="556">
        <f>T1185/Q1185</f>
        <v/>
      </c>
      <c r="V1185" s="444" t="n"/>
      <c r="W1185" s="444" t="n"/>
      <c r="X1185" s="444" t="n"/>
      <c r="Y1185" s="444" t="n"/>
      <c r="Z1185" s="444" t="n"/>
      <c r="AA1185" s="444" t="n"/>
      <c r="AB1185" s="1442" t="n">
        <v>0.19</v>
      </c>
      <c r="AC1185" s="1624">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22" t="n">
        <v>100</v>
      </c>
      <c r="Q1186" s="1622">
        <f>O1186*P1186</f>
        <v/>
      </c>
      <c r="R1186" s="554" t="n">
        <v>0</v>
      </c>
      <c r="S1186" s="1634">
        <f>O1186*R1186</f>
        <v/>
      </c>
      <c r="T1186" s="1634">
        <f>Q1186-S1186</f>
        <v/>
      </c>
      <c r="U1186" s="556">
        <f>T1186/Q1186</f>
        <v/>
      </c>
      <c r="V1186" s="444" t="n"/>
      <c r="W1186" s="444" t="n"/>
      <c r="X1186" s="444" t="n"/>
      <c r="Y1186" s="444" t="n"/>
      <c r="Z1186" s="444" t="n"/>
      <c r="AA1186" s="444" t="n"/>
      <c r="AB1186" s="1442" t="n">
        <v>0.19</v>
      </c>
      <c r="AC1186" s="1624">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22" t="n">
        <v>100</v>
      </c>
      <c r="Q1187" s="1622">
        <f>O1187*P1187</f>
        <v/>
      </c>
      <c r="R1187" s="554" t="n">
        <v>0</v>
      </c>
      <c r="S1187" s="1634">
        <f>O1187*R1187</f>
        <v/>
      </c>
      <c r="T1187" s="1634">
        <f>Q1187-S1187</f>
        <v/>
      </c>
      <c r="U1187" s="556">
        <f>T1187/Q1187</f>
        <v/>
      </c>
      <c r="V1187" s="444" t="n"/>
      <c r="W1187" s="444" t="n"/>
      <c r="X1187" s="444" t="n"/>
      <c r="Y1187" s="444" t="n"/>
      <c r="Z1187" s="444" t="n"/>
      <c r="AA1187" s="444" t="n"/>
      <c r="AB1187" s="1442" t="n">
        <v>0.57</v>
      </c>
      <c r="AC1187" s="1624">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22" t="n">
        <v>100</v>
      </c>
      <c r="Q1188" s="1622">
        <f>O1188*P1188</f>
        <v/>
      </c>
      <c r="R1188" s="554" t="n">
        <v>0</v>
      </c>
      <c r="S1188" s="1634">
        <f>O1188*R1188</f>
        <v/>
      </c>
      <c r="T1188" s="1634">
        <f>Q1188-S1188</f>
        <v/>
      </c>
      <c r="U1188" s="556">
        <f>T1188/Q1188</f>
        <v/>
      </c>
      <c r="V1188" s="444" t="n"/>
      <c r="W1188" s="444" t="n"/>
      <c r="X1188" s="444" t="n"/>
      <c r="Y1188" s="444" t="n"/>
      <c r="Z1188" s="444" t="n"/>
      <c r="AA1188" s="444" t="n"/>
      <c r="AB1188" s="1442" t="n">
        <v>0.58</v>
      </c>
      <c r="AC1188" s="1624">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22" t="n">
        <v>100</v>
      </c>
      <c r="Q1189" s="1622">
        <f>O1189*P1189</f>
        <v/>
      </c>
      <c r="R1189" s="554" t="n">
        <v>0</v>
      </c>
      <c r="S1189" s="1634">
        <f>O1189*R1189</f>
        <v/>
      </c>
      <c r="T1189" s="1634">
        <f>Q1189-S1189</f>
        <v/>
      </c>
      <c r="U1189" s="556">
        <f>T1189/Q1189</f>
        <v/>
      </c>
      <c r="V1189" s="444" t="n"/>
      <c r="W1189" s="444" t="n"/>
      <c r="X1189" s="444" t="n"/>
      <c r="Y1189" s="444" t="n"/>
      <c r="Z1189" s="444" t="n"/>
      <c r="AA1189" s="444" t="n"/>
      <c r="AB1189" s="1442" t="n">
        <v>0.35</v>
      </c>
      <c r="AC1189" s="1624">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22" t="n">
        <v>100</v>
      </c>
      <c r="Q1190" s="1622">
        <f>O1190*P1190</f>
        <v/>
      </c>
      <c r="R1190" s="554" t="n">
        <v>0</v>
      </c>
      <c r="S1190" s="1634">
        <f>O1190*R1190</f>
        <v/>
      </c>
      <c r="T1190" s="1634">
        <f>Q1190-S1190</f>
        <v/>
      </c>
      <c r="U1190" s="556">
        <f>T1190/Q1190</f>
        <v/>
      </c>
      <c r="V1190" s="444" t="n"/>
      <c r="W1190" s="444" t="n"/>
      <c r="X1190" s="444" t="n"/>
      <c r="Y1190" s="444" t="n"/>
      <c r="Z1190" s="444" t="n"/>
      <c r="AA1190" s="444" t="n"/>
      <c r="AB1190" s="1442" t="n">
        <v>0.19</v>
      </c>
      <c r="AC1190" s="1624">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22" t="n">
        <v>100</v>
      </c>
      <c r="Q1191" s="1622">
        <f>O1191*P1191</f>
        <v/>
      </c>
      <c r="R1191" s="554" t="n">
        <v>0</v>
      </c>
      <c r="S1191" s="1634">
        <f>O1191*R1191</f>
        <v/>
      </c>
      <c r="T1191" s="1634">
        <f>Q1191-S1191</f>
        <v/>
      </c>
      <c r="U1191" s="556">
        <f>T1191/Q1191</f>
        <v/>
      </c>
      <c r="V1191" s="444" t="n"/>
      <c r="W1191" s="444" t="n"/>
      <c r="X1191" s="444" t="n"/>
      <c r="Y1191" s="444" t="n"/>
      <c r="Z1191" s="444" t="n"/>
      <c r="AA1191" s="444" t="n"/>
      <c r="AB1191" s="1442" t="n">
        <v>0.19</v>
      </c>
      <c r="AC1191" s="1624">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22" t="n">
        <v>100</v>
      </c>
      <c r="Q1192" s="1622">
        <f>O1192*P1192</f>
        <v/>
      </c>
      <c r="R1192" s="554" t="n">
        <v>0</v>
      </c>
      <c r="S1192" s="1634">
        <f>O1192*R1192</f>
        <v/>
      </c>
      <c r="T1192" s="1634">
        <f>Q1192-S1192</f>
        <v/>
      </c>
      <c r="U1192" s="556">
        <f>T1192/Q1192</f>
        <v/>
      </c>
      <c r="V1192" s="444" t="n"/>
      <c r="W1192" s="444" t="n"/>
      <c r="X1192" s="444" t="n"/>
      <c r="Y1192" s="444" t="n"/>
      <c r="Z1192" s="444" t="n"/>
      <c r="AA1192" s="444" t="n"/>
      <c r="AB1192" s="1442" t="n">
        <v>0.35</v>
      </c>
      <c r="AC1192" s="1624">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22" t="n">
        <v>100</v>
      </c>
      <c r="Q1193" s="1622">
        <f>O1193*P1193</f>
        <v/>
      </c>
      <c r="R1193" s="554" t="n">
        <v>0</v>
      </c>
      <c r="S1193" s="1634">
        <f>O1193*R1193</f>
        <v/>
      </c>
      <c r="T1193" s="1634">
        <f>Q1193-S1193</f>
        <v/>
      </c>
      <c r="U1193" s="556">
        <f>T1193/Q1193</f>
        <v/>
      </c>
      <c r="V1193" s="444" t="n"/>
      <c r="W1193" s="444" t="n"/>
      <c r="X1193" s="444" t="n"/>
      <c r="Y1193" s="444" t="n"/>
      <c r="Z1193" s="444" t="n"/>
      <c r="AA1193" s="444" t="n"/>
      <c r="AB1193" s="1442" t="n">
        <v>0.33</v>
      </c>
      <c r="AC1193" s="1624">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22" t="n">
        <v>100</v>
      </c>
      <c r="Q1194" s="1622">
        <f>O1194*P1194</f>
        <v/>
      </c>
      <c r="R1194" s="554" t="n">
        <v>0</v>
      </c>
      <c r="S1194" s="1634">
        <f>O1194*R1194</f>
        <v/>
      </c>
      <c r="T1194" s="1634">
        <f>Q1194-S1194</f>
        <v/>
      </c>
      <c r="U1194" s="556">
        <f>T1194/Q1194</f>
        <v/>
      </c>
      <c r="V1194" s="444" t="n"/>
      <c r="W1194" s="444" t="n"/>
      <c r="X1194" s="444" t="n"/>
      <c r="Y1194" s="444" t="n"/>
      <c r="Z1194" s="444" t="n"/>
      <c r="AA1194" s="444" t="n"/>
      <c r="AB1194" s="1442" t="n">
        <v>0.33</v>
      </c>
      <c r="AC1194" s="1624">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22" t="n">
        <v>100</v>
      </c>
      <c r="Q1195" s="1622">
        <f>O1195*P1195</f>
        <v/>
      </c>
      <c r="R1195" s="554" t="n">
        <v>0</v>
      </c>
      <c r="S1195" s="1634">
        <f>O1195*R1195</f>
        <v/>
      </c>
      <c r="T1195" s="1634">
        <f>Q1195-S1195</f>
        <v/>
      </c>
      <c r="U1195" s="556">
        <f>T1195/Q1195</f>
        <v/>
      </c>
      <c r="V1195" s="444" t="n"/>
      <c r="W1195" s="444" t="n"/>
      <c r="X1195" s="444" t="n"/>
      <c r="Y1195" s="444" t="n"/>
      <c r="Z1195" s="444" t="n"/>
      <c r="AA1195" s="444" t="n"/>
      <c r="AB1195" s="1442" t="n">
        <v>0.33</v>
      </c>
      <c r="AC1195" s="1624">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22" t="n">
        <v>100</v>
      </c>
      <c r="Q1196" s="1622">
        <f>O1196*P1196</f>
        <v/>
      </c>
      <c r="R1196" s="554" t="n">
        <v>0</v>
      </c>
      <c r="S1196" s="1634">
        <f>O1196*R1196</f>
        <v/>
      </c>
      <c r="T1196" s="1634">
        <f>Q1196-S1196</f>
        <v/>
      </c>
      <c r="U1196" s="556">
        <f>T1196/Q1196</f>
        <v/>
      </c>
      <c r="V1196" s="444" t="n"/>
      <c r="W1196" s="444" t="n"/>
      <c r="X1196" s="444" t="n"/>
      <c r="Y1196" s="444" t="n"/>
      <c r="Z1196" s="444" t="n"/>
      <c r="AA1196" s="444" t="n"/>
      <c r="AB1196" s="1442" t="n">
        <v>0.33</v>
      </c>
      <c r="AC1196" s="1624">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22" t="n">
        <v>100</v>
      </c>
      <c r="Q1197" s="1622">
        <f>O1197*P1197</f>
        <v/>
      </c>
      <c r="R1197" s="554" t="n">
        <v>0</v>
      </c>
      <c r="S1197" s="1634">
        <f>O1197*R1197</f>
        <v/>
      </c>
      <c r="T1197" s="1634">
        <f>Q1197-S1197</f>
        <v/>
      </c>
      <c r="U1197" s="556">
        <f>T1197/Q1197</f>
        <v/>
      </c>
      <c r="V1197" s="444" t="n"/>
      <c r="W1197" s="444" t="n"/>
      <c r="X1197" s="444" t="n"/>
      <c r="Y1197" s="444" t="n"/>
      <c r="Z1197" s="444" t="n"/>
      <c r="AA1197" s="444" t="n"/>
      <c r="AB1197" s="1442" t="n">
        <v>0.36</v>
      </c>
      <c r="AC1197" s="1624">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22" t="n">
        <v>100</v>
      </c>
      <c r="Q1198" s="1622">
        <f>O1198*P1198</f>
        <v/>
      </c>
      <c r="R1198" s="554" t="n">
        <v>0</v>
      </c>
      <c r="S1198" s="1634">
        <f>O1198*R1198</f>
        <v/>
      </c>
      <c r="T1198" s="1634">
        <f>Q1198-S1198</f>
        <v/>
      </c>
      <c r="U1198" s="556">
        <f>T1198/Q1198</f>
        <v/>
      </c>
      <c r="V1198" s="444" t="n"/>
      <c r="W1198" s="444" t="n"/>
      <c r="X1198" s="444" t="n"/>
      <c r="Y1198" s="444" t="n"/>
      <c r="Z1198" s="444" t="n"/>
      <c r="AA1198" s="444" t="n"/>
      <c r="AB1198" s="1442" t="n">
        <v>0.33</v>
      </c>
      <c r="AC1198" s="1624">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22" t="n">
        <v>10</v>
      </c>
      <c r="Q1199" s="1622">
        <f>O1199*P1199</f>
        <v/>
      </c>
      <c r="R1199" s="554" t="n">
        <v>0</v>
      </c>
      <c r="S1199" s="1634">
        <f>O1199*R1199</f>
        <v/>
      </c>
      <c r="T1199" s="1634">
        <f>Q1199-S1199</f>
        <v/>
      </c>
      <c r="U1199" s="556">
        <f>T1199/Q1199</f>
        <v/>
      </c>
      <c r="V1199" s="444" t="n"/>
      <c r="W1199" s="444" t="n"/>
      <c r="X1199" s="444" t="n"/>
      <c r="Y1199" s="444" t="n"/>
      <c r="Z1199" s="444" t="n"/>
      <c r="AA1199" s="444" t="inlineStr">
        <is>
          <t>22.1　×　15.5　×　2.1</t>
        </is>
      </c>
      <c r="AB1199" s="1442" t="n">
        <v>0.091</v>
      </c>
      <c r="AC1199" s="1624">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22" t="n">
        <v>100</v>
      </c>
      <c r="Q1200" s="1622">
        <f>O1200*P1200</f>
        <v/>
      </c>
      <c r="R1200" s="554" t="n">
        <v>0</v>
      </c>
      <c r="S1200" s="1634">
        <f>O1200*R1200</f>
        <v/>
      </c>
      <c r="T1200" s="1634">
        <f>Q1200-S1200</f>
        <v/>
      </c>
      <c r="U1200" s="556">
        <f>T1200/Q1200</f>
        <v/>
      </c>
      <c r="V1200" s="444" t="n"/>
      <c r="W1200" s="444" t="n"/>
      <c r="X1200" s="444" t="n"/>
      <c r="Y1200" s="444" t="n"/>
      <c r="Z1200" s="444" t="n"/>
      <c r="AA1200" s="444" t="inlineStr">
        <is>
          <t>4.6　×　16.5　× 4.9</t>
        </is>
      </c>
      <c r="AB1200" s="1442" t="n">
        <v>0.24</v>
      </c>
      <c r="AC1200" s="1624">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22" t="n">
        <v>100</v>
      </c>
      <c r="Q1201" s="1622">
        <f>O1201*P1201</f>
        <v/>
      </c>
      <c r="R1201" s="554" t="n">
        <v>0</v>
      </c>
      <c r="S1201" s="1634">
        <f>O1201*R1201</f>
        <v/>
      </c>
      <c r="T1201" s="1634">
        <f>Q1201-S1201</f>
        <v/>
      </c>
      <c r="U1201" s="556">
        <f>T1201/Q1201</f>
        <v/>
      </c>
      <c r="V1201" s="444" t="n"/>
      <c r="W1201" s="444" t="n"/>
      <c r="X1201" s="444" t="n"/>
      <c r="Y1201" s="444" t="n"/>
      <c r="Z1201" s="444" t="n"/>
      <c r="AA1201" s="444" t="inlineStr">
        <is>
          <t>4.7　×　13.3　× 4.7</t>
        </is>
      </c>
      <c r="AB1201" s="1442" t="n">
        <v>0.08</v>
      </c>
      <c r="AC1201" s="1624">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22" t="n">
        <v>100</v>
      </c>
      <c r="Q1202" s="1622">
        <f>O1202*P1202</f>
        <v/>
      </c>
      <c r="R1202" s="554" t="n">
        <v>0</v>
      </c>
      <c r="S1202" s="1634">
        <f>O1202*R1202</f>
        <v/>
      </c>
      <c r="T1202" s="1634">
        <f>Q1202-S1202</f>
        <v/>
      </c>
      <c r="U1202" s="556">
        <f>T1202/Q1202</f>
        <v/>
      </c>
      <c r="V1202" s="444" t="n"/>
      <c r="W1202" s="444" t="n"/>
      <c r="X1202" s="444" t="n"/>
      <c r="Y1202" s="444" t="n"/>
      <c r="Z1202" s="444" t="n"/>
      <c r="AA1202" s="444" t="inlineStr">
        <is>
          <t>4.7　×　13.3　× 4.7</t>
        </is>
      </c>
      <c r="AB1202" s="1442" t="n">
        <v>0.13</v>
      </c>
      <c r="AC1202" s="1624">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22" t="n">
        <v>100</v>
      </c>
      <c r="Q1203" s="1622">
        <f>O1203*P1203</f>
        <v/>
      </c>
      <c r="R1203" s="554" t="n">
        <v>0</v>
      </c>
      <c r="S1203" s="1634">
        <f>O1203*R1203</f>
        <v/>
      </c>
      <c r="T1203" s="1634">
        <f>Q1203-S1203</f>
        <v/>
      </c>
      <c r="U1203" s="556">
        <f>T1203/Q1203</f>
        <v/>
      </c>
      <c r="V1203" s="444" t="n"/>
      <c r="W1203" s="444" t="n"/>
      <c r="X1203" s="444" t="n"/>
      <c r="Y1203" s="444" t="n"/>
      <c r="Z1203" s="444" t="n"/>
      <c r="AA1203" s="444" t="inlineStr">
        <is>
          <t>7.6　×　4.8　× 7.6</t>
        </is>
      </c>
      <c r="AB1203" s="1442" t="n">
        <v>0.1</v>
      </c>
      <c r="AC1203" s="1624">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442"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22" t="n">
        <v>100</v>
      </c>
      <c r="Q1204" s="1622">
        <f>O1204*P1204</f>
        <v/>
      </c>
      <c r="R1204" s="554" t="n">
        <v>0</v>
      </c>
      <c r="S1204" s="1634">
        <f>O1204*R1204</f>
        <v/>
      </c>
      <c r="T1204" s="1634">
        <f>Q1204-S1204</f>
        <v/>
      </c>
      <c r="U1204" s="556">
        <f>T1204/Q1204</f>
        <v/>
      </c>
      <c r="V1204" s="444" t="n"/>
      <c r="W1204" s="444" t="n"/>
      <c r="X1204" s="444" t="n"/>
      <c r="Y1204" s="444" t="n"/>
      <c r="Z1204" s="444" t="n"/>
      <c r="AA1204" s="444" t="inlineStr">
        <is>
          <t>4.9　×　17　× 4.8</t>
        </is>
      </c>
      <c r="AB1204" s="1442" t="n">
        <v>0.23</v>
      </c>
      <c r="AC1204" s="1624">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442"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22" t="n">
        <v>100</v>
      </c>
      <c r="Q1205" s="1622">
        <f>O1205*P1205</f>
        <v/>
      </c>
      <c r="R1205" s="554" t="n">
        <v>0</v>
      </c>
      <c r="S1205" s="1634">
        <f>O1205*R1205</f>
        <v/>
      </c>
      <c r="T1205" s="1634">
        <f>Q1205-S1205</f>
        <v/>
      </c>
      <c r="U1205" s="556">
        <f>T1205/Q1205</f>
        <v/>
      </c>
      <c r="V1205" s="444" t="n"/>
      <c r="W1205" s="444" t="n"/>
      <c r="X1205" s="444" t="n"/>
      <c r="Y1205" s="444" t="n"/>
      <c r="Z1205" s="444" t="n"/>
      <c r="AA1205" s="444" t="inlineStr">
        <is>
          <t>3.3　×　14.6　× 3.2</t>
        </is>
      </c>
      <c r="AB1205" s="1442" t="n">
        <v>0.09</v>
      </c>
      <c r="AC1205" s="1624">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442"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22" t="n">
        <v>100</v>
      </c>
      <c r="Q1206" s="1622">
        <f>O1206*P1206</f>
        <v/>
      </c>
      <c r="R1206" s="554" t="n">
        <v>0</v>
      </c>
      <c r="S1206" s="1634">
        <f>O1206*R1206</f>
        <v/>
      </c>
      <c r="T1206" s="1634">
        <f>Q1206-S1206</f>
        <v/>
      </c>
      <c r="U1206" s="556">
        <f>T1206/Q1206</f>
        <v/>
      </c>
      <c r="V1206" s="444" t="n"/>
      <c r="W1206" s="444" t="n"/>
      <c r="X1206" s="444" t="n"/>
      <c r="Y1206" s="444" t="n"/>
      <c r="Z1206" s="444" t="n"/>
      <c r="AA1206" s="444" t="inlineStr">
        <is>
          <t>6.5　×　5.1　× 6.4</t>
        </is>
      </c>
      <c r="AB1206" s="1442" t="n">
        <v>0.16</v>
      </c>
      <c r="AC1206" s="1624">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22" t="n">
        <v>100</v>
      </c>
      <c r="Q1207" s="1622">
        <f>O1207*P1207</f>
        <v/>
      </c>
      <c r="R1207" s="554" t="n">
        <v>0</v>
      </c>
      <c r="S1207" s="1634">
        <f>O1207*R1207</f>
        <v/>
      </c>
      <c r="T1207" s="1634">
        <f>Q1207-S1207</f>
        <v/>
      </c>
      <c r="U1207" s="556">
        <f>T1207/Q1207</f>
        <v/>
      </c>
      <c r="V1207" s="444" t="n"/>
      <c r="W1207" s="444" t="n"/>
      <c r="X1207" s="444" t="n"/>
      <c r="Y1207" s="444" t="n"/>
      <c r="Z1207" s="444" t="n"/>
      <c r="AA1207" s="444" t="inlineStr">
        <is>
          <t>3.6　×　10.7　× 3.6</t>
        </is>
      </c>
      <c r="AB1207" s="1442" t="n">
        <v>0.099</v>
      </c>
      <c r="AC1207" s="1624">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22" t="n">
        <v>100</v>
      </c>
      <c r="Q1208" s="1622">
        <f>O1208*P1208</f>
        <v/>
      </c>
      <c r="R1208" s="554" t="n">
        <v>0</v>
      </c>
      <c r="S1208" s="1634">
        <f>O1208*R1208</f>
        <v/>
      </c>
      <c r="T1208" s="1634">
        <f>Q1208-S1208</f>
        <v/>
      </c>
      <c r="U1208" s="556">
        <f>T1208/Q1208</f>
        <v/>
      </c>
      <c r="V1208" s="444" t="n"/>
      <c r="W1208" s="444" t="n"/>
      <c r="X1208" s="444" t="n"/>
      <c r="Y1208" s="444" t="n"/>
      <c r="Z1208" s="444" t="n"/>
      <c r="AA1208" s="444" t="inlineStr">
        <is>
          <t>4.1　×　15.7　× 4.1</t>
        </is>
      </c>
      <c r="AB1208" s="1442" t="n">
        <v>0.09</v>
      </c>
      <c r="AC1208" s="1624">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442"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22" t="n">
        <v>100</v>
      </c>
      <c r="Q1209" s="1622">
        <f>O1209*P1209</f>
        <v/>
      </c>
      <c r="R1209" s="554" t="n">
        <v>0</v>
      </c>
      <c r="S1209" s="1634">
        <f>O1209*R1209</f>
        <v/>
      </c>
      <c r="T1209" s="1634">
        <f>Q1209-S1209</f>
        <v/>
      </c>
      <c r="U1209" s="556">
        <f>T1209/Q1209</f>
        <v/>
      </c>
      <c r="V1209" s="444" t="n"/>
      <c r="W1209" s="444" t="n"/>
      <c r="X1209" s="444" t="n"/>
      <c r="Y1209" s="444" t="n"/>
      <c r="Z1209" s="444" t="n"/>
      <c r="AA1209" s="444" t="inlineStr">
        <is>
          <t>3.1　×　11.8　× 3.0</t>
        </is>
      </c>
      <c r="AB1209" s="1442" t="n">
        <v>0.04</v>
      </c>
      <c r="AC1209" s="1624">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442"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22">
        <f>P597</f>
        <v/>
      </c>
      <c r="Q1210" s="1622">
        <f>O1210*P1210</f>
        <v/>
      </c>
      <c r="R1210" s="554" t="n">
        <v>0</v>
      </c>
      <c r="S1210" s="1634">
        <f>O1210*R1210</f>
        <v/>
      </c>
      <c r="T1210" s="1634">
        <f>Q1210-S1210</f>
        <v/>
      </c>
      <c r="U1210" s="556">
        <f>T1210/Q1210</f>
        <v/>
      </c>
      <c r="V1210" s="444" t="n"/>
      <c r="W1210" s="444" t="n"/>
      <c r="X1210" s="444" t="n"/>
      <c r="Y1210" s="444" t="n"/>
      <c r="Z1210" s="444" t="n"/>
      <c r="AA1210" s="444" t="n"/>
      <c r="AB1210" s="1659">
        <f>AB597</f>
        <v/>
      </c>
      <c r="AC1210" s="1627">
        <f>ROUND(O1210*AB1210,3)</f>
        <v/>
      </c>
      <c r="AD1210" s="673">
        <f>AD597</f>
        <v/>
      </c>
      <c r="AE1210" s="1035">
        <f>AE597</f>
        <v/>
      </c>
      <c r="AF1210" s="1035">
        <f>AF597</f>
        <v/>
      </c>
      <c r="AG1210" s="1035">
        <f>AG597</f>
        <v/>
      </c>
    </row>
    <row r="1211" hidden="1" ht="20.1" customFormat="1" customHeight="1" s="437" thickBot="1">
      <c r="A1211" s="1442"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22">
        <f>P593</f>
        <v/>
      </c>
      <c r="Q1211" s="1622">
        <f>O1211*P1211</f>
        <v/>
      </c>
      <c r="R1211" s="554" t="n">
        <v>0</v>
      </c>
      <c r="S1211" s="1634">
        <f>O1211*R1211</f>
        <v/>
      </c>
      <c r="T1211" s="1634">
        <f>Q1211-S1211</f>
        <v/>
      </c>
      <c r="U1211" s="556">
        <f>T1211/Q1211</f>
        <v/>
      </c>
      <c r="V1211" s="444" t="n"/>
      <c r="W1211" s="444" t="n"/>
      <c r="X1211" s="444" t="n"/>
      <c r="Y1211" s="444" t="n"/>
      <c r="Z1211" s="444" t="n"/>
      <c r="AA1211" s="444" t="n"/>
      <c r="AB1211" s="1659" t="n">
        <v>0.08</v>
      </c>
      <c r="AC1211" s="1624">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442"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22" t="n">
        <v>18452</v>
      </c>
      <c r="Q1212" s="1622">
        <f>O1212*P1212</f>
        <v/>
      </c>
      <c r="R1212" s="554" t="n">
        <v>0</v>
      </c>
      <c r="S1212" s="1634">
        <f>O1212*R1212</f>
        <v/>
      </c>
      <c r="T1212" s="1634">
        <f>Q1212-S1212</f>
        <v/>
      </c>
      <c r="U1212" s="556">
        <f>T1212/Q1212</f>
        <v/>
      </c>
      <c r="V1212" s="444" t="n"/>
      <c r="W1212" s="444" t="n"/>
      <c r="X1212" s="444" t="n"/>
      <c r="Y1212" s="444" t="n"/>
      <c r="Z1212" s="444" t="n"/>
      <c r="AA1212" s="444" t="n"/>
      <c r="AB1212" s="723" t="n">
        <v>0.107</v>
      </c>
      <c r="AC1212" s="1637">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22" t="n">
        <v>100</v>
      </c>
      <c r="Q1213" s="1622">
        <f>O1213*P1213</f>
        <v/>
      </c>
      <c r="R1213" s="554" t="n">
        <v>0</v>
      </c>
      <c r="S1213" s="1634">
        <f>O1213*R1213</f>
        <v/>
      </c>
      <c r="T1213" s="1634">
        <f>Q1213-S1213</f>
        <v/>
      </c>
      <c r="U1213" s="556">
        <f>T1213/Q1213</f>
        <v/>
      </c>
      <c r="V1213" s="444" t="n"/>
      <c r="W1213" s="444" t="n"/>
      <c r="X1213" s="444" t="n"/>
      <c r="Y1213" s="444" t="n"/>
      <c r="Z1213" s="444" t="n"/>
      <c r="AA1213" s="444" t="n"/>
      <c r="AB1213" s="1627" t="n">
        <v>0.82</v>
      </c>
      <c r="AC1213" s="1627">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53">
        <f>P616</f>
        <v/>
      </c>
      <c r="Q1214" s="1628">
        <f>O1214*P1214</f>
        <v/>
      </c>
      <c r="R1214" s="1139" t="n">
        <v>0</v>
      </c>
      <c r="S1214" s="1733">
        <f>O1214*R1214</f>
        <v/>
      </c>
      <c r="T1214" s="1733">
        <f>Q1214-S1214</f>
        <v/>
      </c>
      <c r="U1214" s="1150">
        <f>T1214/Q1214</f>
        <v/>
      </c>
      <c r="V1214" s="1140" t="n"/>
      <c r="W1214" s="1140" t="n"/>
      <c r="X1214" s="1140" t="n"/>
      <c r="Y1214" s="1140" t="n"/>
      <c r="Z1214" s="1140" t="n"/>
      <c r="AA1214" s="1140" t="n"/>
      <c r="AB1214" s="1694" t="n">
        <v>0.5</v>
      </c>
      <c r="AC1214" s="1694">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442" t="n"/>
      <c r="N1215" s="450" t="n"/>
      <c r="O1215" s="553" t="n"/>
      <c r="P1215" s="1622" t="n">
        <v>100</v>
      </c>
      <c r="Q1215" s="1622">
        <f>O1215*P1215</f>
        <v/>
      </c>
      <c r="R1215" s="554" t="n">
        <v>0</v>
      </c>
      <c r="S1215" s="1634">
        <f>O1215*R1215</f>
        <v/>
      </c>
      <c r="T1215" s="1634">
        <f>Q1215-S1215</f>
        <v/>
      </c>
      <c r="U1215" s="556">
        <f>T1215/Q1215</f>
        <v/>
      </c>
      <c r="V1215" s="444" t="n"/>
      <c r="W1215" s="444" t="n"/>
      <c r="X1215" s="444" t="n"/>
      <c r="Y1215" s="444" t="n"/>
      <c r="Z1215" s="444" t="n"/>
      <c r="AA1215" s="444" t="n"/>
      <c r="AB1215" s="1442" t="n">
        <v>0.22</v>
      </c>
      <c r="AC1215" s="1624">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53" t="n">
        <v>1250</v>
      </c>
      <c r="Q1216" s="1753">
        <f>O1216*P1216</f>
        <v/>
      </c>
      <c r="R1216" s="1139" t="n"/>
      <c r="S1216" s="1733" t="n"/>
      <c r="T1216" s="1733" t="n"/>
      <c r="U1216" s="1150" t="n"/>
      <c r="V1216" s="1140" t="n"/>
      <c r="W1216" s="1140" t="n"/>
      <c r="X1216" s="1140" t="n"/>
      <c r="Y1216" s="1140" t="n"/>
      <c r="Z1216" s="1140" t="n"/>
      <c r="AA1216" s="1140" t="n"/>
      <c r="AB1216" s="1147" t="n">
        <v>0.516</v>
      </c>
      <c r="AC1216" s="1732">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442" t="n"/>
      <c r="N1217" s="450" t="n"/>
      <c r="O1217" s="553" t="n"/>
      <c r="P1217" s="1622" t="n">
        <v>1130</v>
      </c>
      <c r="Q1217" s="1622">
        <f>O1217*P1217</f>
        <v/>
      </c>
      <c r="R1217" s="554" t="n">
        <v>0</v>
      </c>
      <c r="S1217" s="1634">
        <f>O1217*R1217</f>
        <v/>
      </c>
      <c r="T1217" s="1634">
        <f>Q1217-S1217</f>
        <v/>
      </c>
      <c r="U1217" s="556">
        <f>T1217/Q1217</f>
        <v/>
      </c>
      <c r="V1217" s="444" t="n"/>
      <c r="W1217" s="444" t="n"/>
      <c r="X1217" s="444" t="n"/>
      <c r="Y1217" s="444" t="n"/>
      <c r="Z1217" s="444" t="n"/>
      <c r="AA1217" s="444" t="inlineStr">
        <is>
          <t>4x1.8x12</t>
        </is>
      </c>
      <c r="AB1217" s="1442" t="n">
        <v>0.027</v>
      </c>
      <c r="AC1217" s="1624">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442" t="n"/>
      <c r="N1218" s="450" t="n"/>
      <c r="O1218" s="553" t="n"/>
      <c r="P1218" s="1622" t="n">
        <v>1130</v>
      </c>
      <c r="Q1218" s="1622">
        <f>O1218*P1218</f>
        <v/>
      </c>
      <c r="R1218" s="554" t="n">
        <v>0</v>
      </c>
      <c r="S1218" s="1634">
        <f>O1218*R1218</f>
        <v/>
      </c>
      <c r="T1218" s="1634">
        <f>Q1218-S1218</f>
        <v/>
      </c>
      <c r="U1218" s="556">
        <f>T1218/Q1218</f>
        <v/>
      </c>
      <c r="V1218" s="444" t="n"/>
      <c r="W1218" s="444" t="n"/>
      <c r="X1218" s="444" t="n"/>
      <c r="Y1218" s="444" t="n"/>
      <c r="Z1218" s="444" t="n"/>
      <c r="AA1218" s="444" t="inlineStr">
        <is>
          <t>4x1.8x12</t>
        </is>
      </c>
      <c r="AB1218" s="1442" t="n">
        <v>0.027</v>
      </c>
      <c r="AC1218" s="1624">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442" t="n"/>
      <c r="N1219" s="450" t="n"/>
      <c r="O1219" s="553" t="n"/>
      <c r="P1219" s="1622" t="n">
        <v>100</v>
      </c>
      <c r="Q1219" s="1622">
        <f>O1219*P1219</f>
        <v/>
      </c>
      <c r="R1219" s="554" t="n">
        <v>0</v>
      </c>
      <c r="S1219" s="1634">
        <f>O1219*R1219</f>
        <v/>
      </c>
      <c r="T1219" s="1634">
        <f>Q1219-S1219</f>
        <v/>
      </c>
      <c r="U1219" s="556">
        <f>T1219/Q1219</f>
        <v/>
      </c>
      <c r="V1219" s="444" t="n"/>
      <c r="W1219" s="444" t="n"/>
      <c r="X1219" s="444" t="n"/>
      <c r="Y1219" s="444" t="n"/>
      <c r="Z1219" s="444" t="n"/>
      <c r="AA1219" s="444" t="inlineStr">
        <is>
          <t>20x15x3</t>
        </is>
      </c>
      <c r="AB1219" s="1442" t="n"/>
      <c r="AC1219" s="1624">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442" t="n"/>
      <c r="N1220" s="450" t="n"/>
      <c r="O1220" s="553" t="n"/>
      <c r="P1220" s="1622">
        <f>P630</f>
        <v/>
      </c>
      <c r="Q1220" s="1622">
        <f>O1220*P1220</f>
        <v/>
      </c>
      <c r="R1220" s="554" t="n">
        <v>0</v>
      </c>
      <c r="S1220" s="1634">
        <f>O1220*R1220</f>
        <v/>
      </c>
      <c r="T1220" s="1634">
        <f>Q1220-S1220</f>
        <v/>
      </c>
      <c r="U1220" s="556">
        <f>T1220/Q1220</f>
        <v/>
      </c>
      <c r="V1220" s="444" t="n"/>
      <c r="W1220" s="444" t="n"/>
      <c r="X1220" s="444" t="n"/>
      <c r="Y1220" s="444" t="n"/>
      <c r="Z1220" s="444" t="n"/>
      <c r="AA1220" s="444" t="inlineStr">
        <is>
          <t>22.85x2.7×15.3</t>
        </is>
      </c>
      <c r="AB1220" s="1627">
        <f>AB630</f>
        <v/>
      </c>
      <c r="AC1220" s="1624">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442" t="n"/>
      <c r="N1221" s="450" t="n"/>
      <c r="O1221" s="553" t="n">
        <v>2</v>
      </c>
      <c r="P1221" s="1622">
        <f>P632</f>
        <v/>
      </c>
      <c r="Q1221" s="1622">
        <f>O1221*P1221</f>
        <v/>
      </c>
      <c r="R1221" s="554" t="n">
        <v>0</v>
      </c>
      <c r="S1221" s="1634">
        <f>O1221*R1221</f>
        <v/>
      </c>
      <c r="T1221" s="1634">
        <f>Q1221-S1221</f>
        <v/>
      </c>
      <c r="U1221" s="556">
        <f>T1221/Q1221</f>
        <v/>
      </c>
      <c r="V1221" s="444" t="n"/>
      <c r="W1221" s="444" t="n"/>
      <c r="X1221" s="444" t="n"/>
      <c r="Y1221" s="444" t="n"/>
      <c r="Z1221" s="444" t="n"/>
      <c r="AA1221" s="444" t="n"/>
      <c r="AB1221" s="1718" t="n">
        <v>0.52</v>
      </c>
      <c r="AC1221" s="1637">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442" t="n"/>
      <c r="N1222" s="450" t="n"/>
      <c r="O1222" s="553" t="n">
        <v>2</v>
      </c>
      <c r="P1222" s="1622">
        <f>P633</f>
        <v/>
      </c>
      <c r="Q1222" s="1622">
        <f>O1222*P1222</f>
        <v/>
      </c>
      <c r="R1222" s="554" t="n">
        <v>0</v>
      </c>
      <c r="S1222" s="1634" t="n">
        <v>0</v>
      </c>
      <c r="T1222" s="1634">
        <f>Q1222-S1222</f>
        <v/>
      </c>
      <c r="U1222" s="556">
        <f>T1222/Q1222</f>
        <v/>
      </c>
      <c r="V1222" s="444" t="n"/>
      <c r="W1222" s="444" t="n"/>
      <c r="X1222" s="444" t="n"/>
      <c r="Y1222" s="444" t="n"/>
      <c r="Z1222" s="444" t="n"/>
      <c r="AA1222" s="444" t="n"/>
      <c r="AB1222" s="1718" t="n">
        <v>0.52</v>
      </c>
      <c r="AC1222" s="1637">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442" t="n"/>
      <c r="N1223" s="450" t="n"/>
      <c r="O1223" s="553" t="n">
        <v>2</v>
      </c>
      <c r="P1223" s="1622" t="n">
        <v>100</v>
      </c>
      <c r="Q1223" s="1622">
        <f>O1223*P1223</f>
        <v/>
      </c>
      <c r="R1223" s="554" t="n">
        <v>0</v>
      </c>
      <c r="S1223" s="1634">
        <f>O1223*R1223</f>
        <v/>
      </c>
      <c r="T1223" s="1634">
        <f>Q1223-S1223</f>
        <v/>
      </c>
      <c r="U1223" s="556">
        <f>T1223/Q1223</f>
        <v/>
      </c>
      <c r="V1223" s="444" t="n"/>
      <c r="W1223" s="444" t="n"/>
      <c r="X1223" s="444" t="n"/>
      <c r="Y1223" s="444" t="n"/>
      <c r="Z1223" s="444" t="n"/>
      <c r="AA1223" s="444" t="n"/>
      <c r="AB1223" s="1718" t="n">
        <v>0.52</v>
      </c>
      <c r="AC1223" s="1637">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442"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442" t="n"/>
      <c r="N1224" s="450" t="n"/>
      <c r="O1224" s="553" t="n">
        <v>2</v>
      </c>
      <c r="P1224" s="1622" t="n">
        <v>100</v>
      </c>
      <c r="Q1224" s="1622">
        <f>O1224*P1224</f>
        <v/>
      </c>
      <c r="R1224" s="554" t="n">
        <v>0</v>
      </c>
      <c r="S1224" s="1634">
        <f>O1224*R1224</f>
        <v/>
      </c>
      <c r="T1224" s="1634">
        <f>Q1224-S1224</f>
        <v/>
      </c>
      <c r="U1224" s="556">
        <f>T1224/Q1224</f>
        <v/>
      </c>
      <c r="V1224" s="444" t="n"/>
      <c r="W1224" s="444" t="n"/>
      <c r="X1224" s="444" t="n"/>
      <c r="Y1224" s="444" t="n"/>
      <c r="Z1224" s="444" t="n"/>
      <c r="AA1224" s="444" t="n"/>
      <c r="AB1224" s="1718" t="n">
        <v>0.5</v>
      </c>
      <c r="AC1224" s="1624">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442"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442" t="n"/>
      <c r="N1225" s="450" t="n"/>
      <c r="O1225" s="553" t="n">
        <v>2</v>
      </c>
      <c r="P1225" s="1622">
        <f>P636</f>
        <v/>
      </c>
      <c r="Q1225" s="1622">
        <f>O1225*P1225</f>
        <v/>
      </c>
      <c r="R1225" s="554" t="n">
        <v>0</v>
      </c>
      <c r="S1225" s="1634">
        <f>O1225*R1225</f>
        <v/>
      </c>
      <c r="T1225" s="1634">
        <f>Q1225-S1225</f>
        <v/>
      </c>
      <c r="U1225" s="556">
        <f>T1225/Q1225</f>
        <v/>
      </c>
      <c r="V1225" s="444" t="n"/>
      <c r="W1225" s="444" t="n"/>
      <c r="X1225" s="444" t="n"/>
      <c r="Y1225" s="444" t="n"/>
      <c r="Z1225" s="444" t="n"/>
      <c r="AA1225" s="444" t="n"/>
      <c r="AB1225" s="1718" t="n">
        <v>0.5</v>
      </c>
      <c r="AC1225" s="1624">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442" t="n"/>
      <c r="N1226" s="450" t="n"/>
      <c r="O1226" s="553" t="n">
        <v>2</v>
      </c>
      <c r="P1226" s="1622">
        <f>P637</f>
        <v/>
      </c>
      <c r="Q1226" s="1622">
        <f>O1226*P1226</f>
        <v/>
      </c>
      <c r="R1226" s="554" t="n">
        <v>0</v>
      </c>
      <c r="S1226" s="1634" t="n">
        <v>0</v>
      </c>
      <c r="T1226" s="1634">
        <f>Q1226-S1226</f>
        <v/>
      </c>
      <c r="U1226" s="556">
        <f>T1226/Q1226</f>
        <v/>
      </c>
      <c r="V1226" s="444" t="n"/>
      <c r="W1226" s="444" t="n"/>
      <c r="X1226" s="444" t="n"/>
      <c r="Y1226" s="444" t="n"/>
      <c r="Z1226" s="444" t="n"/>
      <c r="AA1226" s="444" t="n"/>
      <c r="AB1226" s="1718" t="n">
        <v>0.52</v>
      </c>
      <c r="AC1226" s="1637">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442"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442" t="n"/>
      <c r="N1227" s="450" t="n"/>
      <c r="O1227" s="553" t="n">
        <v>2</v>
      </c>
      <c r="P1227" s="1622">
        <f>P638</f>
        <v/>
      </c>
      <c r="Q1227" s="1622">
        <f>O1227*P1227</f>
        <v/>
      </c>
      <c r="R1227" s="554" t="n">
        <v>0</v>
      </c>
      <c r="S1227" s="1634">
        <f>O1227*R1227</f>
        <v/>
      </c>
      <c r="T1227" s="1634">
        <f>Q1227-S1227</f>
        <v/>
      </c>
      <c r="U1227" s="556">
        <f>T1227/Q1227</f>
        <v/>
      </c>
      <c r="V1227" s="444" t="n"/>
      <c r="W1227" s="444" t="n"/>
      <c r="X1227" s="444" t="n"/>
      <c r="Y1227" s="444" t="n"/>
      <c r="Z1227" s="444" t="n"/>
      <c r="AA1227" s="444" t="n"/>
      <c r="AB1227" s="1718" t="n">
        <v>0.5</v>
      </c>
      <c r="AC1227" s="1624">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442" t="n"/>
      <c r="N1228" s="450" t="n"/>
      <c r="O1228" s="553" t="n">
        <v>2</v>
      </c>
      <c r="P1228" s="1622" t="n">
        <v>100</v>
      </c>
      <c r="Q1228" s="1622">
        <f>O1228*P1228</f>
        <v/>
      </c>
      <c r="R1228" s="554" t="n">
        <v>0</v>
      </c>
      <c r="S1228" s="1634">
        <f>O1228*R1228</f>
        <v/>
      </c>
      <c r="T1228" s="1634">
        <f>Q1228-S1228</f>
        <v/>
      </c>
      <c r="U1228" s="556">
        <f>T1228/Q1228</f>
        <v/>
      </c>
      <c r="V1228" s="444" t="n"/>
      <c r="W1228" s="444" t="n"/>
      <c r="X1228" s="444" t="n"/>
      <c r="Y1228" s="444" t="n"/>
      <c r="Z1228" s="444" t="n"/>
      <c r="AA1228" s="444" t="n"/>
      <c r="AB1228" s="1718" t="n">
        <v>0.52</v>
      </c>
      <c r="AC1228" s="1637">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442" t="n"/>
      <c r="N1229" s="450" t="n"/>
      <c r="O1229" s="553" t="n">
        <v>3</v>
      </c>
      <c r="P1229" s="1622">
        <f>P640</f>
        <v/>
      </c>
      <c r="Q1229" s="1622">
        <f>O1229*P1229</f>
        <v/>
      </c>
      <c r="R1229" s="554" t="n">
        <v>0</v>
      </c>
      <c r="S1229" s="1634">
        <f>O1229*R1229</f>
        <v/>
      </c>
      <c r="T1229" s="1634">
        <f>Q1229-S1229</f>
        <v/>
      </c>
      <c r="U1229" s="556">
        <f>T1229/Q1229</f>
        <v/>
      </c>
      <c r="V1229" s="444" t="n"/>
      <c r="W1229" s="444" t="n"/>
      <c r="X1229" s="444" t="n"/>
      <c r="Y1229" s="444" t="n"/>
      <c r="Z1229" s="444" t="n"/>
      <c r="AA1229" s="444" t="inlineStr">
        <is>
          <t xml:space="preserve">10.5x10.5x5 </t>
        </is>
      </c>
      <c r="AB1229" s="1627">
        <f>AB640</f>
        <v/>
      </c>
      <c r="AC1229" s="1627">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442" t="n"/>
      <c r="N1230" s="450" t="n"/>
      <c r="O1230" s="553" t="n">
        <v>3</v>
      </c>
      <c r="P1230" s="1622">
        <f>P644</f>
        <v/>
      </c>
      <c r="Q1230" s="1622">
        <f>O1230*P1230</f>
        <v/>
      </c>
      <c r="R1230" s="554" t="n">
        <v>0</v>
      </c>
      <c r="S1230" s="1634">
        <f>O1230*R1230</f>
        <v/>
      </c>
      <c r="T1230" s="1634">
        <f>Q1230-S1230</f>
        <v/>
      </c>
      <c r="U1230" s="556">
        <f>T1230/Q1230</f>
        <v/>
      </c>
      <c r="V1230" s="444" t="n"/>
      <c r="W1230" s="444" t="n"/>
      <c r="X1230" s="444" t="n"/>
      <c r="Y1230" s="444" t="n"/>
      <c r="Z1230" s="444" t="n"/>
      <c r="AA1230" s="444" t="inlineStr">
        <is>
          <t>16x8x5.3</t>
        </is>
      </c>
      <c r="AB1230" s="1627">
        <f>AB644</f>
        <v/>
      </c>
      <c r="AC1230" s="1627">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442" t="n"/>
      <c r="N1231" s="450" t="n"/>
      <c r="O1231" s="553" t="n"/>
      <c r="P1231" s="1622">
        <f>P642</f>
        <v/>
      </c>
      <c r="Q1231" s="1622">
        <f>O1231*P1231</f>
        <v/>
      </c>
      <c r="R1231" s="554" t="n">
        <v>0</v>
      </c>
      <c r="S1231" s="1634">
        <f>O1231*R1231</f>
        <v/>
      </c>
      <c r="T1231" s="1634">
        <f>Q1231-S1231</f>
        <v/>
      </c>
      <c r="U1231" s="556">
        <f>T1231/Q1231</f>
        <v/>
      </c>
      <c r="V1231" s="444" t="n"/>
      <c r="W1231" s="444" t="n"/>
      <c r="X1231" s="444" t="n"/>
      <c r="Y1231" s="444" t="n"/>
      <c r="Z1231" s="444" t="n"/>
      <c r="AA1231" s="444" t="inlineStr">
        <is>
          <t>18.8x4.8x4.8</t>
        </is>
      </c>
      <c r="AB1231" s="1627">
        <f>AB642</f>
        <v/>
      </c>
      <c r="AC1231" s="1624">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442" t="n"/>
      <c r="N1232" s="450" t="n"/>
      <c r="O1232" s="553" t="n">
        <v>3</v>
      </c>
      <c r="P1232" s="1622">
        <f>P643</f>
        <v/>
      </c>
      <c r="Q1232" s="1622">
        <f>O1232*P1232</f>
        <v/>
      </c>
      <c r="R1232" s="554" t="n">
        <v>0</v>
      </c>
      <c r="S1232" s="1634">
        <f>O1232*R1232</f>
        <v/>
      </c>
      <c r="T1232" s="1634">
        <f>Q1232-S1232</f>
        <v/>
      </c>
      <c r="U1232" s="556">
        <f>T1232/Q1232</f>
        <v/>
      </c>
      <c r="V1232" s="444" t="n"/>
      <c r="W1232" s="444" t="n"/>
      <c r="X1232" s="444" t="n"/>
      <c r="Y1232" s="444" t="n"/>
      <c r="Z1232" s="444" t="n"/>
      <c r="AA1232" s="444" t="inlineStr">
        <is>
          <t xml:space="preserve">10x14x4.7 </t>
        </is>
      </c>
      <c r="AB1232" s="1627">
        <f>AB643</f>
        <v/>
      </c>
      <c r="AC1232" s="1624">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442"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442" t="n"/>
      <c r="N1233" s="450" t="n"/>
      <c r="O1233" s="553" t="n">
        <v>3</v>
      </c>
      <c r="P1233" s="1622">
        <f>P641</f>
        <v/>
      </c>
      <c r="Q1233" s="1622">
        <f>O1233*P1233</f>
        <v/>
      </c>
      <c r="R1233" s="554" t="n">
        <v>0</v>
      </c>
      <c r="S1233" s="1634">
        <f>O1233*R1233</f>
        <v/>
      </c>
      <c r="T1233" s="1634">
        <f>Q1233-S1233</f>
        <v/>
      </c>
      <c r="U1233" s="556">
        <f>T1233/Q1233</f>
        <v/>
      </c>
      <c r="V1233" s="444" t="n"/>
      <c r="W1233" s="444" t="n"/>
      <c r="X1233" s="444" t="n"/>
      <c r="Y1233" s="444" t="n"/>
      <c r="Z1233" s="444" t="n"/>
      <c r="AA1233" s="444" t="inlineStr">
        <is>
          <t>16x9x2.8</t>
        </is>
      </c>
      <c r="AB1233" s="1627">
        <f>AB641</f>
        <v/>
      </c>
      <c r="AC1233" s="1627">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442" t="n"/>
      <c r="B1234" s="822" t="n"/>
      <c r="C1234" s="448" t="inlineStr">
        <is>
          <t>4560393650313</t>
        </is>
      </c>
      <c r="D1234" s="448" t="n"/>
      <c r="E1234" s="435" t="inlineStr">
        <is>
          <t>AFURA TESTER</t>
        </is>
      </c>
      <c r="F1234" s="1668"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442" t="n"/>
      <c r="N1234" s="450" t="n"/>
      <c r="O1234" s="553" t="n"/>
      <c r="P1234" s="1622">
        <f>P645</f>
        <v/>
      </c>
      <c r="Q1234" s="1622">
        <f>O1234*P1234</f>
        <v/>
      </c>
      <c r="R1234" s="554" t="n">
        <v>0</v>
      </c>
      <c r="S1234" s="1634">
        <f>O1234*R1234</f>
        <v/>
      </c>
      <c r="T1234" s="1634">
        <f>Q1234-S1234</f>
        <v/>
      </c>
      <c r="U1234" s="556">
        <f>T1234/Q1234</f>
        <v/>
      </c>
      <c r="V1234" s="444" t="n"/>
      <c r="W1234" s="444" t="n"/>
      <c r="X1234" s="444" t="n"/>
      <c r="Y1234" s="444" t="n"/>
      <c r="Z1234" s="444" t="n"/>
      <c r="AA1234" s="444" t="n"/>
      <c r="AB1234" s="1627" t="n">
        <v>0.2</v>
      </c>
      <c r="AC1234" s="1627">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442" t="n"/>
      <c r="B1235" s="822" t="n"/>
      <c r="C1235" s="448" t="inlineStr">
        <is>
          <t>4560393650306</t>
        </is>
      </c>
      <c r="D1235" s="448" t="n"/>
      <c r="E1235" s="435" t="inlineStr">
        <is>
          <t>AFURA TESTER</t>
        </is>
      </c>
      <c r="F1235" s="1668"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442" t="n"/>
      <c r="N1235" s="450" t="n"/>
      <c r="O1235" s="553" t="n"/>
      <c r="P1235" s="1622">
        <f>P646</f>
        <v/>
      </c>
      <c r="Q1235" s="1622">
        <f>O1235*P1235</f>
        <v/>
      </c>
      <c r="R1235" s="554" t="n">
        <v>0</v>
      </c>
      <c r="S1235" s="1634">
        <f>O1235*R1235</f>
        <v/>
      </c>
      <c r="T1235" s="1634">
        <f>Q1235-S1235</f>
        <v/>
      </c>
      <c r="U1235" s="556">
        <f>T1235/Q1235</f>
        <v/>
      </c>
      <c r="V1235" s="444" t="n"/>
      <c r="W1235" s="444" t="n"/>
      <c r="X1235" s="444" t="n"/>
      <c r="Y1235" s="444" t="n"/>
      <c r="Z1235" s="444" t="n"/>
      <c r="AA1235" s="444" t="n"/>
      <c r="AB1235" s="1627" t="n">
        <v>0.1</v>
      </c>
      <c r="AC1235" s="1627">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442" t="n"/>
      <c r="B1236" s="822" t="n"/>
      <c r="C1236" s="448" t="inlineStr">
        <is>
          <t>4560393650320</t>
        </is>
      </c>
      <c r="D1236" s="448" t="n"/>
      <c r="E1236" s="435" t="inlineStr">
        <is>
          <t>AFURA TESTER</t>
        </is>
      </c>
      <c r="F1236" s="1668"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442" t="n"/>
      <c r="N1236" s="450" t="n"/>
      <c r="O1236" s="553" t="n"/>
      <c r="P1236" s="1622">
        <f>P647</f>
        <v/>
      </c>
      <c r="Q1236" s="1622">
        <f>O1236*P1236</f>
        <v/>
      </c>
      <c r="R1236" s="554" t="n">
        <v>0</v>
      </c>
      <c r="S1236" s="1634">
        <f>O1236*R1236</f>
        <v/>
      </c>
      <c r="T1236" s="1634">
        <f>Q1236-S1236</f>
        <v/>
      </c>
      <c r="U1236" s="556">
        <f>T1236/Q1236</f>
        <v/>
      </c>
      <c r="V1236" s="444" t="n"/>
      <c r="W1236" s="444" t="n"/>
      <c r="X1236" s="444" t="n"/>
      <c r="Y1236" s="444" t="n"/>
      <c r="Z1236" s="444" t="n"/>
      <c r="AA1236" s="444" t="n"/>
      <c r="AB1236" s="1627" t="n">
        <v>0.1</v>
      </c>
      <c r="AC1236" s="1627">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442" t="n"/>
      <c r="B1237" s="822" t="n"/>
      <c r="C1237" s="448" t="inlineStr">
        <is>
          <t>4560393650337</t>
        </is>
      </c>
      <c r="D1237" s="448" t="n"/>
      <c r="E1237" s="435" t="inlineStr">
        <is>
          <t>AFURA TESTER</t>
        </is>
      </c>
      <c r="F1237" s="1668"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442" t="n"/>
      <c r="N1237" s="450" t="n"/>
      <c r="O1237" s="553" t="n"/>
      <c r="P1237" s="1622">
        <f>P648</f>
        <v/>
      </c>
      <c r="Q1237" s="1622">
        <f>O1237*P1237</f>
        <v/>
      </c>
      <c r="R1237" s="554" t="n">
        <v>0</v>
      </c>
      <c r="S1237" s="1634">
        <f>O1237*R1237</f>
        <v/>
      </c>
      <c r="T1237" s="1634">
        <f>Q1237-S1237</f>
        <v/>
      </c>
      <c r="U1237" s="556">
        <f>T1237/Q1237</f>
        <v/>
      </c>
      <c r="V1237" s="444" t="n"/>
      <c r="W1237" s="444" t="n"/>
      <c r="X1237" s="444" t="n"/>
      <c r="Y1237" s="444" t="n"/>
      <c r="Z1237" s="444" t="n"/>
      <c r="AA1237" s="444" t="n"/>
      <c r="AB1237" s="1627" t="n">
        <v>0.1</v>
      </c>
      <c r="AC1237" s="1627">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442"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442" t="n"/>
      <c r="N1238" s="450" t="n"/>
      <c r="O1238" s="553" t="n"/>
      <c r="P1238" s="1622">
        <f>P402</f>
        <v/>
      </c>
      <c r="Q1238" s="1622">
        <f>O1238*P1238</f>
        <v/>
      </c>
      <c r="R1238" s="554" t="n">
        <v>0</v>
      </c>
      <c r="S1238" s="1634">
        <f>O1238*R1238</f>
        <v/>
      </c>
      <c r="T1238" s="1634">
        <f>Q1238-S1238</f>
        <v/>
      </c>
      <c r="U1238" s="556">
        <f>T1238/Q1238</f>
        <v/>
      </c>
      <c r="V1238" s="444" t="n"/>
      <c r="W1238" s="444" t="n"/>
      <c r="X1238" s="444" t="n"/>
      <c r="Y1238" s="444" t="n"/>
      <c r="Z1238" s="444" t="n"/>
      <c r="AA1238" s="444" t="n"/>
      <c r="AB1238" s="1661" t="n">
        <v>0.073</v>
      </c>
      <c r="AC1238" s="1624">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442"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442" t="n"/>
      <c r="N1239" s="450" t="n"/>
      <c r="O1239" s="553" t="n"/>
      <c r="P1239" s="1622">
        <f>P404</f>
        <v/>
      </c>
      <c r="Q1239" s="1622">
        <f>O1239*P1239</f>
        <v/>
      </c>
      <c r="R1239" s="554" t="n">
        <v>0</v>
      </c>
      <c r="S1239" s="1634">
        <f>O1239*R1239</f>
        <v/>
      </c>
      <c r="T1239" s="1634">
        <f>Q1239-S1239</f>
        <v/>
      </c>
      <c r="U1239" s="556">
        <f>T1239/Q1239</f>
        <v/>
      </c>
      <c r="V1239" s="444" t="n"/>
      <c r="W1239" s="444" t="n"/>
      <c r="X1239" s="444" t="n"/>
      <c r="Y1239" s="444" t="n"/>
      <c r="Z1239" s="444" t="n"/>
      <c r="AA1239" s="444" t="n"/>
      <c r="AB1239" s="1661" t="n">
        <v>0.025</v>
      </c>
      <c r="AC1239" s="1624">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21" t="n">
        <v>4582490490265</v>
      </c>
      <c r="D1240" s="1621"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442" t="n"/>
      <c r="N1240" s="450" t="n"/>
      <c r="O1240" s="553" t="n"/>
      <c r="P1240" s="1622">
        <f>P406</f>
        <v/>
      </c>
      <c r="Q1240" s="1622">
        <f>O1240*P1240</f>
        <v/>
      </c>
      <c r="R1240" s="554" t="n">
        <v>0</v>
      </c>
      <c r="S1240" s="1634">
        <f>O1240*R1240</f>
        <v/>
      </c>
      <c r="T1240" s="1634">
        <f>Q1240-S1240</f>
        <v/>
      </c>
      <c r="U1240" s="556">
        <f>T1240/Q1240</f>
        <v/>
      </c>
      <c r="V1240" s="444" t="n"/>
      <c r="W1240" s="444" t="n"/>
      <c r="X1240" s="444" t="n"/>
      <c r="Y1240" s="444" t="n"/>
      <c r="Z1240" s="444" t="n"/>
      <c r="AA1240" s="444" t="inlineStr">
        <is>
          <t>19х10х3.8</t>
        </is>
      </c>
      <c r="AB1240" s="1442" t="n">
        <v>0.032</v>
      </c>
      <c r="AC1240" s="1624">
        <f>ROUND(O1240*AB1240,3)</f>
        <v/>
      </c>
      <c r="AD1240" s="673">
        <f>AD406</f>
        <v/>
      </c>
      <c r="AE1240" s="663" t="n"/>
      <c r="AF1240" s="663" t="n"/>
      <c r="AG1240" s="663" t="n"/>
    </row>
    <row r="1241" hidden="1" ht="20.1" customFormat="1" customHeight="1" s="437" thickBot="1">
      <c r="A1241" s="1442" t="n"/>
      <c r="B1241" s="822" t="n"/>
      <c r="C1241" s="1621" t="n">
        <v>4582490490289</v>
      </c>
      <c r="D1241" s="1621"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442" t="n"/>
      <c r="N1241" s="450" t="n"/>
      <c r="O1241" s="553" t="n"/>
      <c r="P1241" s="1622">
        <f>P407</f>
        <v/>
      </c>
      <c r="Q1241" s="1622">
        <f>O1241*P1241</f>
        <v/>
      </c>
      <c r="R1241" s="554" t="n">
        <v>0</v>
      </c>
      <c r="S1241" s="1634">
        <f>O1241*R1241</f>
        <v/>
      </c>
      <c r="T1241" s="1634">
        <f>Q1241-S1241</f>
        <v/>
      </c>
      <c r="U1241" s="556">
        <f>T1241/Q1241</f>
        <v/>
      </c>
      <c r="V1241" s="444" t="n"/>
      <c r="W1241" s="444" t="n"/>
      <c r="X1241" s="444" t="n"/>
      <c r="Y1241" s="444" t="n"/>
      <c r="Z1241" s="444" t="n"/>
      <c r="AA1241" s="444" t="inlineStr">
        <is>
          <t>19.5х10х3.5</t>
        </is>
      </c>
      <c r="AB1241" s="1442" t="n">
        <v>0.027</v>
      </c>
      <c r="AC1241" s="1624">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442" t="n"/>
      <c r="B1242" s="822" t="n"/>
      <c r="C1242" s="1621" t="n">
        <v>4582490490296</v>
      </c>
      <c r="D1242" s="1621"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442" t="n"/>
      <c r="N1242" s="450" t="n"/>
      <c r="O1242" s="553" t="n"/>
      <c r="P1242" s="1622">
        <f>P408</f>
        <v/>
      </c>
      <c r="Q1242" s="1622">
        <f>O1242*P1242</f>
        <v/>
      </c>
      <c r="R1242" s="554" t="n">
        <v>0</v>
      </c>
      <c r="S1242" s="1634">
        <f>O1242*R1242</f>
        <v/>
      </c>
      <c r="T1242" s="1634">
        <f>Q1242-S1242</f>
        <v/>
      </c>
      <c r="U1242" s="556">
        <f>T1242/Q1242</f>
        <v/>
      </c>
      <c r="V1242" s="444" t="n"/>
      <c r="W1242" s="444" t="n"/>
      <c r="X1242" s="444" t="n"/>
      <c r="Y1242" s="444" t="n"/>
      <c r="Z1242" s="444" t="n"/>
      <c r="AA1242" s="444" t="inlineStr">
        <is>
          <t>直径5х10.5</t>
        </is>
      </c>
      <c r="AB1242" s="1442" t="n">
        <v>0.174</v>
      </c>
      <c r="AC1242" s="1624">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442"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442" t="n"/>
      <c r="N1243" s="450" t="n"/>
      <c r="O1243" s="553" t="n"/>
      <c r="P1243" s="1622">
        <f>P409</f>
        <v/>
      </c>
      <c r="Q1243" s="1622">
        <f>O1243*P1243</f>
        <v/>
      </c>
      <c r="R1243" s="554" t="n">
        <v>0</v>
      </c>
      <c r="S1243" s="1634">
        <f>O1243*R1243</f>
        <v/>
      </c>
      <c r="T1243" s="1634">
        <f>Q1243-S1243</f>
        <v/>
      </c>
      <c r="U1243" s="556">
        <f>T1243/Q1243</f>
        <v/>
      </c>
      <c r="V1243" s="444" t="n"/>
      <c r="W1243" s="444" t="n"/>
      <c r="X1243" s="444" t="n"/>
      <c r="Y1243" s="444" t="n"/>
      <c r="Z1243" s="444" t="n"/>
      <c r="AA1243" s="444" t="inlineStr">
        <is>
          <t>6.9х6.9х7.5</t>
        </is>
      </c>
      <c r="AB1243" s="723" t="n">
        <v>0.194</v>
      </c>
      <c r="AC1243" s="1624">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442" t="n"/>
      <c r="N1244" s="450" t="n"/>
      <c r="O1244" s="553" t="n"/>
      <c r="P1244" s="1622" t="n">
        <v>100</v>
      </c>
      <c r="Q1244" s="1622">
        <f>O1244*P1244</f>
        <v/>
      </c>
      <c r="R1244" s="554" t="n">
        <v>0</v>
      </c>
      <c r="S1244" s="1634">
        <f>O1244*R1244</f>
        <v/>
      </c>
      <c r="T1244" s="1634">
        <f>Q1244-S1244</f>
        <v/>
      </c>
      <c r="U1244" s="556">
        <f>T1244/Q1244</f>
        <v/>
      </c>
      <c r="V1244" s="444" t="n"/>
      <c r="W1244" s="444" t="n"/>
      <c r="X1244" s="444" t="n"/>
      <c r="Y1244" s="444" t="n"/>
      <c r="Z1244" s="444" t="n"/>
      <c r="AA1244" s="444" t="n"/>
      <c r="AB1244" s="1442" t="n">
        <v>0.098</v>
      </c>
      <c r="AC1244" s="1637">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442" t="n"/>
      <c r="N1245" s="450" t="n"/>
      <c r="O1245" s="553" t="n"/>
      <c r="P1245" s="1622" t="n">
        <v>100</v>
      </c>
      <c r="Q1245" s="1622">
        <f>O1245*P1245</f>
        <v/>
      </c>
      <c r="R1245" s="554" t="n">
        <v>0</v>
      </c>
      <c r="S1245" s="1634">
        <f>O1245*R1245</f>
        <v/>
      </c>
      <c r="T1245" s="1634">
        <f>Q1245-S1245</f>
        <v/>
      </c>
      <c r="U1245" s="556">
        <f>T1245/Q1245</f>
        <v/>
      </c>
      <c r="V1245" s="444" t="n"/>
      <c r="W1245" s="444" t="n"/>
      <c r="X1245" s="444" t="n"/>
      <c r="Y1245" s="444" t="n"/>
      <c r="Z1245" s="444" t="n"/>
      <c r="AA1245" s="444" t="n"/>
      <c r="AB1245" s="1442" t="n">
        <v>0.201</v>
      </c>
      <c r="AC1245" s="1637">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442" t="n"/>
      <c r="N1246" s="450" t="n"/>
      <c r="O1246" s="553" t="n"/>
      <c r="P1246" s="1622" t="n">
        <v>100</v>
      </c>
      <c r="Q1246" s="1622">
        <f>O1246*P1246</f>
        <v/>
      </c>
      <c r="R1246" s="554" t="n">
        <v>0</v>
      </c>
      <c r="S1246" s="1634">
        <f>O1246*R1246</f>
        <v/>
      </c>
      <c r="T1246" s="1634">
        <f>Q1246-S1246</f>
        <v/>
      </c>
      <c r="U1246" s="556">
        <f>T1246/Q1246</f>
        <v/>
      </c>
      <c r="V1246" s="444" t="n"/>
      <c r="W1246" s="444" t="n"/>
      <c r="X1246" s="444" t="n"/>
      <c r="Y1246" s="444" t="n"/>
      <c r="Z1246" s="444" t="n"/>
      <c r="AA1246" s="444" t="n"/>
      <c r="AB1246" s="1442" t="n">
        <v>0.127</v>
      </c>
      <c r="AC1246" s="1637">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442" t="n"/>
      <c r="N1247" s="450" t="n"/>
      <c r="O1247" s="553" t="n"/>
      <c r="P1247" s="1622" t="n">
        <v>100</v>
      </c>
      <c r="Q1247" s="1622">
        <f>O1247*P1247</f>
        <v/>
      </c>
      <c r="R1247" s="554" t="n">
        <v>0</v>
      </c>
      <c r="S1247" s="1634">
        <f>O1247*R1247</f>
        <v/>
      </c>
      <c r="T1247" s="1634">
        <f>Q1247-S1247</f>
        <v/>
      </c>
      <c r="U1247" s="556">
        <f>T1247/Q1247</f>
        <v/>
      </c>
      <c r="V1247" s="444" t="n"/>
      <c r="W1247" s="444" t="n"/>
      <c r="X1247" s="444" t="n"/>
      <c r="Y1247" s="444" t="n"/>
      <c r="Z1247" s="444" t="n"/>
      <c r="AA1247" s="444" t="n"/>
      <c r="AB1247" s="1442" t="n">
        <v>0.101</v>
      </c>
      <c r="AC1247" s="1637">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442"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442" t="n"/>
      <c r="N1248" s="450" t="n"/>
      <c r="O1248" s="553" t="n"/>
      <c r="P1248" s="1745">
        <f>P410</f>
        <v/>
      </c>
      <c r="Q1248" s="1622">
        <f>O1248*P1248</f>
        <v/>
      </c>
      <c r="R1248" s="554" t="n">
        <v>0</v>
      </c>
      <c r="S1248" s="1634">
        <f>O1248*R1248</f>
        <v/>
      </c>
      <c r="T1248" s="1634">
        <f>Q1248-S1248</f>
        <v/>
      </c>
      <c r="U1248" s="556">
        <f>T1248/Q1248</f>
        <v/>
      </c>
      <c r="V1248" s="444" t="n"/>
      <c r="W1248" s="444" t="n"/>
      <c r="X1248" s="444" t="n"/>
      <c r="Y1248" s="444" t="n"/>
      <c r="Z1248" s="444" t="n"/>
      <c r="AA1248" s="444" t="n"/>
      <c r="AB1248" s="1627" t="n">
        <v>0.248</v>
      </c>
      <c r="AC1248" s="1627">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442" t="n"/>
      <c r="N1249" s="450" t="n"/>
      <c r="O1249" s="553" t="n"/>
      <c r="P1249" s="1745" t="n">
        <v>3530</v>
      </c>
      <c r="Q1249" s="1622">
        <f>O1249*P1249</f>
        <v/>
      </c>
      <c r="R1249" s="554" t="n">
        <v>0</v>
      </c>
      <c r="S1249" s="1634">
        <f>O1249*R1249</f>
        <v/>
      </c>
      <c r="T1249" s="1634">
        <f>Q1249-S1249</f>
        <v/>
      </c>
      <c r="U1249" s="556">
        <f>T1249/Q1249</f>
        <v/>
      </c>
      <c r="V1249" s="444" t="n"/>
      <c r="W1249" s="444" t="n"/>
      <c r="X1249" s="444" t="n"/>
      <c r="Y1249" s="444" t="n"/>
      <c r="Z1249" s="444" t="n"/>
      <c r="AA1249" s="444" t="n"/>
      <c r="AB1249" s="1659" t="n">
        <v>0.0142</v>
      </c>
      <c r="AC1249" s="1627">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442"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442" t="n"/>
      <c r="N1250" s="450" t="n"/>
      <c r="O1250" s="553" t="n"/>
      <c r="P1250" s="1745">
        <f>P669</f>
        <v/>
      </c>
      <c r="Q1250" s="1622">
        <f>O1250*P1250</f>
        <v/>
      </c>
      <c r="R1250" s="554" t="n">
        <v>0</v>
      </c>
      <c r="S1250" s="1634">
        <f>O1250*R1250</f>
        <v/>
      </c>
      <c r="T1250" s="1634">
        <f>Q1250-S1250</f>
        <v/>
      </c>
      <c r="U1250" s="556">
        <f>T1250/Q1250</f>
        <v/>
      </c>
      <c r="V1250" s="444" t="n"/>
      <c r="W1250" s="444" t="n"/>
      <c r="X1250" s="444" t="n"/>
      <c r="Y1250" s="444" t="n"/>
      <c r="Z1250" s="444" t="n"/>
      <c r="AA1250" s="444" t="n"/>
      <c r="AB1250" s="1659" t="n">
        <v>0.1</v>
      </c>
      <c r="AC1250" s="1624">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442" t="n"/>
      <c r="N1251" s="450" t="n"/>
      <c r="O1251" s="553" t="n"/>
      <c r="P1251" s="1745" t="n">
        <v>5180</v>
      </c>
      <c r="Q1251" s="1622">
        <f>O1251*P1251</f>
        <v/>
      </c>
      <c r="R1251" s="554" t="n">
        <v>0</v>
      </c>
      <c r="S1251" s="1634">
        <f>O1251*R1251</f>
        <v/>
      </c>
      <c r="T1251" s="1634">
        <f>Q1251-S1251</f>
        <v/>
      </c>
      <c r="U1251" s="556">
        <f>T1251/Q1251</f>
        <v/>
      </c>
      <c r="V1251" s="444" t="n"/>
      <c r="W1251" s="444" t="n"/>
      <c r="X1251" s="444" t="n"/>
      <c r="Y1251" s="444" t="n"/>
      <c r="Z1251" s="444" t="n"/>
      <c r="AA1251" s="444" t="n"/>
      <c r="AB1251" s="1659" t="n">
        <v>0.17</v>
      </c>
      <c r="AC1251" s="1627">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442" t="n"/>
      <c r="N1252" s="450" t="n"/>
      <c r="O1252" s="553" t="n"/>
      <c r="P1252" s="1745">
        <f>P671</f>
        <v/>
      </c>
      <c r="Q1252" s="1622">
        <f>O1252*P1252</f>
        <v/>
      </c>
      <c r="R1252" s="554" t="n">
        <v>0</v>
      </c>
      <c r="S1252" s="1634">
        <f>O1252*R1252</f>
        <v/>
      </c>
      <c r="T1252" s="1634">
        <f>Q1252-S1252</f>
        <v/>
      </c>
      <c r="U1252" s="556">
        <f>T1252/Q1252</f>
        <v/>
      </c>
      <c r="V1252" s="444" t="n"/>
      <c r="W1252" s="444" t="n"/>
      <c r="X1252" s="444" t="n"/>
      <c r="Y1252" s="444" t="n"/>
      <c r="Z1252" s="444" t="n"/>
      <c r="AA1252" s="444" t="n"/>
      <c r="AB1252" s="1659" t="n">
        <v>0.23</v>
      </c>
      <c r="AC1252" s="1627">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442" t="n"/>
      <c r="N1253" s="450" t="n"/>
      <c r="O1253" s="553" t="n"/>
      <c r="P1253" s="1745">
        <f>P672</f>
        <v/>
      </c>
      <c r="Q1253" s="1622">
        <f>O1253*P1253</f>
        <v/>
      </c>
      <c r="R1253" s="554" t="n">
        <v>0</v>
      </c>
      <c r="S1253" s="1634">
        <f>O1253*R1253</f>
        <v/>
      </c>
      <c r="T1253" s="1634">
        <f>Q1253-S1253</f>
        <v/>
      </c>
      <c r="U1253" s="556">
        <f>T1253/Q1253</f>
        <v/>
      </c>
      <c r="V1253" s="444" t="n"/>
      <c r="W1253" s="444" t="n"/>
      <c r="X1253" s="444" t="n"/>
      <c r="Y1253" s="444" t="n"/>
      <c r="Z1253" s="444" t="n"/>
      <c r="AA1253" s="444" t="n"/>
      <c r="AB1253" s="1659" t="n">
        <v>0.1</v>
      </c>
      <c r="AC1253" s="1627">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442" t="n"/>
      <c r="B1254" s="822" t="n"/>
      <c r="C1254" s="1738" t="n">
        <v>4560438578442</v>
      </c>
      <c r="D1254" s="1738"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442" t="n"/>
      <c r="N1254" s="450" t="n"/>
      <c r="O1254" s="553" t="n"/>
      <c r="P1254" s="1745" t="n">
        <v>461</v>
      </c>
      <c r="Q1254" s="1622">
        <f>O1254*P1254</f>
        <v/>
      </c>
      <c r="R1254" s="554" t="n">
        <v>0</v>
      </c>
      <c r="S1254" s="1634">
        <f>O1254*R1254</f>
        <v/>
      </c>
      <c r="T1254" s="1634">
        <f>Q1254-S1254</f>
        <v/>
      </c>
      <c r="U1254" s="556">
        <f>T1254/Q1254</f>
        <v/>
      </c>
      <c r="V1254" s="444" t="n"/>
      <c r="W1254" s="444" t="n"/>
      <c r="X1254" s="444" t="n"/>
      <c r="Y1254" s="444" t="n"/>
      <c r="Z1254" s="444" t="n"/>
      <c r="AA1254" s="444" t="n"/>
      <c r="AB1254" s="1647">
        <f>AB673</f>
        <v/>
      </c>
      <c r="AC1254" s="1624">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442"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442" t="n"/>
      <c r="N1255" s="450" t="n"/>
      <c r="O1255" s="553" t="n"/>
      <c r="P1255" s="1745" t="n">
        <v>1729</v>
      </c>
      <c r="Q1255" s="1622">
        <f>O1255*P1255</f>
        <v/>
      </c>
      <c r="R1255" s="554" t="n">
        <v>0</v>
      </c>
      <c r="S1255" s="1634">
        <f>O1255*R1255</f>
        <v/>
      </c>
      <c r="T1255" s="1634">
        <f>Q1255-S1255</f>
        <v/>
      </c>
      <c r="U1255" s="556">
        <f>T1255/Q1255</f>
        <v/>
      </c>
      <c r="V1255" s="444" t="n"/>
      <c r="W1255" s="444" t="n"/>
      <c r="X1255" s="444" t="n"/>
      <c r="Y1255" s="444" t="n"/>
      <c r="Z1255" s="444" t="n"/>
      <c r="AA1255" s="444" t="n"/>
      <c r="AB1255" s="1647">
        <f>AB674</f>
        <v/>
      </c>
      <c r="AC1255" s="1624">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442"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442" t="n"/>
      <c r="N1256" s="450" t="n"/>
      <c r="O1256" s="553" t="n"/>
      <c r="P1256" s="1745" t="n">
        <v>1176</v>
      </c>
      <c r="Q1256" s="1622">
        <f>O1256*P1256</f>
        <v/>
      </c>
      <c r="R1256" s="554" t="n">
        <v>0</v>
      </c>
      <c r="S1256" s="1634">
        <f>O1256*R1256</f>
        <v/>
      </c>
      <c r="T1256" s="1634">
        <f>Q1256-S1256</f>
        <v/>
      </c>
      <c r="U1256" s="556">
        <f>T1256/Q1256</f>
        <v/>
      </c>
      <c r="V1256" s="444" t="n"/>
      <c r="W1256" s="444" t="n"/>
      <c r="X1256" s="444" t="n"/>
      <c r="Y1256" s="444" t="n"/>
      <c r="Z1256" s="444" t="n"/>
      <c r="AA1256" s="444" t="n"/>
      <c r="AB1256" s="1647">
        <f>AB675</f>
        <v/>
      </c>
      <c r="AC1256" s="1624">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442"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442" t="n"/>
      <c r="N1257" s="450" t="n"/>
      <c r="O1257" s="553" t="n"/>
      <c r="P1257" s="1745" t="n">
        <v>1976</v>
      </c>
      <c r="Q1257" s="1622">
        <f>O1257*P1257</f>
        <v/>
      </c>
      <c r="R1257" s="554" t="n">
        <v>0</v>
      </c>
      <c r="S1257" s="1634">
        <f>O1257*R1257</f>
        <v/>
      </c>
      <c r="T1257" s="1634">
        <f>Q1257-S1257</f>
        <v/>
      </c>
      <c r="U1257" s="556">
        <f>T1257/Q1257</f>
        <v/>
      </c>
      <c r="V1257" s="444" t="n"/>
      <c r="W1257" s="444" t="n"/>
      <c r="X1257" s="444" t="n"/>
      <c r="Y1257" s="444" t="n"/>
      <c r="Z1257" s="444" t="n"/>
      <c r="AA1257" s="444" t="n"/>
      <c r="AB1257" s="1647">
        <f>AB676</f>
        <v/>
      </c>
      <c r="AC1257" s="1624">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442"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442" t="n"/>
      <c r="N1258" s="450" t="n"/>
      <c r="O1258" s="553" t="n"/>
      <c r="P1258" s="1745" t="n">
        <v>800</v>
      </c>
      <c r="Q1258" s="1622">
        <f>O1258*P1258</f>
        <v/>
      </c>
      <c r="R1258" s="554" t="n">
        <v>0</v>
      </c>
      <c r="S1258" s="1634">
        <f>O1258*R1258</f>
        <v/>
      </c>
      <c r="T1258" s="1634">
        <f>Q1258-S1258</f>
        <v/>
      </c>
      <c r="U1258" s="556">
        <f>T1258/Q1258</f>
        <v/>
      </c>
      <c r="V1258" s="444" t="n"/>
      <c r="W1258" s="444" t="n"/>
      <c r="X1258" s="444" t="n"/>
      <c r="Y1258" s="444" t="n"/>
      <c r="Z1258" s="444" t="n"/>
      <c r="AA1258" s="444" t="n"/>
      <c r="AB1258" s="1647">
        <f>AB678</f>
        <v/>
      </c>
      <c r="AC1258" s="1624">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442"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442" t="n"/>
      <c r="N1259" s="450" t="n"/>
      <c r="O1259" s="553" t="n"/>
      <c r="P1259" s="1745" t="n">
        <v>800</v>
      </c>
      <c r="Q1259" s="1622">
        <f>O1259*P1259</f>
        <v/>
      </c>
      <c r="R1259" s="554" t="n">
        <v>0</v>
      </c>
      <c r="S1259" s="1634">
        <f>O1259*R1259</f>
        <v/>
      </c>
      <c r="T1259" s="1634">
        <f>Q1259-S1259</f>
        <v/>
      </c>
      <c r="U1259" s="556">
        <f>T1259/Q1259</f>
        <v/>
      </c>
      <c r="V1259" s="444" t="n"/>
      <c r="W1259" s="444" t="n"/>
      <c r="X1259" s="444" t="n"/>
      <c r="Y1259" s="444" t="n"/>
      <c r="Z1259" s="444" t="n"/>
      <c r="AA1259" s="444" t="n"/>
      <c r="AB1259" s="1647">
        <f>AB679</f>
        <v/>
      </c>
      <c r="AC1259" s="1624">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442"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442" t="n"/>
      <c r="N1260" s="450" t="n"/>
      <c r="O1260" s="553" t="n"/>
      <c r="P1260" s="1745" t="n">
        <v>800</v>
      </c>
      <c r="Q1260" s="1622">
        <f>O1260*P1260</f>
        <v/>
      </c>
      <c r="R1260" s="554" t="n">
        <v>0</v>
      </c>
      <c r="S1260" s="1634">
        <f>O1260*R1260</f>
        <v/>
      </c>
      <c r="T1260" s="1634">
        <f>Q1260-S1260</f>
        <v/>
      </c>
      <c r="U1260" s="556">
        <f>T1260/Q1260</f>
        <v/>
      </c>
      <c r="V1260" s="444" t="n"/>
      <c r="W1260" s="444" t="n"/>
      <c r="X1260" s="444" t="n"/>
      <c r="Y1260" s="444" t="n"/>
      <c r="Z1260" s="444" t="n"/>
      <c r="AA1260" s="444" t="n"/>
      <c r="AB1260" s="1647">
        <f>AB680</f>
        <v/>
      </c>
      <c r="AC1260" s="1624">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442"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442" t="n"/>
      <c r="N1261" s="450" t="n"/>
      <c r="O1261" s="553" t="n"/>
      <c r="P1261" s="1745" t="n">
        <v>800</v>
      </c>
      <c r="Q1261" s="1622">
        <f>O1261*P1261</f>
        <v/>
      </c>
      <c r="R1261" s="554" t="n">
        <v>0</v>
      </c>
      <c r="S1261" s="1634">
        <f>O1261*R1261</f>
        <v/>
      </c>
      <c r="T1261" s="1634">
        <f>Q1261-S1261</f>
        <v/>
      </c>
      <c r="U1261" s="556">
        <f>T1261/Q1261</f>
        <v/>
      </c>
      <c r="V1261" s="444" t="n"/>
      <c r="W1261" s="444" t="n"/>
      <c r="X1261" s="444" t="n"/>
      <c r="Y1261" s="444" t="n"/>
      <c r="Z1261" s="444" t="n"/>
      <c r="AA1261" s="444" t="n"/>
      <c r="AB1261" s="1647">
        <f>AB681</f>
        <v/>
      </c>
      <c r="AC1261" s="1624">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442"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442" t="n"/>
      <c r="N1262" s="450" t="n"/>
      <c r="O1262" s="553" t="n"/>
      <c r="P1262" s="1745" t="n">
        <v>6000</v>
      </c>
      <c r="Q1262" s="1622">
        <f>O1262*P1262</f>
        <v/>
      </c>
      <c r="R1262" s="554" t="n">
        <v>0</v>
      </c>
      <c r="S1262" s="1634">
        <f>O1262*R1262</f>
        <v/>
      </c>
      <c r="T1262" s="1634">
        <f>Q1262-S1262</f>
        <v/>
      </c>
      <c r="U1262" s="556">
        <f>T1262/Q1262</f>
        <v/>
      </c>
      <c r="V1262" s="444" t="n"/>
      <c r="W1262" s="444" t="n"/>
      <c r="X1262" s="444" t="n"/>
      <c r="Y1262" s="444" t="n"/>
      <c r="Z1262" s="444" t="n"/>
      <c r="AA1262" s="444" t="n"/>
      <c r="AB1262" s="1647">
        <f>AB682</f>
        <v/>
      </c>
      <c r="AC1262" s="1624">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442"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442" t="n"/>
      <c r="N1263" s="450" t="n"/>
      <c r="O1263" s="553" t="n"/>
      <c r="P1263" s="1745" t="n">
        <v>7694</v>
      </c>
      <c r="Q1263" s="1622">
        <f>O1263*P1263</f>
        <v/>
      </c>
      <c r="R1263" s="554" t="n">
        <v>0</v>
      </c>
      <c r="S1263" s="1634">
        <f>O1263*R1263</f>
        <v/>
      </c>
      <c r="T1263" s="1634">
        <f>Q1263-S1263</f>
        <v/>
      </c>
      <c r="U1263" s="556">
        <f>T1263/Q1263</f>
        <v/>
      </c>
      <c r="V1263" s="444" t="n"/>
      <c r="W1263" s="444" t="n"/>
      <c r="X1263" s="444" t="n"/>
      <c r="Y1263" s="444" t="n"/>
      <c r="Z1263" s="444" t="n"/>
      <c r="AA1263" s="444" t="n"/>
      <c r="AB1263" s="1647">
        <f>AB683</f>
        <v/>
      </c>
      <c r="AC1263" s="1624">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442"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442" t="n"/>
      <c r="N1264" s="450" t="n"/>
      <c r="O1264" s="553" t="n"/>
      <c r="P1264" s="1745" t="n">
        <v>9811</v>
      </c>
      <c r="Q1264" s="1622">
        <f>O1264*P1264</f>
        <v/>
      </c>
      <c r="R1264" s="554" t="n">
        <v>0</v>
      </c>
      <c r="S1264" s="1634">
        <f>O1264*R1264</f>
        <v/>
      </c>
      <c r="T1264" s="1634">
        <f>Q1264-S1264</f>
        <v/>
      </c>
      <c r="U1264" s="556">
        <f>T1264/Q1264</f>
        <v/>
      </c>
      <c r="V1264" s="444" t="n"/>
      <c r="W1264" s="444" t="n"/>
      <c r="X1264" s="444" t="n"/>
      <c r="Y1264" s="444" t="n"/>
      <c r="Z1264" s="444" t="n"/>
      <c r="AA1264" s="444" t="n"/>
      <c r="AB1264" s="1647">
        <f>AB684</f>
        <v/>
      </c>
      <c r="AC1264" s="1624">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442" t="n"/>
      <c r="B1265" s="822" t="n"/>
      <c r="C1265" s="1676" t="n">
        <v>4560438579340</v>
      </c>
      <c r="D1265" s="1788"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442" t="n"/>
      <c r="N1265" s="450" t="n"/>
      <c r="O1265" s="553" t="n"/>
      <c r="P1265" s="1745">
        <f>P688</f>
        <v/>
      </c>
      <c r="Q1265" s="1622">
        <f>O1265*P1265</f>
        <v/>
      </c>
      <c r="R1265" s="554" t="n">
        <v>0</v>
      </c>
      <c r="S1265" s="1634">
        <f>O1265*R1265</f>
        <v/>
      </c>
      <c r="T1265" s="1634">
        <f>Q1265-S1265</f>
        <v/>
      </c>
      <c r="U1265" s="556">
        <f>T1265/Q1265</f>
        <v/>
      </c>
      <c r="V1265" s="444" t="n"/>
      <c r="W1265" s="444" t="n"/>
      <c r="X1265" s="444" t="n"/>
      <c r="Y1265" s="444" t="n"/>
      <c r="Z1265" s="444" t="n"/>
      <c r="AA1265" s="444" t="n"/>
      <c r="AB1265" s="1647" t="n">
        <v>0.0216</v>
      </c>
      <c r="AC1265" s="1624">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442" t="n"/>
      <c r="B1266" s="822" t="n"/>
      <c r="C1266" s="1676" t="n">
        <v>4560438579319</v>
      </c>
      <c r="D1266" s="1788"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442" t="n"/>
      <c r="N1266" s="450" t="n"/>
      <c r="O1266" s="553" t="n"/>
      <c r="P1266" s="1745">
        <f>P689</f>
        <v/>
      </c>
      <c r="Q1266" s="1622">
        <f>O1266*P1266</f>
        <v/>
      </c>
      <c r="R1266" s="554" t="n">
        <v>0</v>
      </c>
      <c r="S1266" s="1634">
        <f>O1266*R1266</f>
        <v/>
      </c>
      <c r="T1266" s="1634">
        <f>Q1266-S1266</f>
        <v/>
      </c>
      <c r="U1266" s="556">
        <f>T1266/Q1266</f>
        <v/>
      </c>
      <c r="V1266" s="444" t="n"/>
      <c r="W1266" s="444" t="n"/>
      <c r="X1266" s="444" t="n"/>
      <c r="Y1266" s="444" t="n"/>
      <c r="Z1266" s="444" t="n"/>
      <c r="AA1266" s="444" t="n"/>
      <c r="AB1266" s="1647" t="n">
        <v>0.14</v>
      </c>
      <c r="AC1266" s="1624">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442" t="n"/>
      <c r="B1267" s="822" t="n"/>
      <c r="C1267" s="1676" t="n">
        <v>4560438573454</v>
      </c>
      <c r="D1267" s="1788"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442" t="n"/>
      <c r="N1267" s="450" t="n"/>
      <c r="O1267" s="553" t="n"/>
      <c r="P1267" s="1745">
        <f>P690</f>
        <v/>
      </c>
      <c r="Q1267" s="1622">
        <f>O1267*P1267</f>
        <v/>
      </c>
      <c r="R1267" s="554" t="n">
        <v>0</v>
      </c>
      <c r="S1267" s="1634">
        <f>O1267*R1267</f>
        <v/>
      </c>
      <c r="T1267" s="1634">
        <f>Q1267-S1267</f>
        <v/>
      </c>
      <c r="U1267" s="556">
        <f>T1267/Q1267</f>
        <v/>
      </c>
      <c r="V1267" s="444" t="n"/>
      <c r="W1267" s="444" t="n"/>
      <c r="X1267" s="444" t="n"/>
      <c r="Y1267" s="444" t="n"/>
      <c r="Z1267" s="444" t="n"/>
      <c r="AA1267" s="444" t="n"/>
      <c r="AB1267" s="1647" t="n">
        <v>0.135</v>
      </c>
      <c r="AC1267" s="1627">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442"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442" t="n"/>
      <c r="N1268" s="450" t="n"/>
      <c r="O1268" s="553" t="n"/>
      <c r="P1268" s="1745">
        <f>P691</f>
        <v/>
      </c>
      <c r="Q1268" s="1622">
        <f>O1268*P1268</f>
        <v/>
      </c>
      <c r="R1268" s="554" t="n">
        <v>0</v>
      </c>
      <c r="S1268" s="1634">
        <f>O1268*R1268</f>
        <v/>
      </c>
      <c r="T1268" s="1634">
        <f>Q1268-S1268</f>
        <v/>
      </c>
      <c r="U1268" s="556">
        <f>T1268/Q1268</f>
        <v/>
      </c>
      <c r="V1268" s="444" t="n"/>
      <c r="W1268" s="444" t="n"/>
      <c r="X1268" s="444" t="n"/>
      <c r="Y1268" s="444" t="n"/>
      <c r="Z1268" s="444" t="n"/>
      <c r="AA1268" s="444" t="n"/>
      <c r="AB1268" s="1647" t="n">
        <v>0.182</v>
      </c>
      <c r="AC1268" s="1624">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442"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442" t="n"/>
      <c r="N1269" s="450" t="n"/>
      <c r="O1269" s="553" t="n"/>
      <c r="P1269" s="1745">
        <f>P692</f>
        <v/>
      </c>
      <c r="Q1269" s="1622">
        <f>O1269*P1269</f>
        <v/>
      </c>
      <c r="R1269" s="554" t="n">
        <v>0</v>
      </c>
      <c r="S1269" s="1634">
        <f>O1269*R1269</f>
        <v/>
      </c>
      <c r="T1269" s="1634">
        <f>Q1269-S1269</f>
        <v/>
      </c>
      <c r="U1269" s="556">
        <f>T1269/Q1269</f>
        <v/>
      </c>
      <c r="V1269" s="444" t="n"/>
      <c r="W1269" s="444" t="n"/>
      <c r="X1269" s="444" t="n"/>
      <c r="Y1269" s="444" t="n"/>
      <c r="Z1269" s="444" t="n"/>
      <c r="AA1269" s="444" t="n"/>
      <c r="AB1269" s="1647" t="n">
        <v>0.08400000000000001</v>
      </c>
      <c r="AC1269" s="1627">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442" t="n"/>
      <c r="B1270" s="822" t="n"/>
      <c r="C1270" s="1738" t="n">
        <v>4580224360549</v>
      </c>
      <c r="D1270" s="1738"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442" t="n"/>
      <c r="N1270" s="450" t="n"/>
      <c r="O1270" s="553" t="n"/>
      <c r="P1270" s="1745">
        <f>P693</f>
        <v/>
      </c>
      <c r="Q1270" s="1622">
        <f>O1270*P1270</f>
        <v/>
      </c>
      <c r="R1270" s="554" t="n">
        <v>0</v>
      </c>
      <c r="S1270" s="1634">
        <f>O1270*R1270</f>
        <v/>
      </c>
      <c r="T1270" s="1634">
        <f>Q1270-S1270</f>
        <v/>
      </c>
      <c r="U1270" s="556">
        <f>T1270/Q1270</f>
        <v/>
      </c>
      <c r="V1270" s="444" t="n"/>
      <c r="W1270" s="444" t="n"/>
      <c r="X1270" s="444" t="n"/>
      <c r="Y1270" s="444" t="n"/>
      <c r="Z1270" s="444" t="n"/>
      <c r="AA1270" s="444" t="n"/>
      <c r="AB1270" s="1647" t="n">
        <v>0.162</v>
      </c>
      <c r="AC1270" s="1627">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442"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442" t="n"/>
      <c r="N1271" s="450" t="n"/>
      <c r="O1271" s="553" t="n"/>
      <c r="P1271" s="1745">
        <f>P694</f>
        <v/>
      </c>
      <c r="Q1271" s="1622">
        <f>O1271*P1271</f>
        <v/>
      </c>
      <c r="R1271" s="554" t="n">
        <v>0</v>
      </c>
      <c r="S1271" s="1634">
        <f>O1271*R1271</f>
        <v/>
      </c>
      <c r="T1271" s="1634">
        <f>Q1271-S1271</f>
        <v/>
      </c>
      <c r="U1271" s="556">
        <f>T1271/Q1271</f>
        <v/>
      </c>
      <c r="V1271" s="444" t="n"/>
      <c r="W1271" s="444" t="n"/>
      <c r="X1271" s="444" t="n"/>
      <c r="Y1271" s="444" t="n"/>
      <c r="Z1271" s="444" t="n"/>
      <c r="AA1271" s="444" t="n"/>
      <c r="AB1271" s="1647" t="n">
        <v>0.028</v>
      </c>
      <c r="AC1271" s="1627">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442"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442" t="n"/>
      <c r="N1272" s="450" t="n"/>
      <c r="O1272" s="553" t="n"/>
      <c r="P1272" s="1745">
        <f>P695</f>
        <v/>
      </c>
      <c r="Q1272" s="1622">
        <f>O1272*P1272</f>
        <v/>
      </c>
      <c r="R1272" s="554" t="n">
        <v>0</v>
      </c>
      <c r="S1272" s="1634">
        <f>O1272*R1272</f>
        <v/>
      </c>
      <c r="T1272" s="1634">
        <f>Q1272-S1272</f>
        <v/>
      </c>
      <c r="U1272" s="556">
        <f>T1272/Q1272</f>
        <v/>
      </c>
      <c r="V1272" s="444" t="n"/>
      <c r="W1272" s="444" t="n"/>
      <c r="X1272" s="444" t="n"/>
      <c r="Y1272" s="444" t="n"/>
      <c r="Z1272" s="444" t="n"/>
      <c r="AA1272" s="444" t="n"/>
      <c r="AB1272" s="1647" t="n">
        <v>0.04</v>
      </c>
      <c r="AC1272" s="1627">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442" t="n"/>
      <c r="N1273" s="450" t="n"/>
      <c r="O1273" s="553" t="n"/>
      <c r="P1273" s="1745">
        <f>P696</f>
        <v/>
      </c>
      <c r="Q1273" s="1622">
        <f>O1273*P1273</f>
        <v/>
      </c>
      <c r="R1273" s="554" t="n">
        <v>0</v>
      </c>
      <c r="S1273" s="1634">
        <f>O1273*R1273</f>
        <v/>
      </c>
      <c r="T1273" s="1634">
        <f>Q1273-S1273</f>
        <v/>
      </c>
      <c r="U1273" s="556">
        <f>T1273/Q1273</f>
        <v/>
      </c>
      <c r="V1273" s="444" t="n"/>
      <c r="W1273" s="444" t="n"/>
      <c r="X1273" s="444" t="n"/>
      <c r="Y1273" s="444" t="n"/>
      <c r="Z1273" s="444" t="n"/>
      <c r="AA1273" s="444" t="n"/>
      <c r="AB1273" s="1659" t="n"/>
      <c r="AC1273" s="1627">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442" t="n"/>
      <c r="N1274" s="450" t="n"/>
      <c r="O1274" s="553" t="n"/>
      <c r="P1274" s="1745">
        <f>P697</f>
        <v/>
      </c>
      <c r="Q1274" s="1622">
        <f>O1274*P1274</f>
        <v/>
      </c>
      <c r="R1274" s="554" t="n">
        <v>0</v>
      </c>
      <c r="S1274" s="1634">
        <f>O1274*R1274</f>
        <v/>
      </c>
      <c r="T1274" s="1634">
        <f>Q1274-S1274</f>
        <v/>
      </c>
      <c r="U1274" s="556">
        <f>T1274/Q1274</f>
        <v/>
      </c>
      <c r="V1274" s="444" t="n"/>
      <c r="W1274" s="444" t="n"/>
      <c r="X1274" s="444" t="n"/>
      <c r="Y1274" s="444" t="n"/>
      <c r="Z1274" s="444" t="n"/>
      <c r="AA1274" s="444" t="n"/>
      <c r="AB1274" s="1659" t="n"/>
      <c r="AC1274" s="1627">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442"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442" t="n"/>
      <c r="N1275" s="450" t="n"/>
      <c r="O1275" s="553" t="n"/>
      <c r="P1275" s="1745">
        <f>P698</f>
        <v/>
      </c>
      <c r="Q1275" s="1622">
        <f>O1275*P1275</f>
        <v/>
      </c>
      <c r="R1275" s="554" t="n">
        <v>0</v>
      </c>
      <c r="S1275" s="1634">
        <f>O1275*R1275</f>
        <v/>
      </c>
      <c r="T1275" s="1634">
        <f>Q1275-S1275</f>
        <v/>
      </c>
      <c r="U1275" s="556">
        <f>T1275/Q1275</f>
        <v/>
      </c>
      <c r="V1275" s="444" t="n"/>
      <c r="W1275" s="444" t="n"/>
      <c r="X1275" s="444" t="n"/>
      <c r="Y1275" s="444" t="n"/>
      <c r="Z1275" s="444" t="n"/>
      <c r="AA1275" s="444" t="n"/>
      <c r="AB1275" s="1627" t="n">
        <v>0.092</v>
      </c>
      <c r="AC1275" s="1627">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442"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442" t="n"/>
      <c r="N1276" s="450" t="n"/>
      <c r="O1276" s="553" t="n"/>
      <c r="P1276" s="1745" t="n">
        <v>10</v>
      </c>
      <c r="Q1276" s="1622">
        <f>O1276*P1276</f>
        <v/>
      </c>
      <c r="R1276" s="554" t="n">
        <v>0</v>
      </c>
      <c r="S1276" s="1634">
        <f>O1276*R1276</f>
        <v/>
      </c>
      <c r="T1276" s="1634">
        <f>Q1276-S1276</f>
        <v/>
      </c>
      <c r="U1276" s="556">
        <f>T1276/Q1276</f>
        <v/>
      </c>
      <c r="V1276" s="444" t="n"/>
      <c r="W1276" s="444" t="n"/>
      <c r="X1276" s="444" t="n"/>
      <c r="Y1276" s="444" t="n"/>
      <c r="Z1276" s="444" t="n"/>
      <c r="AA1276" s="444" t="n"/>
      <c r="AB1276" s="1659" t="n">
        <v>0.002</v>
      </c>
      <c r="AC1276" s="1627">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442"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442" t="n"/>
      <c r="N1277" s="450" t="n"/>
      <c r="O1277" s="553" t="n"/>
      <c r="P1277" s="1745" t="n">
        <v>10</v>
      </c>
      <c r="Q1277" s="1622">
        <f>O1277*P1277</f>
        <v/>
      </c>
      <c r="R1277" s="554" t="n">
        <v>0</v>
      </c>
      <c r="S1277" s="1634">
        <f>O1277*R1277</f>
        <v/>
      </c>
      <c r="T1277" s="1634">
        <f>Q1277-S1277</f>
        <v/>
      </c>
      <c r="U1277" s="556">
        <f>T1277/Q1277</f>
        <v/>
      </c>
      <c r="V1277" s="444" t="n"/>
      <c r="W1277" s="444" t="n"/>
      <c r="X1277" s="444" t="n"/>
      <c r="Y1277" s="444" t="n"/>
      <c r="Z1277" s="444" t="n"/>
      <c r="AA1277" s="444" t="n"/>
      <c r="AB1277" s="1659" t="n"/>
      <c r="AC1277" s="1627">
        <f>ROUND(O1277*AB1277,3)</f>
        <v/>
      </c>
      <c r="AD1277" s="673" t="n"/>
      <c r="AE1277" s="663" t="n"/>
      <c r="AF1277" s="663" t="n"/>
      <c r="AG1277" s="663" t="n"/>
    </row>
    <row r="1278" hidden="1" ht="20.1" customFormat="1" customHeight="1" s="437" thickBot="1">
      <c r="A1278" s="1442"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442" t="n"/>
      <c r="N1278" s="450" t="n"/>
      <c r="O1278" s="553" t="n"/>
      <c r="P1278" s="1745" t="n">
        <v>10</v>
      </c>
      <c r="Q1278" s="1622">
        <f>O1278*P1278</f>
        <v/>
      </c>
      <c r="R1278" s="554" t="n">
        <v>0</v>
      </c>
      <c r="S1278" s="1634">
        <f>O1278*R1278</f>
        <v/>
      </c>
      <c r="T1278" s="1634">
        <f>Q1278-S1278</f>
        <v/>
      </c>
      <c r="U1278" s="556">
        <f>T1278/Q1278</f>
        <v/>
      </c>
      <c r="V1278" s="444" t="n"/>
      <c r="W1278" s="444" t="n"/>
      <c r="X1278" s="444" t="n"/>
      <c r="Y1278" s="444" t="n"/>
      <c r="Z1278" s="444" t="n"/>
      <c r="AA1278" s="444" t="n"/>
      <c r="AB1278" s="1659" t="n">
        <v>0.001</v>
      </c>
      <c r="AC1278" s="1627">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442"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442" t="n"/>
      <c r="N1279" s="450" t="n"/>
      <c r="O1279" s="553" t="n"/>
      <c r="P1279" s="1745" t="n">
        <v>10</v>
      </c>
      <c r="Q1279" s="1622">
        <f>O1279*P1279</f>
        <v/>
      </c>
      <c r="R1279" s="554" t="n">
        <v>0</v>
      </c>
      <c r="S1279" s="1634">
        <f>O1279*R1279</f>
        <v/>
      </c>
      <c r="T1279" s="1634">
        <f>Q1279-S1279</f>
        <v/>
      </c>
      <c r="U1279" s="556">
        <f>T1279/Q1279</f>
        <v/>
      </c>
      <c r="V1279" s="444" t="n"/>
      <c r="W1279" s="444" t="n"/>
      <c r="X1279" s="444" t="n"/>
      <c r="Y1279" s="444" t="n"/>
      <c r="Z1279" s="444" t="n"/>
      <c r="AA1279" s="444" t="n"/>
      <c r="AB1279" s="1659" t="n">
        <v>0.002</v>
      </c>
      <c r="AC1279" s="1627">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442"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442" t="n"/>
      <c r="N1280" s="450" t="n"/>
      <c r="O1280" s="553" t="n"/>
      <c r="P1280" s="1745" t="n">
        <v>10</v>
      </c>
      <c r="Q1280" s="1622">
        <f>O1280*P1280</f>
        <v/>
      </c>
      <c r="R1280" s="554" t="n">
        <v>0</v>
      </c>
      <c r="S1280" s="1634">
        <f>O1280*R1280</f>
        <v/>
      </c>
      <c r="T1280" s="1634">
        <f>Q1280-S1280</f>
        <v/>
      </c>
      <c r="U1280" s="556">
        <f>T1280/Q1280</f>
        <v/>
      </c>
      <c r="V1280" s="444" t="n"/>
      <c r="W1280" s="444" t="n"/>
      <c r="X1280" s="444" t="n"/>
      <c r="Y1280" s="444" t="n"/>
      <c r="Z1280" s="444" t="n"/>
      <c r="AA1280" s="444" t="n"/>
      <c r="AB1280" s="1659" t="n">
        <v>0.002</v>
      </c>
      <c r="AC1280" s="1627">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442"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442" t="n"/>
      <c r="N1281" s="450" t="n"/>
      <c r="O1281" s="553" t="n"/>
      <c r="P1281" s="1745" t="n">
        <v>10</v>
      </c>
      <c r="Q1281" s="1622">
        <f>O1281*P1281</f>
        <v/>
      </c>
      <c r="R1281" s="554" t="n">
        <v>0</v>
      </c>
      <c r="S1281" s="1634">
        <f>O1281*R1281</f>
        <v/>
      </c>
      <c r="T1281" s="1634">
        <f>Q1281-S1281</f>
        <v/>
      </c>
      <c r="U1281" s="556">
        <f>T1281/Q1281</f>
        <v/>
      </c>
      <c r="V1281" s="444" t="n"/>
      <c r="W1281" s="444" t="n"/>
      <c r="X1281" s="444" t="n"/>
      <c r="Y1281" s="444" t="n"/>
      <c r="Z1281" s="444" t="n"/>
      <c r="AA1281" s="444" t="n"/>
      <c r="AB1281" s="1659" t="n">
        <v>0.001</v>
      </c>
      <c r="AC1281" s="1627">
        <f>ROUND(O1281*AB1281,3)</f>
        <v/>
      </c>
      <c r="AD1281" s="673" t="n"/>
      <c r="AE1281" s="663" t="n"/>
      <c r="AF1281" s="663" t="inlineStr">
        <is>
          <t>RUHAKU</t>
        </is>
      </c>
      <c r="AG1281" s="663" t="n"/>
    </row>
    <row r="1282" hidden="1" ht="20.1" customFormat="1" customHeight="1" s="437" thickBot="1">
      <c r="A1282" s="1442"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442" t="n"/>
      <c r="N1282" s="450" t="n"/>
      <c r="O1282" s="553" t="n"/>
      <c r="P1282" s="1745">
        <f>P699</f>
        <v/>
      </c>
      <c r="Q1282" s="1622">
        <f>O1282*P1282</f>
        <v/>
      </c>
      <c r="R1282" s="554" t="n">
        <v>0</v>
      </c>
      <c r="S1282" s="1634">
        <f>O1282*R1282</f>
        <v/>
      </c>
      <c r="T1282" s="1634">
        <f>Q1282-S1282</f>
        <v/>
      </c>
      <c r="U1282" s="556">
        <f>T1282/Q1282</f>
        <v/>
      </c>
      <c r="V1282" s="444" t="n"/>
      <c r="W1282" s="444" t="n"/>
      <c r="X1282" s="444" t="n"/>
      <c r="Y1282" s="444" t="n"/>
      <c r="Z1282" s="444" t="n"/>
      <c r="AA1282" s="444" t="n"/>
      <c r="AB1282" s="1647" t="n">
        <v>0.01</v>
      </c>
      <c r="AC1282" s="1627">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442"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442" t="n"/>
      <c r="N1283" s="450" t="n"/>
      <c r="O1283" s="553" t="n"/>
      <c r="P1283" s="1745">
        <f>P701</f>
        <v/>
      </c>
      <c r="Q1283" s="1622">
        <f>O1283*P1283</f>
        <v/>
      </c>
      <c r="R1283" s="554" t="n">
        <v>0</v>
      </c>
      <c r="S1283" s="1634">
        <f>O1283*R1283</f>
        <v/>
      </c>
      <c r="T1283" s="1634">
        <f>Q1283-S1283</f>
        <v/>
      </c>
      <c r="U1283" s="556">
        <f>T1283/Q1283</f>
        <v/>
      </c>
      <c r="V1283" s="444" t="n"/>
      <c r="W1283" s="444" t="n"/>
      <c r="X1283" s="444" t="n"/>
      <c r="Y1283" s="444" t="n"/>
      <c r="Z1283" s="444" t="n"/>
      <c r="AA1283" s="444" t="n"/>
      <c r="AB1283" s="1659" t="n">
        <v>0.206</v>
      </c>
      <c r="AC1283" s="1627">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442"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442" t="n"/>
      <c r="N1284" s="450" t="n"/>
      <c r="O1284" s="553" t="n"/>
      <c r="P1284" s="1745">
        <f>P702</f>
        <v/>
      </c>
      <c r="Q1284" s="1622">
        <f>O1284*P1284</f>
        <v/>
      </c>
      <c r="R1284" s="554" t="n">
        <v>0</v>
      </c>
      <c r="S1284" s="1634">
        <f>O1284*R1284</f>
        <v/>
      </c>
      <c r="T1284" s="1634">
        <f>Q1284-S1284</f>
        <v/>
      </c>
      <c r="U1284" s="556">
        <f>T1284/Q1284</f>
        <v/>
      </c>
      <c r="V1284" s="444" t="n"/>
      <c r="W1284" s="444" t="n"/>
      <c r="X1284" s="444" t="n"/>
      <c r="Y1284" s="444" t="n"/>
      <c r="Z1284" s="444" t="n"/>
      <c r="AA1284" s="444" t="n"/>
      <c r="AB1284" s="1659" t="n">
        <v>0.27</v>
      </c>
      <c r="AC1284" s="1627">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442"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442" t="n"/>
      <c r="N1285" s="450" t="n"/>
      <c r="O1285" s="553" t="n"/>
      <c r="P1285" s="1745">
        <f>P703</f>
        <v/>
      </c>
      <c r="Q1285" s="1622">
        <f>O1285*P1285</f>
        <v/>
      </c>
      <c r="R1285" s="554" t="n">
        <v>0</v>
      </c>
      <c r="S1285" s="1634">
        <f>O1285*R1285</f>
        <v/>
      </c>
      <c r="T1285" s="1634">
        <f>Q1285-S1285</f>
        <v/>
      </c>
      <c r="U1285" s="556">
        <f>T1285/Q1285</f>
        <v/>
      </c>
      <c r="V1285" s="444" t="n"/>
      <c r="W1285" s="444" t="n"/>
      <c r="X1285" s="444" t="n"/>
      <c r="Y1285" s="444" t="n"/>
      <c r="Z1285" s="444" t="n"/>
      <c r="AA1285" s="444" t="n"/>
      <c r="AB1285" s="1442" t="n">
        <v>0.255</v>
      </c>
      <c r="AC1285" s="1627">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442" t="n"/>
      <c r="N1286" s="450" t="n"/>
      <c r="O1286" s="553" t="n"/>
      <c r="P1286" s="1745" t="n">
        <v>100</v>
      </c>
      <c r="Q1286" s="1622">
        <f>O1286*P1286</f>
        <v/>
      </c>
      <c r="R1286" s="554" t="n">
        <v>0</v>
      </c>
      <c r="S1286" s="1634">
        <f>O1286*R1286</f>
        <v/>
      </c>
      <c r="T1286" s="1634">
        <f>Q1286-S1286</f>
        <v/>
      </c>
      <c r="U1286" s="556">
        <f>T1286/Q1286</f>
        <v/>
      </c>
      <c r="V1286" s="444" t="n"/>
      <c r="W1286" s="444" t="n"/>
      <c r="X1286" s="444" t="n"/>
      <c r="Y1286" s="444" t="n"/>
      <c r="Z1286" s="444" t="n"/>
      <c r="AA1286" s="444" t="n"/>
      <c r="AB1286" s="1442" t="n">
        <v>0.727</v>
      </c>
      <c r="AC1286" s="1627">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442"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442" t="n"/>
      <c r="N1287" s="450" t="n"/>
      <c r="O1287" s="553" t="n"/>
      <c r="P1287" s="1745">
        <f>P706</f>
        <v/>
      </c>
      <c r="Q1287" s="1622">
        <f>O1287*P1287</f>
        <v/>
      </c>
      <c r="R1287" s="554" t="n">
        <v>0</v>
      </c>
      <c r="S1287" s="1634">
        <f>O1287*R1287</f>
        <v/>
      </c>
      <c r="T1287" s="1634">
        <f>Q1287-S1287</f>
        <v/>
      </c>
      <c r="U1287" s="556">
        <f>T1287/Q1287</f>
        <v/>
      </c>
      <c r="V1287" s="444" t="n"/>
      <c r="W1287" s="444" t="n"/>
      <c r="X1287" s="444" t="n"/>
      <c r="Y1287" s="444" t="n"/>
      <c r="Z1287" s="444" t="n"/>
      <c r="AA1287" s="444" t="n"/>
      <c r="AB1287" s="1442" t="n">
        <v>1</v>
      </c>
      <c r="AC1287" s="1627">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442"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442" t="n"/>
      <c r="N1288" s="450" t="n"/>
      <c r="O1288" s="553" t="n"/>
      <c r="P1288" s="1745">
        <f>P707</f>
        <v/>
      </c>
      <c r="Q1288" s="1622">
        <f>O1288*P1288</f>
        <v/>
      </c>
      <c r="R1288" s="554" t="n">
        <v>0</v>
      </c>
      <c r="S1288" s="1634">
        <f>O1288*R1288</f>
        <v/>
      </c>
      <c r="T1288" s="1634">
        <f>Q1288-S1288</f>
        <v/>
      </c>
      <c r="U1288" s="556">
        <f>T1288/Q1288</f>
        <v/>
      </c>
      <c r="V1288" s="444" t="n"/>
      <c r="W1288" s="444" t="n"/>
      <c r="X1288" s="444" t="n"/>
      <c r="Y1288" s="444" t="n"/>
      <c r="Z1288" s="444" t="n"/>
      <c r="AA1288" s="444" t="n"/>
      <c r="AB1288" s="1442" t="n">
        <v>1</v>
      </c>
      <c r="AC1288" s="1627">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442" t="n"/>
      <c r="N1289" s="1442" t="n"/>
      <c r="O1289" s="553" t="n"/>
      <c r="P1289" s="1745">
        <f>P705</f>
        <v/>
      </c>
      <c r="Q1289" s="1622">
        <f>O1289*P1289</f>
        <v/>
      </c>
      <c r="R1289" s="554" t="n">
        <v>0</v>
      </c>
      <c r="S1289" s="1634">
        <f>O1289*R1289</f>
        <v/>
      </c>
      <c r="T1289" s="1634">
        <f>Q1289-S1289</f>
        <v/>
      </c>
      <c r="U1289" s="556">
        <f>T1289/Q1289</f>
        <v/>
      </c>
      <c r="V1289" s="444" t="n"/>
      <c r="W1289" s="444" t="n"/>
      <c r="X1289" s="444" t="n"/>
      <c r="Y1289" s="444" t="n"/>
      <c r="Z1289" s="444" t="n"/>
      <c r="AA1289" s="444" t="n"/>
      <c r="AB1289" s="1442" t="n">
        <v>0.217</v>
      </c>
      <c r="AC1289" s="1627">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442"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442" t="n"/>
      <c r="N1290" s="1442" t="n"/>
      <c r="O1290" s="553" t="n"/>
      <c r="P1290" s="1745" t="n">
        <v>100</v>
      </c>
      <c r="Q1290" s="1622">
        <f>O1290*P1290</f>
        <v/>
      </c>
      <c r="R1290" s="554" t="n">
        <v>0</v>
      </c>
      <c r="S1290" s="1634">
        <f>O1290*R1290</f>
        <v/>
      </c>
      <c r="T1290" s="1634">
        <f>Q1290-S1290</f>
        <v/>
      </c>
      <c r="U1290" s="556">
        <f>T1290/Q1290</f>
        <v/>
      </c>
      <c r="V1290" s="444" t="n"/>
      <c r="W1290" s="444" t="n"/>
      <c r="X1290" s="444" t="n"/>
      <c r="Y1290" s="444" t="n"/>
      <c r="Z1290" s="444" t="n"/>
      <c r="AA1290" s="444" t="n"/>
      <c r="AB1290" s="723" t="n">
        <v>0.034</v>
      </c>
      <c r="AC1290" s="1627">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442" t="n"/>
      <c r="N1291" s="1442" t="n"/>
      <c r="O1291" s="553" t="n"/>
      <c r="P1291" s="1745" t="n">
        <v>50</v>
      </c>
      <c r="Q1291" s="1622">
        <f>O1291*P1291</f>
        <v/>
      </c>
      <c r="R1291" s="554" t="n">
        <v>0</v>
      </c>
      <c r="S1291" s="1634">
        <f>O1291*R1291</f>
        <v/>
      </c>
      <c r="T1291" s="1634">
        <f>Q1291-S1291</f>
        <v/>
      </c>
      <c r="U1291" s="556">
        <f>T1291/Q1291</f>
        <v/>
      </c>
      <c r="V1291" s="444" t="n"/>
      <c r="W1291" s="444" t="n"/>
      <c r="X1291" s="444" t="n"/>
      <c r="Y1291" s="444" t="n"/>
      <c r="Z1291" s="444" t="n"/>
      <c r="AA1291" s="444" t="n"/>
      <c r="AB1291" s="723" t="n">
        <v>0.07000000000000001</v>
      </c>
      <c r="AC1291" s="1627">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442"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442" t="n"/>
      <c r="N1292" s="1442" t="n"/>
      <c r="O1292" s="553" t="n"/>
      <c r="P1292" s="1745" t="n">
        <v>50</v>
      </c>
      <c r="Q1292" s="1622">
        <f>O1292*P1292</f>
        <v/>
      </c>
      <c r="R1292" s="554" t="n">
        <v>0</v>
      </c>
      <c r="S1292" s="1634">
        <f>O1292*R1292</f>
        <v/>
      </c>
      <c r="T1292" s="1634">
        <f>Q1292-S1292</f>
        <v/>
      </c>
      <c r="U1292" s="556">
        <f>T1292/Q1292</f>
        <v/>
      </c>
      <c r="V1292" s="444" t="n"/>
      <c r="W1292" s="444" t="n"/>
      <c r="X1292" s="444" t="n"/>
      <c r="Y1292" s="444" t="n"/>
      <c r="Z1292" s="444" t="n"/>
      <c r="AA1292" s="444" t="n"/>
      <c r="AB1292" s="723" t="n">
        <v>0.033</v>
      </c>
      <c r="AC1292" s="1627">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442"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442" t="n"/>
      <c r="N1293" s="1442" t="n"/>
      <c r="O1293" s="553" t="n"/>
      <c r="P1293" s="1745" t="n">
        <v>70</v>
      </c>
      <c r="Q1293" s="1622">
        <f>O1293*P1293</f>
        <v/>
      </c>
      <c r="R1293" s="554" t="n">
        <v>0</v>
      </c>
      <c r="S1293" s="1634">
        <f>O1293*R1293</f>
        <v/>
      </c>
      <c r="T1293" s="1634">
        <f>Q1293-S1293</f>
        <v/>
      </c>
      <c r="U1293" s="556">
        <f>T1293/Q1293</f>
        <v/>
      </c>
      <c r="V1293" s="444" t="n"/>
      <c r="W1293" s="444" t="n"/>
      <c r="X1293" s="444" t="n"/>
      <c r="Y1293" s="444" t="n"/>
      <c r="Z1293" s="444" t="n"/>
      <c r="AA1293" s="444" t="n"/>
      <c r="AB1293" s="723" t="n">
        <v>0.033</v>
      </c>
      <c r="AC1293" s="1627">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442" t="n"/>
      <c r="N1294" s="1442" t="n"/>
      <c r="O1294" s="553" t="n"/>
      <c r="P1294" s="1745" t="n">
        <v>10</v>
      </c>
      <c r="Q1294" s="1622">
        <f>O1294*P1294</f>
        <v/>
      </c>
      <c r="R1294" s="554" t="n">
        <v>0</v>
      </c>
      <c r="S1294" s="1634">
        <f>O1294*R1294</f>
        <v/>
      </c>
      <c r="T1294" s="1634">
        <f>Q1294-S1294</f>
        <v/>
      </c>
      <c r="U1294" s="556">
        <f>T1294/Q1294</f>
        <v/>
      </c>
      <c r="V1294" s="444" t="n"/>
      <c r="W1294" s="444" t="n"/>
      <c r="X1294" s="444" t="n"/>
      <c r="Y1294" s="444" t="n"/>
      <c r="Z1294" s="444" t="n"/>
      <c r="AA1294" s="444" t="n"/>
      <c r="AB1294" s="723" t="n">
        <v>0.026</v>
      </c>
      <c r="AC1294" s="1627">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442" t="n"/>
      <c r="N1295" s="1442" t="n"/>
      <c r="O1295" s="553" t="n"/>
      <c r="P1295" s="1745">
        <f>P710</f>
        <v/>
      </c>
      <c r="Q1295" s="1622">
        <f>O1295*P1295</f>
        <v/>
      </c>
      <c r="R1295" s="554" t="n">
        <v>0</v>
      </c>
      <c r="S1295" s="1634">
        <f>O1295*R1295</f>
        <v/>
      </c>
      <c r="T1295" s="1634">
        <f>Q1295-S1295</f>
        <v/>
      </c>
      <c r="U1295" s="556">
        <f>T1295/Q1295</f>
        <v/>
      </c>
      <c r="V1295" s="444" t="n"/>
      <c r="W1295" s="444" t="n"/>
      <c r="X1295" s="444" t="n"/>
      <c r="Y1295" s="444" t="n"/>
      <c r="Z1295" s="444" t="n"/>
      <c r="AA1295" s="444" t="n"/>
      <c r="AB1295" s="1442" t="n">
        <v>0.268</v>
      </c>
      <c r="AC1295" s="1627">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442" t="n"/>
      <c r="N1296" s="1442" t="n"/>
      <c r="O1296" s="553" t="n"/>
      <c r="P1296" s="1745">
        <f>P711</f>
        <v/>
      </c>
      <c r="Q1296" s="1622">
        <f>O1296*P1296</f>
        <v/>
      </c>
      <c r="R1296" s="554" t="n">
        <v>0</v>
      </c>
      <c r="S1296" s="1634">
        <f>O1296*R1296</f>
        <v/>
      </c>
      <c r="T1296" s="1634">
        <f>Q1296-S1296</f>
        <v/>
      </c>
      <c r="U1296" s="556">
        <f>T1296/Q1296</f>
        <v/>
      </c>
      <c r="V1296" s="444" t="n"/>
      <c r="W1296" s="444" t="n"/>
      <c r="X1296" s="444" t="n"/>
      <c r="Y1296" s="444" t="n"/>
      <c r="Z1296" s="444" t="n"/>
      <c r="AA1296" s="444" t="n"/>
      <c r="AB1296" s="1442" t="n">
        <v>0.14</v>
      </c>
      <c r="AC1296" s="1627">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442" t="n"/>
      <c r="N1297" s="1442" t="n"/>
      <c r="O1297" s="553" t="n"/>
      <c r="P1297" s="1745">
        <f>P712</f>
        <v/>
      </c>
      <c r="Q1297" s="1622">
        <f>O1297*P1297</f>
        <v/>
      </c>
      <c r="R1297" s="554" t="n">
        <v>0</v>
      </c>
      <c r="S1297" s="1634">
        <f>O1297*R1297</f>
        <v/>
      </c>
      <c r="T1297" s="1634">
        <f>Q1297-S1297</f>
        <v/>
      </c>
      <c r="U1297" s="556">
        <f>T1297/Q1297</f>
        <v/>
      </c>
      <c r="V1297" s="444" t="n"/>
      <c r="W1297" s="444" t="n"/>
      <c r="X1297" s="444" t="n"/>
      <c r="Y1297" s="444" t="n"/>
      <c r="Z1297" s="444" t="n"/>
      <c r="AA1297" s="444" t="n"/>
      <c r="AB1297" s="1442" t="n">
        <v>0.212</v>
      </c>
      <c r="AC1297" s="1627">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442" t="n"/>
      <c r="N1298" s="1442" t="n"/>
      <c r="O1298" s="553" t="n"/>
      <c r="P1298" s="1745">
        <f>P713</f>
        <v/>
      </c>
      <c r="Q1298" s="1622">
        <f>O1298*P1298</f>
        <v/>
      </c>
      <c r="R1298" s="554" t="n">
        <v>0</v>
      </c>
      <c r="S1298" s="1634">
        <f>O1298*R1298</f>
        <v/>
      </c>
      <c r="T1298" s="1634">
        <f>Q1298-S1298</f>
        <v/>
      </c>
      <c r="U1298" s="556">
        <f>T1298/Q1298</f>
        <v/>
      </c>
      <c r="V1298" s="444" t="n"/>
      <c r="W1298" s="444" t="n"/>
      <c r="X1298" s="444" t="n"/>
      <c r="Y1298" s="444">
        <f>V1298*X1298</f>
        <v/>
      </c>
      <c r="Z1298" s="444" t="n"/>
      <c r="AA1298" s="444" t="n"/>
      <c r="AB1298" s="1442" t="n">
        <v>0.176</v>
      </c>
      <c r="AC1298" s="1627">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442" t="n"/>
      <c r="N1299" s="1442" t="n"/>
      <c r="O1299" s="553" t="n"/>
      <c r="P1299" s="1745">
        <f>P718</f>
        <v/>
      </c>
      <c r="Q1299" s="1622">
        <f>O1299*P1299</f>
        <v/>
      </c>
      <c r="R1299" s="554" t="n">
        <v>0</v>
      </c>
      <c r="S1299" s="1634">
        <f>O1299*R1299</f>
        <v/>
      </c>
      <c r="T1299" s="1634">
        <f>Q1299-S1299</f>
        <v/>
      </c>
      <c r="U1299" s="556">
        <f>T1299/Q1299</f>
        <v/>
      </c>
      <c r="V1299" s="444" t="n"/>
      <c r="W1299" s="444" t="n"/>
      <c r="X1299" s="444" t="n"/>
      <c r="Y1299" s="444" t="n"/>
      <c r="Z1299" s="444" t="n"/>
      <c r="AA1299" s="444" t="n"/>
      <c r="AB1299" s="1047" t="n">
        <v>0.037</v>
      </c>
      <c r="AC1299" s="1627">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442" t="n"/>
      <c r="N1300" s="1442" t="n"/>
      <c r="O1300" s="553" t="n"/>
      <c r="P1300" s="1745" t="n">
        <v>10</v>
      </c>
      <c r="Q1300" s="1622">
        <f>O1300*P1300</f>
        <v/>
      </c>
      <c r="R1300" s="554" t="n">
        <v>0</v>
      </c>
      <c r="S1300" s="1634">
        <f>O1300*R1300</f>
        <v/>
      </c>
      <c r="T1300" s="1634">
        <f>Q1300-S1300</f>
        <v/>
      </c>
      <c r="U1300" s="556">
        <f>T1300/Q1300</f>
        <v/>
      </c>
      <c r="V1300" s="444" t="n"/>
      <c r="W1300" s="444" t="n"/>
      <c r="X1300" s="444" t="n"/>
      <c r="Y1300" s="444" t="n"/>
      <c r="Z1300" s="444" t="n"/>
      <c r="AA1300" s="444" t="n"/>
      <c r="AB1300" s="1661" t="n">
        <v>0.002</v>
      </c>
      <c r="AC1300" s="1627">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442" t="n"/>
      <c r="N1301" s="1442" t="n"/>
      <c r="O1301" s="553" t="n"/>
      <c r="P1301" s="1745" t="n">
        <v>10</v>
      </c>
      <c r="Q1301" s="1622">
        <f>O1301*P1301</f>
        <v/>
      </c>
      <c r="R1301" s="554" t="n">
        <v>0</v>
      </c>
      <c r="S1301" s="1634">
        <f>O1301*R1301</f>
        <v/>
      </c>
      <c r="T1301" s="1634">
        <f>Q1301-S1301</f>
        <v/>
      </c>
      <c r="U1301" s="556">
        <f>T1301/Q1301</f>
        <v/>
      </c>
      <c r="V1301" s="444" t="n"/>
      <c r="W1301" s="444" t="n"/>
      <c r="X1301" s="444" t="n"/>
      <c r="Y1301" s="444" t="n"/>
      <c r="Z1301" s="444" t="n"/>
      <c r="AA1301" s="444" t="n"/>
      <c r="AB1301" s="1661" t="n">
        <v>0.002</v>
      </c>
      <c r="AC1301" s="1627">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442" t="n"/>
      <c r="N1302" s="1442" t="n"/>
      <c r="O1302" s="553" t="n"/>
      <c r="P1302" s="1745" t="n">
        <v>10</v>
      </c>
      <c r="Q1302" s="1622">
        <f>O1302*P1302</f>
        <v/>
      </c>
      <c r="R1302" s="554" t="n">
        <v>0</v>
      </c>
      <c r="S1302" s="1634">
        <f>O1302*R1302</f>
        <v/>
      </c>
      <c r="T1302" s="1634">
        <f>Q1302-S1302</f>
        <v/>
      </c>
      <c r="U1302" s="556">
        <f>T1302/Q1302</f>
        <v/>
      </c>
      <c r="V1302" s="444" t="n"/>
      <c r="W1302" s="444" t="n"/>
      <c r="X1302" s="444" t="n"/>
      <c r="Y1302" s="444" t="n"/>
      <c r="Z1302" s="444" t="n"/>
      <c r="AA1302" s="444" t="n"/>
      <c r="AB1302" s="1661" t="n">
        <v>0.002</v>
      </c>
      <c r="AC1302" s="1627">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442" t="n"/>
      <c r="N1303" s="1442" t="n"/>
      <c r="O1303" s="553" t="n"/>
      <c r="P1303" s="1745" t="n">
        <v>50</v>
      </c>
      <c r="Q1303" s="1622">
        <f>O1303*P1303</f>
        <v/>
      </c>
      <c r="R1303" s="554" t="n">
        <v>0</v>
      </c>
      <c r="S1303" s="1634">
        <f>O1303*R1303</f>
        <v/>
      </c>
      <c r="T1303" s="1634">
        <f>Q1303-S1303</f>
        <v/>
      </c>
      <c r="U1303" s="556">
        <f>T1303/Q1303</f>
        <v/>
      </c>
      <c r="V1303" s="444" t="n"/>
      <c r="W1303" s="444" t="n"/>
      <c r="X1303" s="444" t="n"/>
      <c r="Y1303" s="444" t="n"/>
      <c r="Z1303" s="444" t="n"/>
      <c r="AA1303" s="444" t="n"/>
      <c r="AB1303" s="1661" t="n">
        <v>0.022</v>
      </c>
      <c r="AC1303" s="1627">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442" t="n"/>
      <c r="N1304" s="1442" t="n"/>
      <c r="O1304" s="553" t="n"/>
      <c r="P1304" s="1622" t="n">
        <v>50</v>
      </c>
      <c r="Q1304" s="1622">
        <f>O1304*P1304</f>
        <v/>
      </c>
      <c r="R1304" s="554" t="n">
        <v>0</v>
      </c>
      <c r="S1304" s="1634">
        <f>O1304*R1304</f>
        <v/>
      </c>
      <c r="T1304" s="1634">
        <f>Q1304-S1304</f>
        <v/>
      </c>
      <c r="U1304" s="556">
        <f>T1304/Q1304</f>
        <v/>
      </c>
      <c r="V1304" s="444" t="n"/>
      <c r="W1304" s="444" t="n"/>
      <c r="X1304" s="444" t="n"/>
      <c r="Y1304" s="444" t="n"/>
      <c r="Z1304" s="444" t="n"/>
      <c r="AA1304" s="444" t="n"/>
      <c r="AB1304" s="1661" t="n">
        <v>0.014</v>
      </c>
      <c r="AC1304" s="1627">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442" t="n"/>
      <c r="N1305" s="1442" t="n"/>
      <c r="O1305" s="553" t="n"/>
      <c r="P1305" s="1622" t="n">
        <v>50</v>
      </c>
      <c r="Q1305" s="1622">
        <f>O1305*P1305</f>
        <v/>
      </c>
      <c r="R1305" s="554" t="n">
        <v>0</v>
      </c>
      <c r="S1305" s="1634">
        <f>O1305*R1305</f>
        <v/>
      </c>
      <c r="T1305" s="1634">
        <f>Q1305-S1305</f>
        <v/>
      </c>
      <c r="U1305" s="556">
        <f>T1305/Q1305</f>
        <v/>
      </c>
      <c r="V1305" s="444" t="n"/>
      <c r="W1305" s="444" t="n"/>
      <c r="X1305" s="444" t="n"/>
      <c r="Y1305" s="444" t="n"/>
      <c r="Z1305" s="444" t="n"/>
      <c r="AA1305" s="444" t="n"/>
      <c r="AB1305" s="1661" t="n">
        <v>0.018</v>
      </c>
      <c r="AC1305" s="1627">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442"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442" t="n"/>
      <c r="N1306" s="1442" t="n"/>
      <c r="O1306" s="553" t="n"/>
      <c r="P1306" s="1622" t="n">
        <v>10</v>
      </c>
      <c r="Q1306" s="1622">
        <f>O1306*P1306</f>
        <v/>
      </c>
      <c r="R1306" s="554" t="n">
        <v>0</v>
      </c>
      <c r="S1306" s="1634">
        <f>O1306*R1306</f>
        <v/>
      </c>
      <c r="T1306" s="1634">
        <f>Q1306-S1306</f>
        <v/>
      </c>
      <c r="U1306" s="556">
        <f>T1306/Q1306</f>
        <v/>
      </c>
      <c r="V1306" s="444" t="n"/>
      <c r="W1306" s="444" t="n"/>
      <c r="X1306" s="444" t="n"/>
      <c r="Y1306" s="444" t="n"/>
      <c r="Z1306" s="444" t="n"/>
      <c r="AA1306" s="444" t="n"/>
      <c r="AB1306" s="723" t="n">
        <v>0.014</v>
      </c>
      <c r="AC1306" s="1627">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442" t="n">
        <v>100</v>
      </c>
      <c r="N1307" s="1442" t="n">
        <v>100</v>
      </c>
      <c r="O1307" s="553" t="n"/>
      <c r="P1307" s="1622">
        <f>P728</f>
        <v/>
      </c>
      <c r="Q1307" s="1622">
        <f>O1307*P1307</f>
        <v/>
      </c>
      <c r="R1307" s="554" t="n">
        <v>0</v>
      </c>
      <c r="S1307" s="1634">
        <f>O1307*R1307</f>
        <v/>
      </c>
      <c r="T1307" s="1634">
        <f>Q1307-S1307</f>
        <v/>
      </c>
      <c r="U1307" s="556">
        <f>T1307/Q1307</f>
        <v/>
      </c>
      <c r="V1307" s="444" t="n"/>
      <c r="W1307" s="444" t="n"/>
      <c r="X1307" s="444" t="n"/>
      <c r="Y1307" s="444" t="n"/>
      <c r="Z1307" s="444" t="n"/>
      <c r="AA1307" s="444" t="n"/>
      <c r="AB1307" s="1442" t="n">
        <v>0.724</v>
      </c>
      <c r="AC1307" s="1627">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442" t="n"/>
      <c r="N1308" s="1442" t="n"/>
      <c r="O1308" s="872" t="n"/>
      <c r="P1308" s="1622">
        <f>P729</f>
        <v/>
      </c>
      <c r="Q1308" s="1622">
        <f>O1308*P1308</f>
        <v/>
      </c>
      <c r="R1308" s="554" t="n">
        <v>0</v>
      </c>
      <c r="S1308" s="1634">
        <f>O1308*R1308</f>
        <v/>
      </c>
      <c r="T1308" s="1634">
        <f>Q1308-S1308</f>
        <v/>
      </c>
      <c r="U1308" s="556">
        <f>T1308/Q1308</f>
        <v/>
      </c>
      <c r="V1308" s="444" t="n"/>
      <c r="W1308" s="444" t="n"/>
      <c r="X1308" s="444" t="n"/>
      <c r="Y1308" s="444" t="n"/>
      <c r="Z1308" s="444" t="n"/>
      <c r="AA1308" s="444" t="n"/>
      <c r="AB1308" s="1442" t="n">
        <v>0.512</v>
      </c>
      <c r="AC1308" s="1627">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35">
        <f>P730</f>
        <v/>
      </c>
      <c r="Q1309" s="1735">
        <f>O1309*P1309</f>
        <v/>
      </c>
      <c r="R1309" s="812" t="n">
        <v>0</v>
      </c>
      <c r="S1309" s="1735">
        <f>O1309*R1309</f>
        <v/>
      </c>
      <c r="T1309" s="1735">
        <f>Q1309-S1309</f>
        <v/>
      </c>
      <c r="U1309" s="1054">
        <f>T1309/Q1309</f>
        <v/>
      </c>
      <c r="V1309" s="1055" t="n"/>
      <c r="W1309" s="1055" t="n"/>
      <c r="X1309" s="1055" t="n"/>
      <c r="Y1309" s="1055" t="n"/>
      <c r="Z1309" s="1055" t="n"/>
      <c r="AA1309" s="1055" t="n"/>
      <c r="AB1309" s="1052" t="n">
        <v>0.174</v>
      </c>
      <c r="AC1309" s="1726">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442" t="n"/>
      <c r="N1310" s="1442" t="n"/>
      <c r="O1310" s="872" t="n"/>
      <c r="P1310" s="1622">
        <f>P734</f>
        <v/>
      </c>
      <c r="Q1310" s="1622">
        <f>O1310*P1310</f>
        <v/>
      </c>
      <c r="R1310" s="554" t="n">
        <v>0</v>
      </c>
      <c r="S1310" s="1634">
        <f>O1310*R1310</f>
        <v/>
      </c>
      <c r="T1310" s="1634">
        <f>Q1310-S1310</f>
        <v/>
      </c>
      <c r="U1310" s="556">
        <f>T1310/Q1310</f>
        <v/>
      </c>
      <c r="V1310" s="444" t="n"/>
      <c r="W1310" s="444" t="n"/>
      <c r="X1310" s="444" t="n"/>
      <c r="Y1310" s="444" t="n"/>
      <c r="Z1310" s="444" t="n"/>
      <c r="AA1310" s="444" t="n"/>
      <c r="AB1310" s="1442" t="n">
        <v>0.295</v>
      </c>
      <c r="AC1310" s="1627">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442" t="n"/>
      <c r="N1311" s="1442" t="n"/>
      <c r="O1311" s="553" t="n"/>
      <c r="P1311" s="1622">
        <f>P735</f>
        <v/>
      </c>
      <c r="Q1311" s="1622">
        <f>O1311*P1311</f>
        <v/>
      </c>
      <c r="R1311" s="554" t="n">
        <v>0</v>
      </c>
      <c r="S1311" s="1634">
        <f>O1311*R1311</f>
        <v/>
      </c>
      <c r="T1311" s="1634">
        <f>Q1311-S1311</f>
        <v/>
      </c>
      <c r="U1311" s="556">
        <f>T1311/Q1311</f>
        <v/>
      </c>
      <c r="V1311" s="444" t="n"/>
      <c r="W1311" s="444" t="n"/>
      <c r="X1311" s="444" t="n"/>
      <c r="Y1311" s="444" t="n"/>
      <c r="Z1311" s="444" t="n"/>
      <c r="AA1311" s="444" t="n"/>
      <c r="AB1311" s="1442" t="n">
        <v>0.212</v>
      </c>
      <c r="AC1311" s="1627">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442" t="n">
        <v>100</v>
      </c>
      <c r="N1312" s="1442" t="n">
        <v>100</v>
      </c>
      <c r="O1312" s="872" t="n"/>
      <c r="P1312" s="1622">
        <f>P736</f>
        <v/>
      </c>
      <c r="Q1312" s="1622">
        <f>O1312*P1312</f>
        <v/>
      </c>
      <c r="R1312" s="554" t="n">
        <v>0</v>
      </c>
      <c r="S1312" s="1634">
        <f>O1312*R1312</f>
        <v/>
      </c>
      <c r="T1312" s="1634">
        <f>Q1312-S1312</f>
        <v/>
      </c>
      <c r="U1312" s="556">
        <f>T1312/Q1312</f>
        <v/>
      </c>
      <c r="V1312" s="444" t="n"/>
      <c r="W1312" s="444" t="n"/>
      <c r="X1312" s="444" t="n"/>
      <c r="Y1312" s="444" t="n"/>
      <c r="Z1312" s="444" t="n"/>
      <c r="AA1312" s="444" t="n"/>
      <c r="AB1312" s="1442" t="n">
        <v>0.302</v>
      </c>
      <c r="AC1312" s="1627">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21"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442" t="n"/>
      <c r="N1313" s="1442" t="n"/>
      <c r="O1313" s="872" t="n"/>
      <c r="P1313" s="1622">
        <f>P736</f>
        <v/>
      </c>
      <c r="Q1313" s="1622">
        <f>O1313*P1313</f>
        <v/>
      </c>
      <c r="R1313" s="554" t="n">
        <v>0</v>
      </c>
      <c r="S1313" s="1634">
        <f>O1313*R1313</f>
        <v/>
      </c>
      <c r="T1313" s="1634">
        <f>Q1313-S1313</f>
        <v/>
      </c>
      <c r="U1313" s="556">
        <f>T1313/Q1313</f>
        <v/>
      </c>
      <c r="V1313" s="444" t="n"/>
      <c r="W1313" s="444" t="n"/>
      <c r="X1313" s="444" t="n"/>
      <c r="Y1313" s="444" t="n"/>
      <c r="Z1313" s="444" t="n"/>
      <c r="AA1313" s="444" t="n"/>
      <c r="AB1313" s="1627">
        <f>AB737</f>
        <v/>
      </c>
      <c r="AC1313" s="1627">
        <f>ROUND(O1313*AB1313,3)</f>
        <v/>
      </c>
      <c r="AD1313" s="673">
        <f>AD737</f>
        <v/>
      </c>
      <c r="AE1313" s="1035">
        <f>AE737</f>
        <v/>
      </c>
      <c r="AF1313" s="1035">
        <f>AF737</f>
        <v/>
      </c>
      <c r="AG1313" s="1035">
        <f>AG737</f>
        <v/>
      </c>
    </row>
    <row r="1314" hidden="1" ht="25.5" customFormat="1" customHeight="1" s="437" thickBot="1">
      <c r="A1314" s="435" t="n"/>
      <c r="B1314" s="829" t="n"/>
      <c r="C1314" s="1621"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442" t="n"/>
      <c r="N1314" s="1442" t="n"/>
      <c r="O1314" s="872" t="n"/>
      <c r="P1314" s="1622">
        <f>P737</f>
        <v/>
      </c>
      <c r="Q1314" s="1622">
        <f>O1314*P1314</f>
        <v/>
      </c>
      <c r="R1314" s="554" t="n">
        <v>0</v>
      </c>
      <c r="S1314" s="1634">
        <f>O1314*R1314</f>
        <v/>
      </c>
      <c r="T1314" s="1634">
        <f>Q1314-S1314</f>
        <v/>
      </c>
      <c r="U1314" s="556">
        <f>T1314/Q1314</f>
        <v/>
      </c>
      <c r="V1314" s="444" t="n"/>
      <c r="W1314" s="444" t="n"/>
      <c r="X1314" s="444" t="n"/>
      <c r="Y1314" s="444" t="n"/>
      <c r="Z1314" s="444" t="n"/>
      <c r="AA1314" s="444" t="n"/>
      <c r="AB1314" s="1627">
        <f>AB738</f>
        <v/>
      </c>
      <c r="AC1314" s="1627">
        <f>ROUND(O1314*AB1314,3)</f>
        <v/>
      </c>
      <c r="AD1314" s="673">
        <f>AD738</f>
        <v/>
      </c>
      <c r="AE1314" s="1035">
        <f>AE738</f>
        <v/>
      </c>
      <c r="AF1314" s="1035">
        <f>AF738</f>
        <v/>
      </c>
      <c r="AG1314" s="1035">
        <f>AG738</f>
        <v/>
      </c>
    </row>
    <row r="1315" hidden="1" ht="25.5" customFormat="1" customHeight="1" s="437" thickBot="1">
      <c r="A1315" s="435" t="n"/>
      <c r="B1315" s="829" t="n"/>
      <c r="C1315" s="1621"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442" t="n"/>
      <c r="N1315" s="1442" t="n"/>
      <c r="O1315" s="872" t="n"/>
      <c r="P1315" s="1622">
        <f>P731</f>
        <v/>
      </c>
      <c r="Q1315" s="1622">
        <f>O1315*P1315</f>
        <v/>
      </c>
      <c r="R1315" s="554" t="n">
        <v>0</v>
      </c>
      <c r="S1315" s="1634">
        <f>O1315*R1315</f>
        <v/>
      </c>
      <c r="T1315" s="1634">
        <f>Q1315-S1315</f>
        <v/>
      </c>
      <c r="U1315" s="556">
        <f>T1315/Q1315</f>
        <v/>
      </c>
      <c r="V1315" s="444" t="n"/>
      <c r="W1315" s="444" t="n"/>
      <c r="X1315" s="444" t="n"/>
      <c r="Y1315" s="444" t="n"/>
      <c r="Z1315" s="444" t="n"/>
      <c r="AA1315" s="444" t="n"/>
      <c r="AB1315" s="1627" t="n">
        <v>0.5659999999999999</v>
      </c>
      <c r="AC1315" s="1627">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21"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442" t="n"/>
      <c r="N1316" s="1442" t="n"/>
      <c r="O1316" s="872" t="n"/>
      <c r="P1316" s="1622">
        <f>P732</f>
        <v/>
      </c>
      <c r="Q1316" s="1622">
        <f>O1316*P1316</f>
        <v/>
      </c>
      <c r="R1316" s="554" t="n">
        <v>0</v>
      </c>
      <c r="S1316" s="1634">
        <f>O1316*R1316</f>
        <v/>
      </c>
      <c r="T1316" s="1634">
        <f>Q1316-S1316</f>
        <v/>
      </c>
      <c r="U1316" s="556">
        <f>T1316/Q1316</f>
        <v/>
      </c>
      <c r="V1316" s="444" t="n"/>
      <c r="W1316" s="444" t="n"/>
      <c r="X1316" s="444" t="n"/>
      <c r="Y1316" s="444" t="n"/>
      <c r="Z1316" s="444" t="n"/>
      <c r="AA1316" s="444" t="n"/>
      <c r="AB1316" s="1627" t="n">
        <v>0.149</v>
      </c>
      <c r="AC1316" s="1627">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442" t="n"/>
      <c r="N1317" s="1442" t="n"/>
      <c r="O1317" s="872" t="n"/>
      <c r="P1317" s="1622">
        <f>P733</f>
        <v/>
      </c>
      <c r="Q1317" s="1622">
        <f>O1317*P1317</f>
        <v/>
      </c>
      <c r="R1317" s="554" t="n">
        <v>0</v>
      </c>
      <c r="S1317" s="1634">
        <f>O1317*R1317</f>
        <v/>
      </c>
      <c r="T1317" s="1634">
        <f>Q1317-S1317</f>
        <v/>
      </c>
      <c r="U1317" s="556">
        <f>T1317/Q1317</f>
        <v/>
      </c>
      <c r="V1317" s="444" t="n"/>
      <c r="W1317" s="444" t="n"/>
      <c r="X1317" s="444" t="n"/>
      <c r="Y1317" s="444" t="n"/>
      <c r="Z1317" s="444" t="n"/>
      <c r="AA1317" s="444" t="n"/>
      <c r="AB1317" s="1627" t="n">
        <v>0.252</v>
      </c>
      <c r="AC1317" s="1627">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442" t="n"/>
      <c r="N1318" s="1442" t="n"/>
      <c r="O1318" s="872" t="n"/>
      <c r="P1318" s="1622">
        <f>P740</f>
        <v/>
      </c>
      <c r="Q1318" s="1622">
        <f>O1318*P1318</f>
        <v/>
      </c>
      <c r="R1318" s="554" t="n">
        <v>0</v>
      </c>
      <c r="S1318" s="1634">
        <f>O1318*R1318</f>
        <v/>
      </c>
      <c r="T1318" s="1634">
        <f>Q1318-S1318</f>
        <v/>
      </c>
      <c r="U1318" s="556">
        <f>T1318/Q1318</f>
        <v/>
      </c>
      <c r="V1318" s="444" t="n"/>
      <c r="W1318" s="444" t="n"/>
      <c r="X1318" s="444" t="n"/>
      <c r="Y1318" s="444" t="n"/>
      <c r="Z1318" s="444" t="n"/>
      <c r="AA1318" s="444" t="n"/>
      <c r="AB1318" s="1627">
        <f>AB740</f>
        <v/>
      </c>
      <c r="AC1318" s="1627">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442" t="n"/>
      <c r="N1319" s="1442" t="n"/>
      <c r="O1319" s="872" t="n"/>
      <c r="P1319" s="1622">
        <f>P741</f>
        <v/>
      </c>
      <c r="Q1319" s="1622">
        <f>O1319*P1319</f>
        <v/>
      </c>
      <c r="R1319" s="554" t="n">
        <v>0</v>
      </c>
      <c r="S1319" s="1634">
        <f>O1319*R1319</f>
        <v/>
      </c>
      <c r="T1319" s="1634">
        <f>Q1319-S1319</f>
        <v/>
      </c>
      <c r="U1319" s="556">
        <f>T1319/Q1319</f>
        <v/>
      </c>
      <c r="V1319" s="444" t="n"/>
      <c r="W1319" s="444" t="n"/>
      <c r="X1319" s="444" t="n"/>
      <c r="Y1319" s="444" t="n"/>
      <c r="Z1319" s="444" t="n"/>
      <c r="AA1319" s="444" t="n"/>
      <c r="AB1319" s="1627">
        <f>AB741</f>
        <v/>
      </c>
      <c r="AC1319" s="1627">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442" t="n"/>
      <c r="N1320" s="1442" t="n"/>
      <c r="O1320" s="872" t="n"/>
      <c r="P1320" s="1622">
        <f>P742</f>
        <v/>
      </c>
      <c r="Q1320" s="1622">
        <f>O1320*P1320</f>
        <v/>
      </c>
      <c r="R1320" s="554" t="n">
        <v>0</v>
      </c>
      <c r="S1320" s="1634">
        <f>O1320*R1320</f>
        <v/>
      </c>
      <c r="T1320" s="1634">
        <f>Q1320-S1320</f>
        <v/>
      </c>
      <c r="U1320" s="556">
        <f>T1320/Q1320</f>
        <v/>
      </c>
      <c r="V1320" s="444" t="n"/>
      <c r="W1320" s="444" t="n"/>
      <c r="X1320" s="444" t="n"/>
      <c r="Y1320" s="444" t="n"/>
      <c r="Z1320" s="444" t="n"/>
      <c r="AA1320" s="444" t="n"/>
      <c r="AB1320" s="1627">
        <f>AB742</f>
        <v/>
      </c>
      <c r="AC1320" s="1627">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442" t="n"/>
      <c r="N1321" s="1442" t="n"/>
      <c r="O1321" s="872" t="n"/>
      <c r="P1321" s="1622">
        <f>P743</f>
        <v/>
      </c>
      <c r="Q1321" s="1622">
        <f>O1321*P1321</f>
        <v/>
      </c>
      <c r="R1321" s="554" t="n">
        <v>0</v>
      </c>
      <c r="S1321" s="1634">
        <f>O1321*R1321</f>
        <v/>
      </c>
      <c r="T1321" s="1634">
        <f>Q1321-S1321</f>
        <v/>
      </c>
      <c r="U1321" s="556">
        <f>T1321/Q1321</f>
        <v/>
      </c>
      <c r="V1321" s="444" t="n"/>
      <c r="W1321" s="444" t="n"/>
      <c r="X1321" s="444" t="n"/>
      <c r="Y1321" s="444" t="n"/>
      <c r="Z1321" s="444" t="n"/>
      <c r="AA1321" s="444" t="n"/>
      <c r="AB1321" s="1627">
        <f>AB743</f>
        <v/>
      </c>
      <c r="AC1321" s="1627">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442" t="n"/>
      <c r="N1322" s="1442" t="n"/>
      <c r="O1322" s="872" t="n"/>
      <c r="P1322" s="1622">
        <f>P744</f>
        <v/>
      </c>
      <c r="Q1322" s="1622">
        <f>O1322*P1322</f>
        <v/>
      </c>
      <c r="R1322" s="554" t="n">
        <v>0</v>
      </c>
      <c r="S1322" s="1634">
        <f>O1322*R1322</f>
        <v/>
      </c>
      <c r="T1322" s="1634">
        <f>Q1322-S1322</f>
        <v/>
      </c>
      <c r="U1322" s="556">
        <f>T1322/Q1322</f>
        <v/>
      </c>
      <c r="V1322" s="444" t="n"/>
      <c r="W1322" s="444" t="n"/>
      <c r="X1322" s="444" t="n"/>
      <c r="Y1322" s="444" t="n"/>
      <c r="Z1322" s="444" t="n"/>
      <c r="AA1322" s="444" t="n"/>
      <c r="AB1322" s="1627">
        <f>AB744</f>
        <v/>
      </c>
      <c r="AC1322" s="1627">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442" t="n">
        <v>50</v>
      </c>
      <c r="N1323" s="1442" t="n">
        <v>100</v>
      </c>
      <c r="O1323" s="872" t="n"/>
      <c r="P1323" s="1622">
        <f>P761</f>
        <v/>
      </c>
      <c r="Q1323" s="1622">
        <f>O1323*P1323</f>
        <v/>
      </c>
      <c r="R1323" s="554" t="n">
        <v>0</v>
      </c>
      <c r="S1323" s="1634">
        <f>O1323*R1323</f>
        <v/>
      </c>
      <c r="T1323" s="1634">
        <f>Q1323-S1323</f>
        <v/>
      </c>
      <c r="U1323" s="556">
        <f>T1323/Q1323</f>
        <v/>
      </c>
      <c r="V1323" s="444" t="n"/>
      <c r="W1323" s="444" t="n"/>
      <c r="X1323" s="444" t="n"/>
      <c r="Y1323" s="444" t="n"/>
      <c r="Z1323" s="444" t="n"/>
      <c r="AA1323" s="444" t="n"/>
      <c r="AB1323" s="1442" t="n">
        <v>0.159</v>
      </c>
      <c r="AC1323" s="1627">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442" t="n"/>
      <c r="N1324" s="1442" t="n"/>
      <c r="O1324" s="872" t="n"/>
      <c r="P1324" s="1622">
        <f>P751</f>
        <v/>
      </c>
      <c r="Q1324" s="1622">
        <f>O1324*P1324</f>
        <v/>
      </c>
      <c r="R1324" s="554" t="n">
        <v>0</v>
      </c>
      <c r="S1324" s="1634">
        <f>O1324*R1324</f>
        <v/>
      </c>
      <c r="T1324" s="1634">
        <f>Q1324-S1324</f>
        <v/>
      </c>
      <c r="U1324" s="556">
        <f>T1324/Q1324</f>
        <v/>
      </c>
      <c r="V1324" s="444" t="n"/>
      <c r="W1324" s="444" t="n"/>
      <c r="X1324" s="444" t="n"/>
      <c r="Y1324" s="444" t="n"/>
      <c r="Z1324" s="444" t="n"/>
      <c r="AA1324" s="444" t="n"/>
      <c r="AB1324" s="1627" t="n">
        <v>0.595</v>
      </c>
      <c r="AC1324" s="1627">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442" t="n"/>
      <c r="N1325" s="1442" t="n"/>
      <c r="O1325" s="872" t="n"/>
      <c r="P1325" s="1622">
        <f>P745</f>
        <v/>
      </c>
      <c r="Q1325" s="1622">
        <f>O1325*P1325</f>
        <v/>
      </c>
      <c r="R1325" s="554" t="n">
        <v>0</v>
      </c>
      <c r="S1325" s="1634">
        <f>O1325*R1325</f>
        <v/>
      </c>
      <c r="T1325" s="1634">
        <f>Q1325-S1325</f>
        <v/>
      </c>
      <c r="U1325" s="556">
        <f>T1325/Q1325</f>
        <v/>
      </c>
      <c r="V1325" s="444" t="n"/>
      <c r="W1325" s="444" t="n"/>
      <c r="X1325" s="444" t="n"/>
      <c r="Y1325" s="444" t="n"/>
      <c r="Z1325" s="444" t="n"/>
      <c r="AA1325" s="444" t="n"/>
      <c r="AB1325" s="1627">
        <f>AB745</f>
        <v/>
      </c>
      <c r="AC1325" s="1627">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442" t="n"/>
      <c r="N1326" s="1442" t="n"/>
      <c r="O1326" s="872" t="n"/>
      <c r="P1326" s="1622">
        <f>P746</f>
        <v/>
      </c>
      <c r="Q1326" s="1622">
        <f>O1326*P1326</f>
        <v/>
      </c>
      <c r="R1326" s="554" t="n">
        <v>0</v>
      </c>
      <c r="S1326" s="1634">
        <f>O1326*R1326</f>
        <v/>
      </c>
      <c r="T1326" s="1634">
        <f>Q1326-S1326</f>
        <v/>
      </c>
      <c r="U1326" s="556">
        <f>T1326/Q1326</f>
        <v/>
      </c>
      <c r="V1326" s="444" t="n"/>
      <c r="W1326" s="444" t="n"/>
      <c r="X1326" s="444" t="n"/>
      <c r="Y1326" s="444" t="n"/>
      <c r="Z1326" s="444" t="n"/>
      <c r="AA1326" s="444" t="n"/>
      <c r="AB1326" s="1627">
        <f>AB746</f>
        <v/>
      </c>
      <c r="AC1326" s="1627">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442" t="n"/>
      <c r="N1327" s="1442" t="n"/>
      <c r="O1327" s="872" t="n"/>
      <c r="P1327" s="1622">
        <f>P747</f>
        <v/>
      </c>
      <c r="Q1327" s="1622">
        <f>O1327*P1327</f>
        <v/>
      </c>
      <c r="R1327" s="554" t="n">
        <v>0</v>
      </c>
      <c r="S1327" s="1634">
        <f>O1327*R1327</f>
        <v/>
      </c>
      <c r="T1327" s="1634">
        <f>Q1327-S1327</f>
        <v/>
      </c>
      <c r="U1327" s="556">
        <f>T1327/Q1327</f>
        <v/>
      </c>
      <c r="V1327" s="444" t="n"/>
      <c r="W1327" s="444" t="n"/>
      <c r="X1327" s="444" t="n"/>
      <c r="Y1327" s="444" t="n"/>
      <c r="Z1327" s="444" t="n"/>
      <c r="AA1327" s="444" t="n"/>
      <c r="AB1327" s="1627">
        <f>AB747</f>
        <v/>
      </c>
      <c r="AC1327" s="1627">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442" t="n"/>
      <c r="N1328" s="1442" t="n"/>
      <c r="O1328" s="872" t="n"/>
      <c r="P1328" s="1622">
        <f>P748</f>
        <v/>
      </c>
      <c r="Q1328" s="1622">
        <f>O1328*P1328</f>
        <v/>
      </c>
      <c r="R1328" s="554" t="n">
        <v>0</v>
      </c>
      <c r="S1328" s="1634">
        <f>O1328*R1328</f>
        <v/>
      </c>
      <c r="T1328" s="1634">
        <f>Q1328-S1328</f>
        <v/>
      </c>
      <c r="U1328" s="556">
        <f>T1328/Q1328</f>
        <v/>
      </c>
      <c r="V1328" s="444" t="n"/>
      <c r="W1328" s="444" t="n"/>
      <c r="X1328" s="444" t="n"/>
      <c r="Y1328" s="444" t="n"/>
      <c r="Z1328" s="444" t="n"/>
      <c r="AA1328" s="444" t="n"/>
      <c r="AB1328" s="1627">
        <f>AB748</f>
        <v/>
      </c>
      <c r="AC1328" s="1627">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442" t="n"/>
      <c r="N1329" s="1442" t="n"/>
      <c r="O1329" s="872" t="n"/>
      <c r="P1329" s="1622">
        <f>P749</f>
        <v/>
      </c>
      <c r="Q1329" s="1622">
        <f>O1329*P1329</f>
        <v/>
      </c>
      <c r="R1329" s="554" t="n">
        <v>0</v>
      </c>
      <c r="S1329" s="1634">
        <f>O1329*R1329</f>
        <v/>
      </c>
      <c r="T1329" s="1634">
        <f>Q1329-S1329</f>
        <v/>
      </c>
      <c r="U1329" s="556">
        <f>T1329/Q1329</f>
        <v/>
      </c>
      <c r="V1329" s="444" t="n"/>
      <c r="W1329" s="444" t="n"/>
      <c r="X1329" s="444" t="n"/>
      <c r="Y1329" s="444" t="n"/>
      <c r="Z1329" s="444" t="n"/>
      <c r="AA1329" s="444" t="n"/>
      <c r="AB1329" s="1627">
        <f>AB749</f>
        <v/>
      </c>
      <c r="AC1329" s="1627">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442" t="n"/>
      <c r="N1330" s="1442" t="n"/>
      <c r="O1330" s="872" t="n"/>
      <c r="P1330" s="1622">
        <f>P750</f>
        <v/>
      </c>
      <c r="Q1330" s="1622">
        <f>O1330*P1330</f>
        <v/>
      </c>
      <c r="R1330" s="554" t="n">
        <v>0</v>
      </c>
      <c r="S1330" s="1634">
        <f>O1330*R1330</f>
        <v/>
      </c>
      <c r="T1330" s="1634">
        <f>Q1330-S1330</f>
        <v/>
      </c>
      <c r="U1330" s="556">
        <f>T1330/Q1330</f>
        <v/>
      </c>
      <c r="V1330" s="444" t="n"/>
      <c r="W1330" s="444" t="n"/>
      <c r="X1330" s="444" t="n"/>
      <c r="Y1330" s="444" t="n"/>
      <c r="Z1330" s="444" t="n"/>
      <c r="AA1330" s="444" t="n"/>
      <c r="AB1330" s="1627">
        <f>AB750</f>
        <v/>
      </c>
      <c r="AC1330" s="1627">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442" t="n"/>
      <c r="N1331" s="1442" t="n"/>
      <c r="O1331" s="872" t="n"/>
      <c r="P1331" s="1622">
        <f>P752</f>
        <v/>
      </c>
      <c r="Q1331" s="1622">
        <f>O1331*P1331</f>
        <v/>
      </c>
      <c r="R1331" s="554" t="n">
        <v>0</v>
      </c>
      <c r="S1331" s="1634">
        <f>O1331*R1331</f>
        <v/>
      </c>
      <c r="T1331" s="1634">
        <f>Q1331-S1331</f>
        <v/>
      </c>
      <c r="U1331" s="556">
        <f>T1331/Q1331</f>
        <v/>
      </c>
      <c r="V1331" s="444" t="n"/>
      <c r="W1331" s="444" t="n"/>
      <c r="X1331" s="444" t="n"/>
      <c r="Y1331" s="444" t="n"/>
      <c r="Z1331" s="444" t="n"/>
      <c r="AA1331" s="444" t="n"/>
      <c r="AB1331" s="1442" t="n">
        <v>0.197</v>
      </c>
      <c r="AC1331" s="1627">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442" t="n"/>
      <c r="N1332" s="1442" t="n"/>
      <c r="O1332" s="872" t="n"/>
      <c r="P1332" s="1622">
        <f>P753</f>
        <v/>
      </c>
      <c r="Q1332" s="1622">
        <f>O1332*P1332</f>
        <v/>
      </c>
      <c r="R1332" s="554" t="n">
        <v>0</v>
      </c>
      <c r="S1332" s="1634">
        <f>O1332*R1332</f>
        <v/>
      </c>
      <c r="T1332" s="1634">
        <f>Q1332-S1332</f>
        <v/>
      </c>
      <c r="U1332" s="556">
        <f>T1332/Q1332</f>
        <v/>
      </c>
      <c r="V1332" s="444" t="n"/>
      <c r="W1332" s="444" t="n"/>
      <c r="X1332" s="444" t="n"/>
      <c r="Y1332" s="444" t="n"/>
      <c r="Z1332" s="444" t="n"/>
      <c r="AA1332" s="444" t="n"/>
      <c r="AB1332" s="1442" t="n">
        <v>0.157</v>
      </c>
      <c r="AC1332" s="1627">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442" t="n"/>
      <c r="N1333" s="1442" t="n"/>
      <c r="O1333" s="872" t="n"/>
      <c r="P1333" s="1622">
        <f>P754</f>
        <v/>
      </c>
      <c r="Q1333" s="1622">
        <f>O1333*P1333</f>
        <v/>
      </c>
      <c r="R1333" s="554" t="n">
        <v>0</v>
      </c>
      <c r="S1333" s="1634">
        <f>O1333*R1333</f>
        <v/>
      </c>
      <c r="T1333" s="1634">
        <f>Q1333-S1333</f>
        <v/>
      </c>
      <c r="U1333" s="556">
        <f>T1333/Q1333</f>
        <v/>
      </c>
      <c r="V1333" s="444" t="n"/>
      <c r="W1333" s="444" t="n"/>
      <c r="X1333" s="444" t="n"/>
      <c r="Y1333" s="444" t="n"/>
      <c r="Z1333" s="444" t="n"/>
      <c r="AA1333" s="444" t="n"/>
      <c r="AB1333" s="1442" t="n">
        <v>0.293</v>
      </c>
      <c r="AC1333" s="1627">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442" t="n"/>
      <c r="N1334" s="1442" t="n"/>
      <c r="O1334" s="872" t="n"/>
      <c r="P1334" s="1622">
        <f>P755</f>
        <v/>
      </c>
      <c r="Q1334" s="1622">
        <f>O1334*P1334</f>
        <v/>
      </c>
      <c r="R1334" s="554" t="n">
        <v>0</v>
      </c>
      <c r="S1334" s="1634">
        <f>O1334*R1334</f>
        <v/>
      </c>
      <c r="T1334" s="1634">
        <f>Q1334-S1334</f>
        <v/>
      </c>
      <c r="U1334" s="556">
        <f>T1334/Q1334</f>
        <v/>
      </c>
      <c r="V1334" s="444" t="n"/>
      <c r="W1334" s="444" t="n"/>
      <c r="X1334" s="444" t="n"/>
      <c r="Y1334" s="444" t="n"/>
      <c r="Z1334" s="444" t="n"/>
      <c r="AA1334" s="444" t="n"/>
      <c r="AB1334" s="1627" t="n">
        <v>0.129</v>
      </c>
      <c r="AC1334" s="1627">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442" t="n"/>
      <c r="N1335" s="1442" t="n"/>
      <c r="O1335" s="872" t="n"/>
      <c r="P1335" s="1622">
        <f>P756</f>
        <v/>
      </c>
      <c r="Q1335" s="1622">
        <f>O1335*P1335</f>
        <v/>
      </c>
      <c r="R1335" s="554" t="n">
        <v>0</v>
      </c>
      <c r="S1335" s="1634">
        <f>O1335*R1335</f>
        <v/>
      </c>
      <c r="T1335" s="1634">
        <f>Q1335-S1335</f>
        <v/>
      </c>
      <c r="U1335" s="556">
        <f>T1335/Q1335</f>
        <v/>
      </c>
      <c r="V1335" s="444" t="n"/>
      <c r="W1335" s="444" t="n"/>
      <c r="X1335" s="444" t="n"/>
      <c r="Y1335" s="444" t="n"/>
      <c r="Z1335" s="444" t="n"/>
      <c r="AA1335" s="444" t="n"/>
      <c r="AB1335" s="1442" t="n">
        <v>0.126</v>
      </c>
      <c r="AC1335" s="1627">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442" t="n"/>
      <c r="N1336" s="1442" t="n"/>
      <c r="O1336" s="872" t="n"/>
      <c r="P1336" s="1622">
        <f>P757</f>
        <v/>
      </c>
      <c r="Q1336" s="1622">
        <f>O1336*P1336</f>
        <v/>
      </c>
      <c r="R1336" s="554" t="n">
        <v>0</v>
      </c>
      <c r="S1336" s="1634">
        <f>O1336*R1336</f>
        <v/>
      </c>
      <c r="T1336" s="1634">
        <f>Q1336-S1336</f>
        <v/>
      </c>
      <c r="U1336" s="556">
        <f>T1336/Q1336</f>
        <v/>
      </c>
      <c r="V1336" s="444" t="n"/>
      <c r="W1336" s="444" t="n"/>
      <c r="X1336" s="444" t="n"/>
      <c r="Y1336" s="444" t="n"/>
      <c r="Z1336" s="444" t="n"/>
      <c r="AA1336" s="444" t="n"/>
      <c r="AB1336" s="1627" t="n">
        <v>0.017</v>
      </c>
      <c r="AC1336" s="1627">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442" t="n"/>
      <c r="N1337" s="1442" t="n"/>
      <c r="O1337" s="872" t="n"/>
      <c r="P1337" s="1622">
        <f>P758</f>
        <v/>
      </c>
      <c r="Q1337" s="1622">
        <f>O1337*P1337</f>
        <v/>
      </c>
      <c r="R1337" s="554" t="n">
        <v>0</v>
      </c>
      <c r="S1337" s="1634">
        <f>O1337*R1337</f>
        <v/>
      </c>
      <c r="T1337" s="1634">
        <f>Q1337-S1337</f>
        <v/>
      </c>
      <c r="U1337" s="556">
        <f>T1337/Q1337</f>
        <v/>
      </c>
      <c r="V1337" s="444" t="n"/>
      <c r="W1337" s="444" t="n"/>
      <c r="X1337" s="444" t="n"/>
      <c r="Y1337" s="444" t="n"/>
      <c r="Z1337" s="444" t="n"/>
      <c r="AA1337" s="444" t="n"/>
      <c r="AB1337" s="1627" t="n">
        <v>0.236</v>
      </c>
      <c r="AC1337" s="1627">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442" t="n"/>
      <c r="N1338" s="1442" t="n"/>
      <c r="O1338" s="872" t="n"/>
      <c r="P1338" s="1622">
        <f>P759</f>
        <v/>
      </c>
      <c r="Q1338" s="1622">
        <f>O1338*P1338</f>
        <v/>
      </c>
      <c r="R1338" s="554" t="n">
        <v>0</v>
      </c>
      <c r="S1338" s="1634">
        <f>O1338*R1338</f>
        <v/>
      </c>
      <c r="T1338" s="1634">
        <f>Q1338-S1338</f>
        <v/>
      </c>
      <c r="U1338" s="556">
        <f>T1338/Q1338</f>
        <v/>
      </c>
      <c r="V1338" s="444" t="n"/>
      <c r="W1338" s="444" t="n"/>
      <c r="X1338" s="444" t="n"/>
      <c r="Y1338" s="444" t="n"/>
      <c r="Z1338" s="444" t="n"/>
      <c r="AA1338" s="444" t="n"/>
      <c r="AB1338" s="1627" t="n">
        <v>0.325</v>
      </c>
      <c r="AC1338" s="1627">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442" t="n">
        <v>100</v>
      </c>
      <c r="N1339" s="1442" t="n">
        <v>100</v>
      </c>
      <c r="O1339" s="872" t="n"/>
      <c r="P1339" s="1622">
        <f>P760</f>
        <v/>
      </c>
      <c r="Q1339" s="1622">
        <f>O1339*P1339</f>
        <v/>
      </c>
      <c r="R1339" s="554" t="n">
        <v>0</v>
      </c>
      <c r="S1339" s="1634">
        <f>O1339*R1339</f>
        <v/>
      </c>
      <c r="T1339" s="1634">
        <f>Q1339-S1339</f>
        <v/>
      </c>
      <c r="U1339" s="556">
        <f>T1339/Q1339</f>
        <v/>
      </c>
      <c r="V1339" s="444" t="n"/>
      <c r="W1339" s="444" t="n"/>
      <c r="X1339" s="444" t="n"/>
      <c r="Y1339" s="444" t="n"/>
      <c r="Z1339" s="444" t="n"/>
      <c r="AA1339" s="444" t="n"/>
      <c r="AB1339" s="1442" t="n">
        <v>0.128</v>
      </c>
      <c r="AC1339" s="1627">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442" t="n"/>
      <c r="N1340" s="1442" t="n"/>
      <c r="O1340" s="872" t="n"/>
      <c r="P1340" s="1622">
        <f>P762</f>
        <v/>
      </c>
      <c r="Q1340" s="1622">
        <f>O1340*P1340</f>
        <v/>
      </c>
      <c r="R1340" s="554" t="n">
        <v>0</v>
      </c>
      <c r="S1340" s="1634">
        <f>O1340*R1340</f>
        <v/>
      </c>
      <c r="T1340" s="1634">
        <f>Q1340-S1340</f>
        <v/>
      </c>
      <c r="U1340" s="556">
        <f>T1340/Q1340</f>
        <v/>
      </c>
      <c r="V1340" s="444" t="n"/>
      <c r="W1340" s="444" t="n"/>
      <c r="X1340" s="444" t="n"/>
      <c r="Y1340" s="444" t="n"/>
      <c r="Z1340" s="444" t="n"/>
      <c r="AA1340" s="444" t="n"/>
      <c r="AB1340" s="1442" t="n">
        <v>0.9340000000000001</v>
      </c>
      <c r="AC1340" s="1627">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442" t="n">
        <v>100</v>
      </c>
      <c r="N1341" s="1442" t="n">
        <v>100</v>
      </c>
      <c r="O1341" s="872" t="n"/>
      <c r="P1341" s="1622">
        <f>P763</f>
        <v/>
      </c>
      <c r="Q1341" s="1622">
        <f>O1341*P1341</f>
        <v/>
      </c>
      <c r="R1341" s="554" t="n">
        <v>0</v>
      </c>
      <c r="S1341" s="1634">
        <f>O1341*R1341</f>
        <v/>
      </c>
      <c r="T1341" s="1634">
        <f>Q1341-S1341</f>
        <v/>
      </c>
      <c r="U1341" s="556">
        <f>T1341/Q1341</f>
        <v/>
      </c>
      <c r="V1341" s="444" t="n"/>
      <c r="W1341" s="444" t="n"/>
      <c r="X1341" s="444" t="n"/>
      <c r="Y1341" s="444" t="n"/>
      <c r="Z1341" s="444" t="n"/>
      <c r="AA1341" s="444" t="n"/>
      <c r="AB1341" s="1627" t="n">
        <v>0.227</v>
      </c>
      <c r="AC1341" s="1627">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442" t="n"/>
      <c r="N1342" s="1442" t="n"/>
      <c r="O1342" s="872" t="n"/>
      <c r="P1342" s="1622">
        <f>P768</f>
        <v/>
      </c>
      <c r="Q1342" s="1622">
        <f>O1342*P1342</f>
        <v/>
      </c>
      <c r="R1342" s="554" t="n">
        <v>0</v>
      </c>
      <c r="S1342" s="1634">
        <f>O1342*R1342</f>
        <v/>
      </c>
      <c r="T1342" s="1634">
        <f>Q1342-S1342</f>
        <v/>
      </c>
      <c r="U1342" s="556">
        <f>T1342/Q1342</f>
        <v/>
      </c>
      <c r="V1342" s="444" t="n"/>
      <c r="W1342" s="444" t="n"/>
      <c r="X1342" s="444" t="n"/>
      <c r="Y1342" s="444" t="n"/>
      <c r="Z1342" s="444" t="n"/>
      <c r="AA1342" s="444" t="n"/>
      <c r="AB1342" s="1442" t="n">
        <v>0.182</v>
      </c>
      <c r="AC1342" s="1627">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442" t="n"/>
      <c r="N1343" s="1442" t="n"/>
      <c r="O1343" s="872" t="n"/>
      <c r="P1343" s="1622">
        <f>P771</f>
        <v/>
      </c>
      <c r="Q1343" s="1622">
        <f>O1343*P1343</f>
        <v/>
      </c>
      <c r="R1343" s="554" t="n">
        <v>0</v>
      </c>
      <c r="S1343" s="1634">
        <f>O1343*R1343</f>
        <v/>
      </c>
      <c r="T1343" s="1634">
        <f>Q1343-S1343</f>
        <v/>
      </c>
      <c r="U1343" s="556">
        <f>T1343/Q1343</f>
        <v/>
      </c>
      <c r="V1343" s="444" t="n"/>
      <c r="W1343" s="444" t="n"/>
      <c r="X1343" s="444" t="n"/>
      <c r="Y1343" s="444" t="n"/>
      <c r="Z1343" s="444" t="n"/>
      <c r="AA1343" s="444" t="n"/>
      <c r="AB1343" s="1627" t="n">
        <v>0.182</v>
      </c>
      <c r="AC1343" s="1627">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442" t="n"/>
      <c r="N1344" s="1442" t="n"/>
      <c r="O1344" s="872" t="n"/>
      <c r="P1344" s="1622">
        <f>P774</f>
        <v/>
      </c>
      <c r="Q1344" s="1622">
        <f>O1344*P1344</f>
        <v/>
      </c>
      <c r="R1344" s="554" t="n">
        <v>0</v>
      </c>
      <c r="S1344" s="1634">
        <f>O1344*R1344</f>
        <v/>
      </c>
      <c r="T1344" s="1634">
        <f>Q1344-S1344</f>
        <v/>
      </c>
      <c r="U1344" s="556">
        <f>T1344/Q1344</f>
        <v/>
      </c>
      <c r="V1344" s="444" t="n"/>
      <c r="W1344" s="444" t="n"/>
      <c r="X1344" s="444" t="n"/>
      <c r="Y1344" s="444" t="n"/>
      <c r="Z1344" s="444" t="n"/>
      <c r="AA1344" s="444" t="n"/>
      <c r="AB1344" s="1627" t="n">
        <v>0.189</v>
      </c>
      <c r="AC1344" s="1627">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68"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442" t="n"/>
      <c r="N1345" s="1442" t="n"/>
      <c r="O1345" s="872" t="n"/>
      <c r="P1345" s="1622" t="n">
        <v>1000</v>
      </c>
      <c r="Q1345" s="1622">
        <f>O1345*P1345</f>
        <v/>
      </c>
      <c r="R1345" s="554" t="n">
        <v>0</v>
      </c>
      <c r="S1345" s="1634">
        <f>O1345*R1345</f>
        <v/>
      </c>
      <c r="T1345" s="1634">
        <f>Q1345-S1345</f>
        <v/>
      </c>
      <c r="U1345" s="556">
        <f>T1345/Q1345</f>
        <v/>
      </c>
      <c r="V1345" s="444" t="n"/>
      <c r="W1345" s="444" t="n"/>
      <c r="X1345" s="444" t="n"/>
      <c r="Y1345" s="444" t="n"/>
      <c r="Z1345" s="444" t="n"/>
      <c r="AA1345" s="444" t="n"/>
      <c r="AB1345" s="1627">
        <f>AB775</f>
        <v/>
      </c>
      <c r="AC1345" s="1627">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68"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442" t="n"/>
      <c r="N1346" s="1442" t="n"/>
      <c r="O1346" s="872" t="n"/>
      <c r="P1346" s="1622" t="n">
        <v>1000</v>
      </c>
      <c r="Q1346" s="1622">
        <f>O1346*P1346</f>
        <v/>
      </c>
      <c r="R1346" s="554" t="n">
        <v>0</v>
      </c>
      <c r="S1346" s="1634">
        <f>O1346*R1346</f>
        <v/>
      </c>
      <c r="T1346" s="1634">
        <f>Q1346-S1346</f>
        <v/>
      </c>
      <c r="U1346" s="556">
        <f>T1346/Q1346</f>
        <v/>
      </c>
      <c r="V1346" s="444" t="n"/>
      <c r="W1346" s="444" t="n"/>
      <c r="X1346" s="444" t="n"/>
      <c r="Y1346" s="444" t="n"/>
      <c r="Z1346" s="444" t="n"/>
      <c r="AA1346" s="444" t="n"/>
      <c r="AB1346" s="1627">
        <f>AB777</f>
        <v/>
      </c>
      <c r="AC1346" s="1627">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442" t="n"/>
      <c r="N1347" s="1442" t="n"/>
      <c r="O1347" s="872" t="n"/>
      <c r="P1347" s="1622">
        <f>P781</f>
        <v/>
      </c>
      <c r="Q1347" s="1622">
        <f>O1347*P1347</f>
        <v/>
      </c>
      <c r="R1347" s="554" t="n">
        <v>0</v>
      </c>
      <c r="S1347" s="1634">
        <f>O1347*R1347</f>
        <v/>
      </c>
      <c r="T1347" s="1634">
        <f>Q1347-S1347</f>
        <v/>
      </c>
      <c r="U1347" s="556">
        <f>T1347/Q1347</f>
        <v/>
      </c>
      <c r="V1347" s="444" t="n"/>
      <c r="W1347" s="444" t="n"/>
      <c r="X1347" s="444" t="n"/>
      <c r="Y1347" s="444" t="n"/>
      <c r="Z1347" s="444" t="n"/>
      <c r="AA1347" s="444" t="n"/>
      <c r="AB1347" s="1442" t="n">
        <v>1.225</v>
      </c>
      <c r="AC1347" s="1627">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442" t="n"/>
      <c r="N1348" s="1442" t="n"/>
      <c r="O1348" s="872" t="n"/>
      <c r="P1348" s="1622" t="n">
        <v>1000</v>
      </c>
      <c r="Q1348" s="1622">
        <f>O1348*P1348</f>
        <v/>
      </c>
      <c r="R1348" s="554" t="n">
        <v>0</v>
      </c>
      <c r="S1348" s="1634">
        <f>O1348*R1348</f>
        <v/>
      </c>
      <c r="T1348" s="1634">
        <f>Q1348-S1348</f>
        <v/>
      </c>
      <c r="U1348" s="556">
        <f>T1348/Q1348</f>
        <v/>
      </c>
      <c r="V1348" s="444" t="n"/>
      <c r="W1348" s="444" t="n"/>
      <c r="X1348" s="444" t="n"/>
      <c r="Y1348" s="444" t="n"/>
      <c r="Z1348" s="444" t="n"/>
      <c r="AA1348" s="444" t="n"/>
      <c r="AB1348" s="1442" t="n"/>
      <c r="AC1348" s="1627"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442" t="n"/>
      <c r="N1349" s="1442" t="n"/>
      <c r="O1349" s="872" t="n"/>
      <c r="P1349" s="1622" t="n">
        <v>100</v>
      </c>
      <c r="Q1349" s="1622">
        <f>O1349*P1349</f>
        <v/>
      </c>
      <c r="R1349" s="554" t="n">
        <v>0</v>
      </c>
      <c r="S1349" s="1634">
        <f>O1349*R1349</f>
        <v/>
      </c>
      <c r="T1349" s="1634">
        <f>Q1349-S1349</f>
        <v/>
      </c>
      <c r="U1349" s="556">
        <f>T1349/Q1349</f>
        <v/>
      </c>
      <c r="V1349" s="444" t="n"/>
      <c r="W1349" s="444" t="n"/>
      <c r="X1349" s="444" t="n"/>
      <c r="Y1349" s="444" t="n"/>
      <c r="Z1349" s="444" t="n"/>
      <c r="AA1349" s="444" t="n"/>
      <c r="AB1349" s="1442" t="n">
        <v>0.156</v>
      </c>
      <c r="AC1349" s="1627">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442" t="n"/>
      <c r="N1350" s="1442" t="n"/>
      <c r="O1350" s="872" t="n"/>
      <c r="P1350" s="1622" t="n">
        <v>100</v>
      </c>
      <c r="Q1350" s="1622">
        <f>O1350*P1350</f>
        <v/>
      </c>
      <c r="R1350" s="554" t="n">
        <v>0</v>
      </c>
      <c r="S1350" s="1634">
        <f>O1350*R1350</f>
        <v/>
      </c>
      <c r="T1350" s="1634">
        <f>Q1350-S1350</f>
        <v/>
      </c>
      <c r="U1350" s="556">
        <f>T1350/Q1350</f>
        <v/>
      </c>
      <c r="V1350" s="444" t="n"/>
      <c r="W1350" s="444" t="n"/>
      <c r="X1350" s="444" t="n"/>
      <c r="Y1350" s="444" t="n"/>
      <c r="Z1350" s="444" t="n"/>
      <c r="AA1350" s="444" t="n"/>
      <c r="AB1350" s="1442" t="n">
        <v>0.314</v>
      </c>
      <c r="AC1350" s="1627">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442" t="n"/>
      <c r="N1351" s="1442" t="n"/>
      <c r="O1351" s="872" t="n"/>
      <c r="P1351" s="1622">
        <f>P794</f>
        <v/>
      </c>
      <c r="Q1351" s="1622">
        <f>O1351*P1351</f>
        <v/>
      </c>
      <c r="R1351" s="554" t="n">
        <v>0</v>
      </c>
      <c r="S1351" s="1634">
        <f>O1351*R1351</f>
        <v/>
      </c>
      <c r="T1351" s="1634">
        <f>Q1351-S1351</f>
        <v/>
      </c>
      <c r="U1351" s="556">
        <f>T1351/Q1351</f>
        <v/>
      </c>
      <c r="V1351" s="444" t="n"/>
      <c r="W1351" s="444" t="n"/>
      <c r="X1351" s="444" t="n"/>
      <c r="Y1351" s="444" t="n"/>
      <c r="Z1351" s="444" t="n"/>
      <c r="AA1351" s="444" t="n"/>
      <c r="AB1351" s="1442" t="n">
        <v>0.343</v>
      </c>
      <c r="AC1351" s="1627">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442" t="n"/>
      <c r="N1352" s="1442" t="n"/>
      <c r="O1352" s="872" t="n"/>
      <c r="P1352" s="1622">
        <f>P795</f>
        <v/>
      </c>
      <c r="Q1352" s="1622">
        <f>O1352*P1352</f>
        <v/>
      </c>
      <c r="R1352" s="554" t="n">
        <v>0</v>
      </c>
      <c r="S1352" s="1634">
        <f>O1352*R1352</f>
        <v/>
      </c>
      <c r="T1352" s="1634">
        <f>Q1352-S1352</f>
        <v/>
      </c>
      <c r="U1352" s="556">
        <f>T1352/Q1352</f>
        <v/>
      </c>
      <c r="V1352" s="444" t="n"/>
      <c r="W1352" s="444" t="n"/>
      <c r="X1352" s="444" t="n"/>
      <c r="Y1352" s="444" t="n"/>
      <c r="Z1352" s="444" t="n"/>
      <c r="AA1352" s="444" t="n"/>
      <c r="AB1352" s="1442" t="n">
        <v>0.115</v>
      </c>
      <c r="AC1352" s="1627">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442" t="n"/>
      <c r="N1353" s="1442" t="n"/>
      <c r="O1353" s="872" t="n"/>
      <c r="P1353" s="1622">
        <f>P796</f>
        <v/>
      </c>
      <c r="Q1353" s="1622">
        <f>O1353*P1353</f>
        <v/>
      </c>
      <c r="R1353" s="554" t="n">
        <v>0</v>
      </c>
      <c r="S1353" s="1634">
        <f>O1353*R1353</f>
        <v/>
      </c>
      <c r="T1353" s="1634">
        <f>Q1353-S1353</f>
        <v/>
      </c>
      <c r="U1353" s="556">
        <f>T1353/Q1353</f>
        <v/>
      </c>
      <c r="V1353" s="444" t="n"/>
      <c r="W1353" s="444" t="n"/>
      <c r="X1353" s="444" t="n"/>
      <c r="Y1353" s="444" t="n"/>
      <c r="Z1353" s="444" t="n"/>
      <c r="AA1353" s="444" t="n"/>
      <c r="AB1353" s="1442" t="n">
        <v>0.503</v>
      </c>
      <c r="AC1353" s="1627">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442" t="n"/>
      <c r="N1354" s="1442" t="n"/>
      <c r="O1354" s="872" t="n"/>
      <c r="P1354" s="1622">
        <f>P797</f>
        <v/>
      </c>
      <c r="Q1354" s="1622">
        <f>O1354*P1354</f>
        <v/>
      </c>
      <c r="R1354" s="554" t="n">
        <v>0</v>
      </c>
      <c r="S1354" s="1634">
        <f>O1354*R1354</f>
        <v/>
      </c>
      <c r="T1354" s="1634">
        <f>Q1354-S1354</f>
        <v/>
      </c>
      <c r="U1354" s="556">
        <f>T1354/Q1354</f>
        <v/>
      </c>
      <c r="V1354" s="444" t="n"/>
      <c r="W1354" s="444" t="n"/>
      <c r="X1354" s="444" t="n"/>
      <c r="Y1354" s="444" t="n"/>
      <c r="Z1354" s="444" t="n"/>
      <c r="AA1354" s="444" t="n"/>
      <c r="AB1354" s="1442" t="n">
        <v>0.503</v>
      </c>
      <c r="AC1354" s="1627">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442" t="n"/>
      <c r="N1355" s="1442" t="n"/>
      <c r="O1355" s="872" t="n"/>
      <c r="P1355" s="1622">
        <f>P798</f>
        <v/>
      </c>
      <c r="Q1355" s="1622">
        <f>O1355*P1355</f>
        <v/>
      </c>
      <c r="R1355" s="554" t="n">
        <v>0</v>
      </c>
      <c r="S1355" s="1634">
        <f>O1355*R1355</f>
        <v/>
      </c>
      <c r="T1355" s="1634">
        <f>Q1355-S1355</f>
        <v/>
      </c>
      <c r="U1355" s="556">
        <f>T1355/Q1355</f>
        <v/>
      </c>
      <c r="V1355" s="444" t="n"/>
      <c r="W1355" s="444" t="n"/>
      <c r="X1355" s="444" t="n"/>
      <c r="Y1355" s="444" t="n"/>
      <c r="Z1355" s="444" t="n"/>
      <c r="AA1355" s="444" t="n"/>
      <c r="AB1355" s="1627" t="n">
        <v>0.08</v>
      </c>
      <c r="AC1355" s="1627">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442" t="n"/>
      <c r="N1356" s="1442" t="n"/>
      <c r="O1356" s="872" t="n"/>
      <c r="P1356" s="1622" t="n">
        <v>165</v>
      </c>
      <c r="Q1356" s="1622">
        <f>O1356*P1356</f>
        <v/>
      </c>
      <c r="R1356" s="554" t="n">
        <v>0</v>
      </c>
      <c r="S1356" s="1634">
        <f>O1356*R1356</f>
        <v/>
      </c>
      <c r="T1356" s="1634">
        <f>Q1356-S1356</f>
        <v/>
      </c>
      <c r="U1356" s="556">
        <f>T1356/Q1356</f>
        <v/>
      </c>
      <c r="V1356" s="444" t="n"/>
      <c r="W1356" s="444" t="n"/>
      <c r="X1356" s="444" t="n"/>
      <c r="Y1356" s="444" t="n"/>
      <c r="Z1356" s="444" t="n"/>
      <c r="AA1356" s="444" t="n"/>
      <c r="AB1356" s="1627" t="n">
        <v>0.011</v>
      </c>
      <c r="AC1356" s="1627">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442" t="n"/>
      <c r="N1357" s="1442" t="n"/>
      <c r="O1357" s="872" t="n"/>
      <c r="P1357" s="1622" t="n">
        <v>165</v>
      </c>
      <c r="Q1357" s="1622">
        <f>O1357*P1357</f>
        <v/>
      </c>
      <c r="R1357" s="554" t="n">
        <v>0</v>
      </c>
      <c r="S1357" s="1634">
        <f>O1357*R1357</f>
        <v/>
      </c>
      <c r="T1357" s="1634">
        <f>Q1357-S1357</f>
        <v/>
      </c>
      <c r="U1357" s="556">
        <f>T1357/Q1357</f>
        <v/>
      </c>
      <c r="V1357" s="444" t="n"/>
      <c r="W1357" s="444" t="n"/>
      <c r="X1357" s="444" t="n"/>
      <c r="Y1357" s="444" t="n"/>
      <c r="Z1357" s="444" t="n"/>
      <c r="AA1357" s="444" t="n"/>
      <c r="AB1357" s="1627" t="n">
        <v>0.011</v>
      </c>
      <c r="AC1357" s="1627">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442" t="n"/>
      <c r="N1358" s="1442" t="n"/>
      <c r="O1358" s="872" t="n"/>
      <c r="P1358" s="1622" t="n">
        <v>165</v>
      </c>
      <c r="Q1358" s="1622">
        <f>O1358*P1358</f>
        <v/>
      </c>
      <c r="R1358" s="554" t="n">
        <v>0</v>
      </c>
      <c r="S1358" s="1634">
        <f>O1358*R1358</f>
        <v/>
      </c>
      <c r="T1358" s="1634">
        <f>Q1358-S1358</f>
        <v/>
      </c>
      <c r="U1358" s="556">
        <f>T1358/Q1358</f>
        <v/>
      </c>
      <c r="V1358" s="444" t="n"/>
      <c r="W1358" s="444" t="n"/>
      <c r="X1358" s="444" t="n"/>
      <c r="Y1358" s="444" t="n"/>
      <c r="Z1358" s="444" t="n"/>
      <c r="AA1358" s="444" t="n"/>
      <c r="AB1358" s="1627" t="n">
        <v>0.012</v>
      </c>
      <c r="AC1358" s="1627">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12">
        <f>P802</f>
        <v/>
      </c>
      <c r="Q1359" s="1622">
        <f>O1359*P1359</f>
        <v/>
      </c>
      <c r="R1359" s="554" t="n">
        <v>0</v>
      </c>
      <c r="S1359" s="1634">
        <f>O1359*R1359</f>
        <v/>
      </c>
      <c r="T1359" s="1634">
        <f>Q1359-S1359</f>
        <v/>
      </c>
      <c r="U1359" s="556">
        <f>T1359/Q1359</f>
        <v/>
      </c>
      <c r="V1359" s="767" t="n"/>
      <c r="W1359" s="767" t="n"/>
      <c r="X1359" s="767" t="n"/>
      <c r="Y1359" s="767" t="n"/>
      <c r="Z1359" s="767" t="n"/>
      <c r="AA1359" s="767" t="n"/>
      <c r="AB1359" s="1715" t="n"/>
      <c r="AC1359" s="1715"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12">
        <f>P803</f>
        <v/>
      </c>
      <c r="Q1360" s="1622">
        <f>O1360*P1360</f>
        <v/>
      </c>
      <c r="R1360" s="554" t="n">
        <v>0</v>
      </c>
      <c r="S1360" s="1634">
        <f>O1360*R1360</f>
        <v/>
      </c>
      <c r="T1360" s="1634">
        <f>Q1360-S1360</f>
        <v/>
      </c>
      <c r="U1360" s="556">
        <f>T1360/Q1360</f>
        <v/>
      </c>
      <c r="V1360" s="767" t="n"/>
      <c r="W1360" s="767" t="n"/>
      <c r="X1360" s="767" t="n"/>
      <c r="Y1360" s="767" t="n"/>
      <c r="Z1360" s="767" t="n"/>
      <c r="AA1360" s="767" t="n"/>
      <c r="AB1360" s="1715" t="n"/>
      <c r="AC1360" s="1715"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12">
        <f>P804</f>
        <v/>
      </c>
      <c r="Q1361" s="1622">
        <f>O1361*P1361</f>
        <v/>
      </c>
      <c r="R1361" s="554" t="n">
        <v>0</v>
      </c>
      <c r="S1361" s="1634">
        <f>O1361*R1361</f>
        <v/>
      </c>
      <c r="T1361" s="1634">
        <f>Q1361-S1361</f>
        <v/>
      </c>
      <c r="U1361" s="556">
        <f>T1361/Q1361</f>
        <v/>
      </c>
      <c r="V1361" s="767" t="n"/>
      <c r="W1361" s="767" t="n"/>
      <c r="X1361" s="767" t="n"/>
      <c r="Y1361" s="767" t="n"/>
      <c r="Z1361" s="767" t="n"/>
      <c r="AA1361" s="767" t="n"/>
      <c r="AB1361" s="1715" t="n"/>
      <c r="AC1361" s="1715"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12">
        <f>P805</f>
        <v/>
      </c>
      <c r="Q1362" s="1622">
        <f>O1362*P1362</f>
        <v/>
      </c>
      <c r="R1362" s="554" t="n">
        <v>0</v>
      </c>
      <c r="S1362" s="1634">
        <f>O1362*R1362</f>
        <v/>
      </c>
      <c r="T1362" s="1634">
        <f>Q1362-S1362</f>
        <v/>
      </c>
      <c r="U1362" s="556">
        <f>T1362/Q1362</f>
        <v/>
      </c>
      <c r="V1362" s="767" t="n"/>
      <c r="W1362" s="767" t="n"/>
      <c r="X1362" s="767" t="n"/>
      <c r="Y1362" s="767" t="n"/>
      <c r="Z1362" s="767" t="n"/>
      <c r="AA1362" s="767" t="n"/>
      <c r="AB1362" s="1715" t="n"/>
      <c r="AC1362" s="1715"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12">
        <f>P806</f>
        <v/>
      </c>
      <c r="Q1363" s="1622">
        <f>O1363*P1363</f>
        <v/>
      </c>
      <c r="R1363" s="554" t="n">
        <v>0</v>
      </c>
      <c r="S1363" s="1634">
        <f>O1363*R1363</f>
        <v/>
      </c>
      <c r="T1363" s="1634">
        <f>Q1363-S1363</f>
        <v/>
      </c>
      <c r="U1363" s="556">
        <f>T1363/Q1363</f>
        <v/>
      </c>
      <c r="V1363" s="767" t="n"/>
      <c r="W1363" s="767" t="n"/>
      <c r="X1363" s="767" t="n"/>
      <c r="Y1363" s="767" t="n"/>
      <c r="Z1363" s="767" t="n"/>
      <c r="AA1363" s="767" t="n"/>
      <c r="AB1363" s="1715" t="n"/>
      <c r="AC1363" s="1715"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12">
        <f>P807</f>
        <v/>
      </c>
      <c r="Q1364" s="1622">
        <f>O1364*P1364</f>
        <v/>
      </c>
      <c r="R1364" s="554" t="n">
        <v>0</v>
      </c>
      <c r="S1364" s="1634">
        <f>O1364*R1364</f>
        <v/>
      </c>
      <c r="T1364" s="1634">
        <f>Q1364-S1364</f>
        <v/>
      </c>
      <c r="U1364" s="556">
        <f>T1364/Q1364</f>
        <v/>
      </c>
      <c r="V1364" s="767" t="n"/>
      <c r="W1364" s="767" t="n"/>
      <c r="X1364" s="767" t="n"/>
      <c r="Y1364" s="767" t="n"/>
      <c r="Z1364" s="767" t="n"/>
      <c r="AA1364" s="767" t="n"/>
      <c r="AB1364" s="1715" t="n"/>
      <c r="AC1364" s="1715"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442" t="n"/>
      <c r="N1365" s="1442" t="n"/>
      <c r="O1365" s="872" t="n"/>
      <c r="P1365" s="1622" t="n">
        <v>289</v>
      </c>
      <c r="Q1365" s="1622">
        <f>O1365*P1365</f>
        <v/>
      </c>
      <c r="R1365" s="554" t="n">
        <v>0</v>
      </c>
      <c r="S1365" s="1634">
        <f>O1365*R1365</f>
        <v/>
      </c>
      <c r="T1365" s="1634">
        <f>Q1365-S1365</f>
        <v/>
      </c>
      <c r="U1365" s="556">
        <f>T1365/Q1365</f>
        <v/>
      </c>
      <c r="V1365" s="444" t="n"/>
      <c r="W1365" s="444" t="n"/>
      <c r="X1365" s="444" t="n"/>
      <c r="Y1365" s="444" t="n"/>
      <c r="Z1365" s="444" t="n"/>
      <c r="AA1365" s="444" t="n"/>
      <c r="AB1365" s="1627" t="n">
        <v>0.022</v>
      </c>
      <c r="AC1365" s="1627">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442" t="n"/>
      <c r="N1366" s="1442" t="n"/>
      <c r="O1366" s="872" t="n"/>
      <c r="P1366" s="1622" t="n">
        <v>247</v>
      </c>
      <c r="Q1366" s="1622">
        <f>O1366*P1366</f>
        <v/>
      </c>
      <c r="R1366" s="554" t="n">
        <v>0</v>
      </c>
      <c r="S1366" s="1634">
        <f>O1366*R1366</f>
        <v/>
      </c>
      <c r="T1366" s="1634">
        <f>Q1366-S1366</f>
        <v/>
      </c>
      <c r="U1366" s="556">
        <f>T1366/Q1366</f>
        <v/>
      </c>
      <c r="V1366" s="444" t="n"/>
      <c r="W1366" s="444" t="n"/>
      <c r="X1366" s="444" t="n"/>
      <c r="Y1366" s="444" t="n"/>
      <c r="Z1366" s="444" t="n"/>
      <c r="AA1366" s="444" t="n"/>
      <c r="AB1366" s="1627" t="n">
        <v>0.002</v>
      </c>
      <c r="AC1366" s="1627">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442" t="n"/>
      <c r="N1367" s="1442" t="n"/>
      <c r="O1367" s="872" t="n"/>
      <c r="P1367" s="1622" t="n">
        <v>330</v>
      </c>
      <c r="Q1367" s="1622">
        <f>O1367*P1367</f>
        <v/>
      </c>
      <c r="R1367" s="554" t="n">
        <v>0</v>
      </c>
      <c r="S1367" s="1634">
        <f>O1367*R1367</f>
        <v/>
      </c>
      <c r="T1367" s="1634">
        <f>Q1367-S1367</f>
        <v/>
      </c>
      <c r="U1367" s="556">
        <f>T1367/Q1367</f>
        <v/>
      </c>
      <c r="V1367" s="444" t="n"/>
      <c r="W1367" s="444" t="n"/>
      <c r="X1367" s="444" t="n"/>
      <c r="Y1367" s="444" t="n"/>
      <c r="Z1367" s="444" t="n"/>
      <c r="AA1367" s="444" t="n"/>
      <c r="AB1367" s="1627" t="n">
        <v>0.002</v>
      </c>
      <c r="AC1367" s="1627">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442" t="n"/>
      <c r="N1368" s="1442" t="n"/>
      <c r="O1368" s="872" t="n"/>
      <c r="P1368" s="1745" t="n">
        <v>212</v>
      </c>
      <c r="Q1368" s="1622">
        <f>O1368*P1368</f>
        <v/>
      </c>
      <c r="R1368" s="554" t="n">
        <v>0</v>
      </c>
      <c r="S1368" s="1634">
        <f>O1368*R1368</f>
        <v/>
      </c>
      <c r="T1368" s="1634">
        <f>Q1368-S1368</f>
        <v/>
      </c>
      <c r="U1368" s="556">
        <f>T1368/Q1368</f>
        <v/>
      </c>
      <c r="V1368" s="444" t="n"/>
      <c r="W1368" s="444" t="n"/>
      <c r="X1368" s="444" t="n"/>
      <c r="Y1368" s="444" t="n"/>
      <c r="Z1368" s="444" t="n"/>
      <c r="AA1368" s="444" t="n"/>
      <c r="AB1368" s="1627" t="n">
        <v>0.003</v>
      </c>
      <c r="AC1368" s="1627">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442"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442" t="n"/>
      <c r="N1369" s="1442" t="n"/>
      <c r="O1369" s="553" t="n"/>
      <c r="P1369" s="1745">
        <f>P812</f>
        <v/>
      </c>
      <c r="Q1369" s="1622">
        <f>O1369*P1369</f>
        <v/>
      </c>
      <c r="R1369" s="554" t="n">
        <v>0</v>
      </c>
      <c r="S1369" s="1634">
        <f>O1369*R1369</f>
        <v/>
      </c>
      <c r="T1369" s="1634">
        <f>Q1369-S1369</f>
        <v/>
      </c>
      <c r="U1369" s="556">
        <f>T1369/Q1369</f>
        <v/>
      </c>
      <c r="V1369" s="444" t="n">
        <v>0.008999999999999999</v>
      </c>
      <c r="W1369" s="444" t="n">
        <v>7.2</v>
      </c>
      <c r="X1369" s="444" t="n">
        <v>5</v>
      </c>
      <c r="Y1369" s="444">
        <f>V1369*X1369</f>
        <v/>
      </c>
      <c r="Z1369" s="444">
        <f>W1369*X1369</f>
        <v/>
      </c>
      <c r="AA1369" s="444" t="n"/>
      <c r="AB1369" s="1442" t="n">
        <v>1.4</v>
      </c>
      <c r="AC1369" s="1627">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442"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442" t="n"/>
      <c r="N1370" s="1442" t="n"/>
      <c r="O1370" s="553" t="n"/>
      <c r="P1370" s="1745" t="n">
        <v>3000</v>
      </c>
      <c r="Q1370" s="1622">
        <f>O1370*P1370</f>
        <v/>
      </c>
      <c r="R1370" s="554" t="n">
        <v>0</v>
      </c>
      <c r="S1370" s="1634">
        <f>O1370*R1370</f>
        <v/>
      </c>
      <c r="T1370" s="1634">
        <f>Q1370-S1370</f>
        <v/>
      </c>
      <c r="U1370" s="556">
        <f>T1370/Q1370</f>
        <v/>
      </c>
      <c r="V1370" s="444" t="n"/>
      <c r="W1370" s="444" t="n"/>
      <c r="X1370" s="444" t="n"/>
      <c r="Y1370" s="444" t="n"/>
      <c r="Z1370" s="444" t="n"/>
      <c r="AA1370" s="444" t="n"/>
      <c r="AB1370" s="1442" t="n">
        <v>0.366</v>
      </c>
      <c r="AC1370" s="1627">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442" t="n">
        <v>105</v>
      </c>
      <c r="N1371" s="1442" t="n">
        <v>105</v>
      </c>
      <c r="O1371" s="553" t="n"/>
      <c r="P1371" s="1745">
        <f>P815</f>
        <v/>
      </c>
      <c r="Q1371" s="1622">
        <f>O1371*P1371</f>
        <v/>
      </c>
      <c r="R1371" s="554" t="n">
        <v>0</v>
      </c>
      <c r="S1371" s="1634">
        <f>O1371*R1371</f>
        <v/>
      </c>
      <c r="T1371" s="1634">
        <f>Q1371-S1371</f>
        <v/>
      </c>
      <c r="U1371" s="556">
        <f>T1371/Q1371</f>
        <v/>
      </c>
      <c r="V1371" s="444" t="n"/>
      <c r="W1371" s="444" t="n"/>
      <c r="X1371" s="444" t="n"/>
      <c r="Y1371" s="444" t="n"/>
      <c r="Z1371" s="444" t="n"/>
      <c r="AA1371" s="444" t="n"/>
      <c r="AB1371" s="1442" t="n">
        <v>0.284</v>
      </c>
      <c r="AC1371" s="1627">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68"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442" t="n"/>
      <c r="N1372" s="1442" t="n"/>
      <c r="O1372" s="553" t="n"/>
      <c r="P1372" s="1745" t="n">
        <v>500</v>
      </c>
      <c r="Q1372" s="1622">
        <f>O1372*P1372</f>
        <v/>
      </c>
      <c r="R1372" s="554" t="n">
        <v>0</v>
      </c>
      <c r="S1372" s="1634" t="n"/>
      <c r="T1372" s="1634">
        <f>Q1372-S1372</f>
        <v/>
      </c>
      <c r="U1372" s="556" t="n"/>
      <c r="V1372" s="444" t="n"/>
      <c r="W1372" s="444" t="n"/>
      <c r="X1372" s="444" t="n"/>
      <c r="Y1372" s="444" t="n"/>
      <c r="Z1372" s="444" t="n"/>
      <c r="AA1372" s="444" t="n"/>
      <c r="AB1372" s="1442" t="n">
        <v>0.059</v>
      </c>
      <c r="AC1372" s="1627">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21"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442" t="n"/>
      <c r="N1373" s="1442" t="n"/>
      <c r="O1373" s="553" t="n"/>
      <c r="P1373" s="1745">
        <f>P818</f>
        <v/>
      </c>
      <c r="Q1373" s="1622">
        <f>O1373*P1373</f>
        <v/>
      </c>
      <c r="R1373" s="554" t="n">
        <v>0</v>
      </c>
      <c r="S1373" s="1634">
        <f>O1373*R1373</f>
        <v/>
      </c>
      <c r="T1373" s="1634">
        <f>Q1373-S1373</f>
        <v/>
      </c>
      <c r="U1373" s="556">
        <f>T1373/Q1373</f>
        <v/>
      </c>
      <c r="V1373" s="444" t="n"/>
      <c r="W1373" s="444" t="n"/>
      <c r="X1373" s="444" t="n"/>
      <c r="Y1373" s="444" t="n"/>
      <c r="Z1373" s="444" t="n"/>
      <c r="AA1373" s="444" t="n"/>
      <c r="AB1373" s="1442" t="n">
        <v>0.112</v>
      </c>
      <c r="AC1373" s="1627">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21">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442" t="n"/>
      <c r="N1374" s="1442" t="n"/>
      <c r="O1374" s="553" t="n">
        <v>4</v>
      </c>
      <c r="P1374" s="1745">
        <f>P819</f>
        <v/>
      </c>
      <c r="Q1374" s="1622">
        <f>O1374*P1374</f>
        <v/>
      </c>
      <c r="R1374" s="554" t="n">
        <v>0</v>
      </c>
      <c r="S1374" s="1634">
        <f>O1374*R1374</f>
        <v/>
      </c>
      <c r="T1374" s="1634">
        <f>Q1374-S1374</f>
        <v/>
      </c>
      <c r="U1374" s="556">
        <f>T1374/Q1374</f>
        <v/>
      </c>
      <c r="V1374" s="444" t="n"/>
      <c r="W1374" s="444" t="n"/>
      <c r="X1374" s="444" t="n"/>
      <c r="Y1374" s="444" t="n"/>
      <c r="Z1374" s="444" t="n"/>
      <c r="AA1374" s="444" t="n"/>
      <c r="AB1374" s="1627">
        <f>AB819</f>
        <v/>
      </c>
      <c r="AC1374" s="1627">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21"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442" t="n"/>
      <c r="N1375" s="1442" t="n"/>
      <c r="O1375" s="553" t="n"/>
      <c r="P1375" s="1745">
        <f>P820</f>
        <v/>
      </c>
      <c r="Q1375" s="1622">
        <f>O1375*P1375</f>
        <v/>
      </c>
      <c r="R1375" s="554" t="n">
        <v>0</v>
      </c>
      <c r="S1375" s="1634">
        <f>O1375*R1375</f>
        <v/>
      </c>
      <c r="T1375" s="1634">
        <f>Q1375-S1375</f>
        <v/>
      </c>
      <c r="U1375" s="556">
        <f>T1375/Q1375</f>
        <v/>
      </c>
      <c r="V1375" s="444" t="n"/>
      <c r="W1375" s="444" t="n"/>
      <c r="X1375" s="444" t="n"/>
      <c r="Y1375" s="444" t="n"/>
      <c r="Z1375" s="444" t="n"/>
      <c r="AA1375" s="444" t="n"/>
      <c r="AB1375" s="1442" t="n">
        <v>0.103</v>
      </c>
      <c r="AC1375" s="1627">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21"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442" t="n"/>
      <c r="N1376" s="1442" t="n"/>
      <c r="O1376" s="553" t="n"/>
      <c r="P1376" s="1745">
        <f>P821</f>
        <v/>
      </c>
      <c r="Q1376" s="1622">
        <f>O1376*P1376</f>
        <v/>
      </c>
      <c r="R1376" s="554" t="n">
        <v>0</v>
      </c>
      <c r="S1376" s="1634">
        <f>O1376*R1376</f>
        <v/>
      </c>
      <c r="T1376" s="1634">
        <f>Q1376-S1376</f>
        <v/>
      </c>
      <c r="U1376" s="556">
        <f>T1376/Q1376</f>
        <v/>
      </c>
      <c r="V1376" s="444" t="n"/>
      <c r="W1376" s="444" t="n"/>
      <c r="X1376" s="444" t="n"/>
      <c r="Y1376" s="444" t="n"/>
      <c r="Z1376" s="444" t="n"/>
      <c r="AA1376" s="444" t="n"/>
      <c r="AB1376" s="1627" t="n">
        <v>0.405</v>
      </c>
      <c r="AC1376" s="1627">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21"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442" t="n"/>
      <c r="N1377" s="1442" t="n"/>
      <c r="O1377" s="553" t="n"/>
      <c r="P1377" s="1745">
        <f>P822</f>
        <v/>
      </c>
      <c r="Q1377" s="1622">
        <f>O1377*P1377</f>
        <v/>
      </c>
      <c r="R1377" s="554" t="n">
        <v>0</v>
      </c>
      <c r="S1377" s="1634">
        <f>O1377*R1377</f>
        <v/>
      </c>
      <c r="T1377" s="1634">
        <f>Q1377-S1377</f>
        <v/>
      </c>
      <c r="U1377" s="556">
        <f>T1377/Q1377</f>
        <v/>
      </c>
      <c r="V1377" s="444" t="n"/>
      <c r="W1377" s="444" t="n"/>
      <c r="X1377" s="444" t="n"/>
      <c r="Y1377" s="444" t="n"/>
      <c r="Z1377" s="444" t="n"/>
      <c r="AA1377" s="444" t="n"/>
      <c r="AB1377" s="1627" t="n">
        <v>0.4</v>
      </c>
      <c r="AC1377" s="1627">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21"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442" t="n"/>
      <c r="N1378" s="1442" t="n"/>
      <c r="O1378" s="553" t="n"/>
      <c r="P1378" s="1745">
        <f>P823</f>
        <v/>
      </c>
      <c r="Q1378" s="1622">
        <f>O1378*P1378</f>
        <v/>
      </c>
      <c r="R1378" s="554" t="n">
        <v>0</v>
      </c>
      <c r="S1378" s="1634">
        <f>O1378*R1378</f>
        <v/>
      </c>
      <c r="T1378" s="1634">
        <f>Q1378-S1378</f>
        <v/>
      </c>
      <c r="U1378" s="556">
        <f>T1378/Q1378</f>
        <v/>
      </c>
      <c r="V1378" s="444" t="n"/>
      <c r="W1378" s="444" t="n"/>
      <c r="X1378" s="444" t="n"/>
      <c r="Y1378" s="444" t="n"/>
      <c r="Z1378" s="444" t="n"/>
      <c r="AA1378" s="444" t="n"/>
      <c r="AB1378" s="1627" t="n">
        <v>0.4</v>
      </c>
      <c r="AC1378" s="1627">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21"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442" t="n"/>
      <c r="N1379" s="1442" t="n"/>
      <c r="O1379" s="553" t="n"/>
      <c r="P1379" s="1745">
        <f>P824</f>
        <v/>
      </c>
      <c r="Q1379" s="1622">
        <f>O1379*P1379</f>
        <v/>
      </c>
      <c r="R1379" s="554" t="n">
        <v>0</v>
      </c>
      <c r="S1379" s="1634">
        <f>O1379*R1379</f>
        <v/>
      </c>
      <c r="T1379" s="1634">
        <f>Q1379-S1379</f>
        <v/>
      </c>
      <c r="U1379" s="556">
        <f>T1379/Q1379</f>
        <v/>
      </c>
      <c r="V1379" s="444" t="n"/>
      <c r="W1379" s="444" t="n"/>
      <c r="X1379" s="444" t="n"/>
      <c r="Y1379" s="444" t="n"/>
      <c r="Z1379" s="444" t="n"/>
      <c r="AA1379" s="444" t="n"/>
      <c r="AB1379" s="1627" t="n">
        <v>0.4</v>
      </c>
      <c r="AC1379" s="1627">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21"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442" t="n"/>
      <c r="N1380" s="1442" t="n"/>
      <c r="O1380" s="553" t="n"/>
      <c r="P1380" s="1745">
        <f>P825</f>
        <v/>
      </c>
      <c r="Q1380" s="1622">
        <f>O1380*P1380</f>
        <v/>
      </c>
      <c r="R1380" s="554" t="n">
        <v>0</v>
      </c>
      <c r="S1380" s="1634">
        <f>O1380*R1380</f>
        <v/>
      </c>
      <c r="T1380" s="1634">
        <f>Q1380-S1380</f>
        <v/>
      </c>
      <c r="U1380" s="556">
        <f>T1380/Q1380</f>
        <v/>
      </c>
      <c r="V1380" s="444" t="n"/>
      <c r="W1380" s="444" t="n"/>
      <c r="X1380" s="444" t="n"/>
      <c r="Y1380" s="444" t="n"/>
      <c r="Z1380" s="444" t="n"/>
      <c r="AA1380" s="444" t="n"/>
      <c r="AB1380" s="1627" t="n">
        <v>0.4</v>
      </c>
      <c r="AC1380" s="1627">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21"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442" t="n"/>
      <c r="N1381" s="1442" t="n"/>
      <c r="O1381" s="553" t="n"/>
      <c r="P1381" s="1745">
        <f>P826</f>
        <v/>
      </c>
      <c r="Q1381" s="1622">
        <f>O1381*P1381</f>
        <v/>
      </c>
      <c r="R1381" s="554" t="n">
        <v>0</v>
      </c>
      <c r="S1381" s="1634">
        <f>O1381*R1381</f>
        <v/>
      </c>
      <c r="T1381" s="1634">
        <f>Q1381-S1381</f>
        <v/>
      </c>
      <c r="U1381" s="556">
        <f>T1381/Q1381</f>
        <v/>
      </c>
      <c r="V1381" s="444" t="n"/>
      <c r="W1381" s="444" t="n"/>
      <c r="X1381" s="444" t="n"/>
      <c r="Y1381" s="444" t="n"/>
      <c r="Z1381" s="444" t="n"/>
      <c r="AA1381" s="444" t="n"/>
      <c r="AB1381" s="1627" t="n">
        <v>0.08599999999999999</v>
      </c>
      <c r="AC1381" s="1627">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21"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442" t="n"/>
      <c r="N1382" s="1442" t="n"/>
      <c r="O1382" s="553" t="n"/>
      <c r="P1382" s="1745">
        <f>P827</f>
        <v/>
      </c>
      <c r="Q1382" s="1622">
        <f>O1382*P1382</f>
        <v/>
      </c>
      <c r="R1382" s="554" t="n">
        <v>0</v>
      </c>
      <c r="S1382" s="1634">
        <f>O1382*R1382</f>
        <v/>
      </c>
      <c r="T1382" s="1634">
        <f>Q1382-S1382</f>
        <v/>
      </c>
      <c r="U1382" s="556">
        <f>T1382/Q1382</f>
        <v/>
      </c>
      <c r="V1382" s="444" t="n"/>
      <c r="W1382" s="444" t="n"/>
      <c r="X1382" s="444" t="n"/>
      <c r="Y1382" s="444" t="n"/>
      <c r="Z1382" s="444" t="n"/>
      <c r="AA1382" s="444" t="n"/>
      <c r="AB1382" s="1627" t="n">
        <v>0.08599999999999999</v>
      </c>
      <c r="AC1382" s="1627">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21"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442" t="n"/>
      <c r="N1383" s="1442" t="n"/>
      <c r="O1383" s="553" t="n"/>
      <c r="P1383" s="1745">
        <f>P828</f>
        <v/>
      </c>
      <c r="Q1383" s="1622">
        <f>O1383*P1383</f>
        <v/>
      </c>
      <c r="R1383" s="554" t="n">
        <v>0</v>
      </c>
      <c r="S1383" s="1634">
        <f>O1383*R1383</f>
        <v/>
      </c>
      <c r="T1383" s="1634">
        <f>Q1383-S1383</f>
        <v/>
      </c>
      <c r="U1383" s="556">
        <f>T1383/Q1383</f>
        <v/>
      </c>
      <c r="V1383" s="444" t="n"/>
      <c r="W1383" s="444" t="n"/>
      <c r="X1383" s="444" t="n"/>
      <c r="Y1383" s="444" t="n"/>
      <c r="Z1383" s="444" t="n"/>
      <c r="AA1383" s="444" t="n"/>
      <c r="AB1383" s="1627" t="n">
        <v>0.4</v>
      </c>
      <c r="AC1383" s="1627">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21"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442" t="n"/>
      <c r="N1384" s="1442" t="n"/>
      <c r="O1384" s="553" t="n"/>
      <c r="P1384" s="1745">
        <f>P829</f>
        <v/>
      </c>
      <c r="Q1384" s="1622">
        <f>O1384*P1384</f>
        <v/>
      </c>
      <c r="R1384" s="554" t="n">
        <v>0</v>
      </c>
      <c r="S1384" s="1634">
        <f>O1384*R1384</f>
        <v/>
      </c>
      <c r="T1384" s="1634">
        <f>Q1384-S1384</f>
        <v/>
      </c>
      <c r="U1384" s="556">
        <f>T1384/Q1384</f>
        <v/>
      </c>
      <c r="V1384" s="444" t="n"/>
      <c r="W1384" s="444" t="n"/>
      <c r="X1384" s="444" t="n"/>
      <c r="Y1384" s="444" t="n"/>
      <c r="Z1384" s="444" t="n"/>
      <c r="AA1384" s="444" t="n"/>
      <c r="AB1384" s="1627" t="n">
        <v>0.295</v>
      </c>
      <c r="AC1384" s="1627">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21"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442" t="n"/>
      <c r="N1385" s="1442" t="n"/>
      <c r="O1385" s="553" t="n"/>
      <c r="P1385" s="1745">
        <f>P830</f>
        <v/>
      </c>
      <c r="Q1385" s="1622">
        <f>O1385*P1385</f>
        <v/>
      </c>
      <c r="R1385" s="554" t="n">
        <v>0</v>
      </c>
      <c r="S1385" s="1634">
        <f>O1385*R1385</f>
        <v/>
      </c>
      <c r="T1385" s="1634">
        <f>Q1385-S1385</f>
        <v/>
      </c>
      <c r="U1385" s="556">
        <f>T1385/Q1385</f>
        <v/>
      </c>
      <c r="V1385" s="444" t="n"/>
      <c r="W1385" s="444" t="n"/>
      <c r="X1385" s="444" t="n"/>
      <c r="Y1385" s="444" t="n"/>
      <c r="Z1385" s="444" t="n"/>
      <c r="AA1385" s="444" t="n"/>
      <c r="AB1385" s="1627" t="n">
        <v>0.18</v>
      </c>
      <c r="AC1385" s="1627">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21"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442" t="n"/>
      <c r="N1386" s="1442" t="n"/>
      <c r="O1386" s="553" t="n">
        <v>40</v>
      </c>
      <c r="P1386" s="1745">
        <f>P831</f>
        <v/>
      </c>
      <c r="Q1386" s="1622">
        <f>O1386*P1386</f>
        <v/>
      </c>
      <c r="R1386" s="554" t="n">
        <v>0</v>
      </c>
      <c r="S1386" s="1634">
        <f>O1386*R1386</f>
        <v/>
      </c>
      <c r="T1386" s="1634">
        <f>Q1386-S1386</f>
        <v/>
      </c>
      <c r="U1386" s="556">
        <f>T1386/Q1386</f>
        <v/>
      </c>
      <c r="V1386" s="444" t="n"/>
      <c r="W1386" s="444" t="n"/>
      <c r="X1386" s="444" t="n"/>
      <c r="Y1386" s="444" t="n"/>
      <c r="Z1386" s="444" t="n"/>
      <c r="AA1386" s="444" t="n"/>
      <c r="AB1386" s="1627" t="n">
        <v>0.18</v>
      </c>
      <c r="AC1386" s="1627">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21"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442" t="n"/>
      <c r="N1387" s="1442" t="n"/>
      <c r="O1387" s="553" t="n"/>
      <c r="P1387" s="1745">
        <f>P832</f>
        <v/>
      </c>
      <c r="Q1387" s="1622">
        <f>O1387*P1387</f>
        <v/>
      </c>
      <c r="R1387" s="554" t="n">
        <v>0</v>
      </c>
      <c r="S1387" s="1634">
        <f>O1387*R1387</f>
        <v/>
      </c>
      <c r="T1387" s="1634">
        <f>Q1387-S1387</f>
        <v/>
      </c>
      <c r="U1387" s="556">
        <f>T1387/Q1387</f>
        <v/>
      </c>
      <c r="V1387" s="444" t="n"/>
      <c r="W1387" s="444" t="n"/>
      <c r="X1387" s="444" t="n"/>
      <c r="Y1387" s="444" t="n"/>
      <c r="Z1387" s="444" t="n"/>
      <c r="AA1387" s="444" t="n"/>
      <c r="AB1387" s="1627" t="n">
        <v>0.19</v>
      </c>
      <c r="AC1387" s="1627">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21">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442" t="n"/>
      <c r="N1388" s="1442" t="n"/>
      <c r="O1388" s="553" t="n">
        <v>40</v>
      </c>
      <c r="P1388" s="1745" t="n">
        <v>295</v>
      </c>
      <c r="Q1388" s="1622">
        <f>O1388*P1388</f>
        <v/>
      </c>
      <c r="R1388" s="554" t="n">
        <v>0</v>
      </c>
      <c r="S1388" s="1634">
        <f>O1388*R1388</f>
        <v/>
      </c>
      <c r="T1388" s="1634">
        <f>Q1388-S1388</f>
        <v/>
      </c>
      <c r="U1388" s="556">
        <f>T1388/Q1388</f>
        <v/>
      </c>
      <c r="V1388" s="444" t="n"/>
      <c r="W1388" s="444" t="n"/>
      <c r="X1388" s="444" t="n"/>
      <c r="Y1388" s="444" t="n"/>
      <c r="Z1388" s="444" t="n"/>
      <c r="AA1388" s="444" t="n"/>
      <c r="AB1388" s="1627">
        <f>AB833</f>
        <v/>
      </c>
      <c r="AC1388" s="1627">
        <f>ROUND(O1388*AB1388,3)</f>
        <v/>
      </c>
      <c r="AD1388" s="673">
        <f>AD833</f>
        <v/>
      </c>
      <c r="AE1388" s="680">
        <f>AE833</f>
        <v/>
      </c>
      <c r="AF1388" s="680">
        <f>AF833</f>
        <v/>
      </c>
      <c r="AG1388" s="680">
        <f>AG833</f>
        <v/>
      </c>
    </row>
    <row r="1389" hidden="1" ht="20.1" customFormat="1" customHeight="1" s="437" thickBot="1">
      <c r="A1389" s="435" t="n"/>
      <c r="B1389" s="829" t="n"/>
      <c r="C1389" s="1621"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442" t="n"/>
      <c r="N1389" s="1442" t="n"/>
      <c r="O1389" s="553" t="n"/>
      <c r="P1389" s="1745">
        <f>P835</f>
        <v/>
      </c>
      <c r="Q1389" s="1622">
        <f>O1389*P1389</f>
        <v/>
      </c>
      <c r="R1389" s="554" t="n">
        <v>0</v>
      </c>
      <c r="S1389" s="1634">
        <f>O1389*R1389</f>
        <v/>
      </c>
      <c r="T1389" s="1634">
        <f>Q1389-S1389</f>
        <v/>
      </c>
      <c r="U1389" s="556">
        <f>T1389/Q1389</f>
        <v/>
      </c>
      <c r="V1389" s="444" t="n"/>
      <c r="W1389" s="444" t="n"/>
      <c r="X1389" s="444" t="n"/>
      <c r="Y1389" s="444" t="n"/>
      <c r="Z1389" s="444" t="n"/>
      <c r="AA1389" s="444" t="n"/>
      <c r="AB1389" s="1627" t="n">
        <v>0.74</v>
      </c>
      <c r="AC1389" s="1627">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21"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442" t="n"/>
      <c r="N1390" s="1442" t="n"/>
      <c r="O1390" s="553" t="n"/>
      <c r="P1390" s="1745">
        <f>P837</f>
        <v/>
      </c>
      <c r="Q1390" s="1622">
        <f>O1390*P1390</f>
        <v/>
      </c>
      <c r="R1390" s="554" t="n">
        <v>0</v>
      </c>
      <c r="S1390" s="1634">
        <f>O1390*R1390</f>
        <v/>
      </c>
      <c r="T1390" s="1634">
        <f>Q1390-S1390</f>
        <v/>
      </c>
      <c r="U1390" s="556">
        <f>T1390/Q1390</f>
        <v/>
      </c>
      <c r="V1390" s="444" t="n"/>
      <c r="W1390" s="444" t="n"/>
      <c r="X1390" s="444" t="n"/>
      <c r="Y1390" s="444" t="n"/>
      <c r="Z1390" s="444" t="n"/>
      <c r="AA1390" s="444" t="n"/>
      <c r="AB1390" s="1627" t="n">
        <v>0.74</v>
      </c>
      <c r="AC1390" s="1627">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21"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442" t="n"/>
      <c r="N1391" s="1442" t="n"/>
      <c r="O1391" s="553" t="n"/>
      <c r="P1391" s="1745" t="n">
        <v>100</v>
      </c>
      <c r="Q1391" s="1622">
        <f>O1391*P1391</f>
        <v/>
      </c>
      <c r="R1391" s="554" t="n">
        <v>0</v>
      </c>
      <c r="S1391" s="1634">
        <f>O1391*R1391</f>
        <v/>
      </c>
      <c r="T1391" s="1634">
        <f>Q1391-S1391</f>
        <v/>
      </c>
      <c r="U1391" s="556">
        <f>T1391/Q1391</f>
        <v/>
      </c>
      <c r="V1391" s="444" t="n"/>
      <c r="W1391" s="444" t="n"/>
      <c r="X1391" s="444" t="n"/>
      <c r="Y1391" s="444" t="n"/>
      <c r="Z1391" s="444" t="n"/>
      <c r="AA1391" s="444" t="n"/>
      <c r="AB1391" s="1442" t="n">
        <v>0.121</v>
      </c>
      <c r="AC1391" s="1627">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21"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442" t="n"/>
      <c r="N1392" s="1442" t="n"/>
      <c r="O1392" s="553" t="n"/>
      <c r="P1392" s="1745" t="n">
        <v>100</v>
      </c>
      <c r="Q1392" s="1622">
        <f>O1392*P1392</f>
        <v/>
      </c>
      <c r="R1392" s="554" t="n">
        <v>0</v>
      </c>
      <c r="S1392" s="1634">
        <f>O1392*R1392</f>
        <v/>
      </c>
      <c r="T1392" s="1634">
        <f>Q1392-S1392</f>
        <v/>
      </c>
      <c r="U1392" s="556">
        <f>T1392/Q1392</f>
        <v/>
      </c>
      <c r="V1392" s="444" t="n"/>
      <c r="W1392" s="444" t="n"/>
      <c r="X1392" s="444" t="n"/>
      <c r="Y1392" s="444" t="n"/>
      <c r="Z1392" s="444" t="n"/>
      <c r="AA1392" s="444" t="n"/>
      <c r="AB1392" s="1442" t="n">
        <v>0.656</v>
      </c>
      <c r="AC1392" s="1627">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21"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442" t="n"/>
      <c r="N1393" s="1442" t="n"/>
      <c r="O1393" s="553" t="n"/>
      <c r="P1393" s="1745">
        <f>P842</f>
        <v/>
      </c>
      <c r="Q1393" s="1622">
        <f>O1393*P1393</f>
        <v/>
      </c>
      <c r="R1393" s="554" t="n">
        <v>0</v>
      </c>
      <c r="S1393" s="1634">
        <f>O1393*R1393</f>
        <v/>
      </c>
      <c r="T1393" s="1634">
        <f>Q1393-S1393</f>
        <v/>
      </c>
      <c r="U1393" s="556">
        <f>T1393/Q1393</f>
        <v/>
      </c>
      <c r="V1393" s="444" t="n"/>
      <c r="W1393" s="444" t="n"/>
      <c r="X1393" s="444" t="n"/>
      <c r="Y1393" s="444" t="n"/>
      <c r="Z1393" s="444" t="n"/>
      <c r="AA1393" s="444" t="n"/>
      <c r="AB1393" s="1627" t="n">
        <v>0.03</v>
      </c>
      <c r="AC1393" s="1627">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21"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442" t="n"/>
      <c r="N1394" s="1442" t="n"/>
      <c r="O1394" s="553" t="n"/>
      <c r="P1394" s="1745">
        <f>P843</f>
        <v/>
      </c>
      <c r="Q1394" s="1622">
        <f>O1394*P1394</f>
        <v/>
      </c>
      <c r="R1394" s="554" t="n">
        <v>0</v>
      </c>
      <c r="S1394" s="1634">
        <f>O1394*R1394</f>
        <v/>
      </c>
      <c r="T1394" s="1634">
        <f>Q1394-S1394</f>
        <v/>
      </c>
      <c r="U1394" s="556">
        <f>T1394/Q1394</f>
        <v/>
      </c>
      <c r="V1394" s="444" t="n"/>
      <c r="W1394" s="444" t="n"/>
      <c r="X1394" s="444" t="n"/>
      <c r="Y1394" s="444" t="n"/>
      <c r="Z1394" s="444" t="n"/>
      <c r="AA1394" s="444" t="n"/>
      <c r="AB1394" s="1627" t="n">
        <v>0.374</v>
      </c>
      <c r="AC1394" s="1627">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21"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442" t="n"/>
      <c r="N1395" s="1442" t="n"/>
      <c r="O1395" s="553" t="n"/>
      <c r="P1395" s="1745">
        <f>P844</f>
        <v/>
      </c>
      <c r="Q1395" s="1622">
        <f>O1395*P1395</f>
        <v/>
      </c>
      <c r="R1395" s="554" t="n">
        <v>0</v>
      </c>
      <c r="S1395" s="1634">
        <f>O1395*R1395</f>
        <v/>
      </c>
      <c r="T1395" s="1634">
        <f>Q1395-S1395</f>
        <v/>
      </c>
      <c r="U1395" s="556">
        <f>T1395/Q1395</f>
        <v/>
      </c>
      <c r="V1395" s="444" t="n"/>
      <c r="W1395" s="444" t="n"/>
      <c r="X1395" s="444" t="n"/>
      <c r="Y1395" s="444" t="n"/>
      <c r="Z1395" s="444" t="n"/>
      <c r="AA1395" s="444" t="n"/>
      <c r="AB1395" s="1442" t="n"/>
      <c r="AC1395" s="1627">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21"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442" t="n"/>
      <c r="N1396" s="1442" t="n"/>
      <c r="O1396" s="553" t="n"/>
      <c r="P1396" s="1745">
        <f>P845</f>
        <v/>
      </c>
      <c r="Q1396" s="1622">
        <f>O1396*P1396</f>
        <v/>
      </c>
      <c r="R1396" s="554" t="n">
        <v>0</v>
      </c>
      <c r="S1396" s="1634">
        <f>O1396*R1396</f>
        <v/>
      </c>
      <c r="T1396" s="1634">
        <f>Q1396-S1396</f>
        <v/>
      </c>
      <c r="U1396" s="556">
        <f>T1396/Q1396</f>
        <v/>
      </c>
      <c r="V1396" s="444" t="n"/>
      <c r="W1396" s="444" t="n"/>
      <c r="X1396" s="444" t="n"/>
      <c r="Y1396" s="444" t="n"/>
      <c r="Z1396" s="444" t="n"/>
      <c r="AA1396" s="444" t="n"/>
      <c r="AB1396" s="1627" t="n">
        <v>0.374</v>
      </c>
      <c r="AC1396" s="1627">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21"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442" t="n"/>
      <c r="N1397" s="1442" t="n"/>
      <c r="O1397" s="553" t="n"/>
      <c r="P1397" s="1745" t="n"/>
      <c r="Q1397" s="1622">
        <f>O1397*P1397</f>
        <v/>
      </c>
      <c r="R1397" s="554" t="n"/>
      <c r="S1397" s="1634">
        <f>O1397*R1397</f>
        <v/>
      </c>
      <c r="T1397" s="1634">
        <f>Q1397-S1397</f>
        <v/>
      </c>
      <c r="U1397" s="556">
        <f>T1397/Q1397</f>
        <v/>
      </c>
      <c r="V1397" s="444" t="n"/>
      <c r="W1397" s="444" t="n"/>
      <c r="X1397" s="444" t="n"/>
      <c r="Y1397" s="444" t="n"/>
      <c r="Z1397" s="444" t="n"/>
      <c r="AA1397" s="444" t="n"/>
      <c r="AB1397" s="1627" t="n"/>
      <c r="AC1397" s="1627" t="n"/>
      <c r="AD1397" s="673" t="n"/>
      <c r="AE1397" s="680" t="n"/>
      <c r="AF1397" s="680" t="n"/>
      <c r="AG1397" s="680" t="n"/>
    </row>
    <row r="1398" hidden="1" ht="20.1" customFormat="1" customHeight="1" s="437" thickBot="1">
      <c r="A1398" s="435" t="n"/>
      <c r="B1398" s="829" t="n"/>
      <c r="C1398" s="1621"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442" t="n"/>
      <c r="N1398" s="1442" t="n"/>
      <c r="O1398" s="553" t="n"/>
      <c r="P1398" s="1745">
        <f>P849</f>
        <v/>
      </c>
      <c r="Q1398" s="1622">
        <f>O1398*P1398</f>
        <v/>
      </c>
      <c r="R1398" s="554" t="n">
        <v>0</v>
      </c>
      <c r="S1398" s="1634">
        <f>O1398*R1398</f>
        <v/>
      </c>
      <c r="T1398" s="1634">
        <f>Q1398-S1398</f>
        <v/>
      </c>
      <c r="U1398" s="556">
        <f>T1398/Q1398</f>
        <v/>
      </c>
      <c r="V1398" s="444">
        <f>V849</f>
        <v/>
      </c>
      <c r="W1398" s="444">
        <f>W849</f>
        <v/>
      </c>
      <c r="X1398" s="728">
        <f>O1398/M1398</f>
        <v/>
      </c>
      <c r="Y1398" s="444">
        <f>V1398*X1398</f>
        <v/>
      </c>
      <c r="Z1398" s="444">
        <f>W1398*X1398</f>
        <v/>
      </c>
      <c r="AA1398" s="444">
        <f>AA849</f>
        <v/>
      </c>
      <c r="AB1398" s="1627">
        <f>AB849</f>
        <v/>
      </c>
      <c r="AC1398" s="1627">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21"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442" t="n"/>
      <c r="N1399" s="1442" t="n"/>
      <c r="O1399" s="553" t="n"/>
      <c r="P1399" s="1745">
        <f>P850</f>
        <v/>
      </c>
      <c r="Q1399" s="1622">
        <f>O1399*P1399</f>
        <v/>
      </c>
      <c r="R1399" s="554" t="n">
        <v>0</v>
      </c>
      <c r="S1399" s="1634">
        <f>O1399*R1399</f>
        <v/>
      </c>
      <c r="T1399" s="1634">
        <f>Q1399-S1399</f>
        <v/>
      </c>
      <c r="U1399" s="556">
        <f>T1399/Q1399</f>
        <v/>
      </c>
      <c r="V1399" s="444">
        <f>V850</f>
        <v/>
      </c>
      <c r="W1399" s="444">
        <f>W850</f>
        <v/>
      </c>
      <c r="X1399" s="728">
        <f>O1399/M1399</f>
        <v/>
      </c>
      <c r="Y1399" s="444">
        <f>V1399*X1399</f>
        <v/>
      </c>
      <c r="Z1399" s="444">
        <f>W1399*X1399</f>
        <v/>
      </c>
      <c r="AA1399" s="444">
        <f>AA850</f>
        <v/>
      </c>
      <c r="AB1399" s="1627">
        <f>AB850</f>
        <v/>
      </c>
      <c r="AC1399" s="1627">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21"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442" t="n"/>
      <c r="N1400" s="1442" t="n"/>
      <c r="O1400" s="553" t="n"/>
      <c r="P1400" s="1745">
        <f>P851</f>
        <v/>
      </c>
      <c r="Q1400" s="1622">
        <f>O1400*P1400</f>
        <v/>
      </c>
      <c r="R1400" s="554" t="n">
        <v>0</v>
      </c>
      <c r="S1400" s="1634">
        <f>O1400*R1400</f>
        <v/>
      </c>
      <c r="T1400" s="1634">
        <f>Q1400-S1400</f>
        <v/>
      </c>
      <c r="U1400" s="556">
        <f>T1400/Q1400</f>
        <v/>
      </c>
      <c r="V1400" s="444">
        <f>V851</f>
        <v/>
      </c>
      <c r="W1400" s="444">
        <f>W851</f>
        <v/>
      </c>
      <c r="X1400" s="728">
        <f>O1400/M1400</f>
        <v/>
      </c>
      <c r="Y1400" s="444">
        <f>V1400*X1400</f>
        <v/>
      </c>
      <c r="Z1400" s="444">
        <f>W1400*X1400</f>
        <v/>
      </c>
      <c r="AA1400" s="444">
        <f>AA851</f>
        <v/>
      </c>
      <c r="AB1400" s="1627">
        <f>AB851</f>
        <v/>
      </c>
      <c r="AC1400" s="1627">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21"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442" t="n"/>
      <c r="N1401" s="1442" t="n"/>
      <c r="O1401" s="553" t="n"/>
      <c r="P1401" s="1745">
        <f>P852</f>
        <v/>
      </c>
      <c r="Q1401" s="1622">
        <f>O1401*P1401</f>
        <v/>
      </c>
      <c r="R1401" s="554" t="n">
        <v>0</v>
      </c>
      <c r="S1401" s="1634">
        <f>O1401*R1401</f>
        <v/>
      </c>
      <c r="T1401" s="1634">
        <f>Q1401-S1401</f>
        <v/>
      </c>
      <c r="U1401" s="556">
        <f>T1401/Q1401</f>
        <v/>
      </c>
      <c r="V1401" s="444">
        <f>V852</f>
        <v/>
      </c>
      <c r="W1401" s="444">
        <f>W852</f>
        <v/>
      </c>
      <c r="X1401" s="728">
        <f>O1401/M1401</f>
        <v/>
      </c>
      <c r="Y1401" s="444">
        <f>V1401*X1401</f>
        <v/>
      </c>
      <c r="Z1401" s="444">
        <f>W1401*X1401</f>
        <v/>
      </c>
      <c r="AA1401" s="444">
        <f>AA852</f>
        <v/>
      </c>
      <c r="AB1401" s="1627">
        <f>AB852</f>
        <v/>
      </c>
      <c r="AC1401" s="1627">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21"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442" t="n"/>
      <c r="N1402" s="1442" t="n"/>
      <c r="O1402" s="553" t="n"/>
      <c r="P1402" s="1745">
        <f>P853</f>
        <v/>
      </c>
      <c r="Q1402" s="1622">
        <f>O1402*P1402</f>
        <v/>
      </c>
      <c r="R1402" s="554" t="n">
        <v>0</v>
      </c>
      <c r="S1402" s="1634">
        <f>O1402*R1402</f>
        <v/>
      </c>
      <c r="T1402" s="1634">
        <f>Q1402-S1402</f>
        <v/>
      </c>
      <c r="U1402" s="556">
        <f>T1402/Q1402</f>
        <v/>
      </c>
      <c r="V1402" s="444">
        <f>V853</f>
        <v/>
      </c>
      <c r="W1402" s="444">
        <f>W853</f>
        <v/>
      </c>
      <c r="X1402" s="728">
        <f>O1402/M1402</f>
        <v/>
      </c>
      <c r="Y1402" s="444">
        <f>V1402*X1402</f>
        <v/>
      </c>
      <c r="Z1402" s="444">
        <f>W1402*X1402</f>
        <v/>
      </c>
      <c r="AA1402" s="444">
        <f>AA853</f>
        <v/>
      </c>
      <c r="AB1402" s="1627">
        <f>AB853</f>
        <v/>
      </c>
      <c r="AC1402" s="1627">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21"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442" t="n"/>
      <c r="N1403" s="1442" t="n"/>
      <c r="O1403" s="553" t="n"/>
      <c r="P1403" s="1745">
        <f>P854</f>
        <v/>
      </c>
      <c r="Q1403" s="1622">
        <f>O1403*P1403</f>
        <v/>
      </c>
      <c r="R1403" s="554" t="n">
        <v>0</v>
      </c>
      <c r="S1403" s="1634">
        <f>O1403*R1403</f>
        <v/>
      </c>
      <c r="T1403" s="1634">
        <f>Q1403-S1403</f>
        <v/>
      </c>
      <c r="U1403" s="556">
        <f>T1403/Q1403</f>
        <v/>
      </c>
      <c r="V1403" s="444">
        <f>V854</f>
        <v/>
      </c>
      <c r="W1403" s="444">
        <f>W854</f>
        <v/>
      </c>
      <c r="X1403" s="728">
        <f>O1403/M1403</f>
        <v/>
      </c>
      <c r="Y1403" s="444">
        <f>V1403*X1403</f>
        <v/>
      </c>
      <c r="Z1403" s="444">
        <f>W1403*X1403</f>
        <v/>
      </c>
      <c r="AA1403" s="444">
        <f>AA854</f>
        <v/>
      </c>
      <c r="AB1403" s="1627">
        <f>AB854</f>
        <v/>
      </c>
      <c r="AC1403" s="1627">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21"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442" t="n"/>
      <c r="N1404" s="1442" t="n"/>
      <c r="O1404" s="553" t="n"/>
      <c r="P1404" s="1745">
        <f>P855</f>
        <v/>
      </c>
      <c r="Q1404" s="1622">
        <f>O1404*P1404</f>
        <v/>
      </c>
      <c r="R1404" s="554" t="n">
        <v>0</v>
      </c>
      <c r="S1404" s="1634">
        <f>O1404*R1404</f>
        <v/>
      </c>
      <c r="T1404" s="1634">
        <f>Q1404-S1404</f>
        <v/>
      </c>
      <c r="U1404" s="556">
        <f>T1404/Q1404</f>
        <v/>
      </c>
      <c r="V1404" s="444">
        <f>V855</f>
        <v/>
      </c>
      <c r="W1404" s="444">
        <f>W855</f>
        <v/>
      </c>
      <c r="X1404" s="728">
        <f>O1404/M1404</f>
        <v/>
      </c>
      <c r="Y1404" s="444">
        <f>V1404*X1404</f>
        <v/>
      </c>
      <c r="Z1404" s="444">
        <f>W1404*X1404</f>
        <v/>
      </c>
      <c r="AA1404" s="444">
        <f>AA855</f>
        <v/>
      </c>
      <c r="AB1404" s="1627">
        <f>AB855</f>
        <v/>
      </c>
      <c r="AC1404" s="1627">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21"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442" t="n"/>
      <c r="N1405" s="1442" t="n"/>
      <c r="O1405" s="553" t="n"/>
      <c r="P1405" s="1745">
        <f>P856</f>
        <v/>
      </c>
      <c r="Q1405" s="1622">
        <f>O1405*P1405</f>
        <v/>
      </c>
      <c r="R1405" s="554" t="n">
        <v>0</v>
      </c>
      <c r="S1405" s="1634">
        <f>O1405*R1405</f>
        <v/>
      </c>
      <c r="T1405" s="1634">
        <f>Q1405-S1405</f>
        <v/>
      </c>
      <c r="U1405" s="556">
        <f>T1405/Q1405</f>
        <v/>
      </c>
      <c r="V1405" s="444">
        <f>V856</f>
        <v/>
      </c>
      <c r="W1405" s="444">
        <f>W856</f>
        <v/>
      </c>
      <c r="X1405" s="728">
        <f>O1405/M1405</f>
        <v/>
      </c>
      <c r="Y1405" s="444">
        <f>V1405*X1405</f>
        <v/>
      </c>
      <c r="Z1405" s="444">
        <f>W1405*X1405</f>
        <v/>
      </c>
      <c r="AA1405" s="444">
        <f>AA856</f>
        <v/>
      </c>
      <c r="AB1405" s="1627">
        <f>AB856</f>
        <v/>
      </c>
      <c r="AC1405" s="1627">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21">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442" t="n"/>
      <c r="N1406" s="1442" t="n"/>
      <c r="O1406" s="553" t="n"/>
      <c r="P1406" s="1745">
        <f>P857</f>
        <v/>
      </c>
      <c r="Q1406" s="1622">
        <f>O1406*P1406</f>
        <v/>
      </c>
      <c r="R1406" s="554" t="n">
        <v>0</v>
      </c>
      <c r="S1406" s="1634">
        <f>O1406*R1406</f>
        <v/>
      </c>
      <c r="T1406" s="1634">
        <f>Q1406-S1406</f>
        <v/>
      </c>
      <c r="U1406" s="556">
        <f>T1406/Q1406</f>
        <v/>
      </c>
      <c r="V1406" s="444">
        <f>V857</f>
        <v/>
      </c>
      <c r="W1406" s="444">
        <f>W857</f>
        <v/>
      </c>
      <c r="X1406" s="728">
        <f>O1406/M1406</f>
        <v/>
      </c>
      <c r="Y1406" s="444">
        <f>V1406*X1406</f>
        <v/>
      </c>
      <c r="Z1406" s="444">
        <f>W1406*X1406</f>
        <v/>
      </c>
      <c r="AA1406" s="444">
        <f>AA857</f>
        <v/>
      </c>
      <c r="AB1406" s="1627">
        <f>AB857</f>
        <v/>
      </c>
      <c r="AC1406" s="1627">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21">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442" t="n"/>
      <c r="N1407" s="1442" t="n"/>
      <c r="O1407" s="553" t="n"/>
      <c r="P1407" s="1745">
        <f>P858</f>
        <v/>
      </c>
      <c r="Q1407" s="1622">
        <f>O1407*P1407</f>
        <v/>
      </c>
      <c r="R1407" s="554" t="n">
        <v>0</v>
      </c>
      <c r="S1407" s="1634">
        <f>O1407*R1407</f>
        <v/>
      </c>
      <c r="T1407" s="1634">
        <f>Q1407-S1407</f>
        <v/>
      </c>
      <c r="U1407" s="556">
        <f>T1407/Q1407</f>
        <v/>
      </c>
      <c r="V1407" s="444">
        <f>V858</f>
        <v/>
      </c>
      <c r="W1407" s="444">
        <f>W858</f>
        <v/>
      </c>
      <c r="X1407" s="728">
        <f>O1407/M1407</f>
        <v/>
      </c>
      <c r="Y1407" s="444">
        <f>V1407*X1407</f>
        <v/>
      </c>
      <c r="Z1407" s="444">
        <f>W1407*X1407</f>
        <v/>
      </c>
      <c r="AA1407" s="444">
        <f>AA858</f>
        <v/>
      </c>
      <c r="AB1407" s="1627">
        <f>AB858</f>
        <v/>
      </c>
      <c r="AC1407" s="1627">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21"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442" t="n"/>
      <c r="N1408" s="1442" t="n"/>
      <c r="O1408" s="553" t="n"/>
      <c r="P1408" s="1745">
        <f>P859</f>
        <v/>
      </c>
      <c r="Q1408" s="1622">
        <f>O1408*P1408</f>
        <v/>
      </c>
      <c r="R1408" s="554" t="n">
        <v>0</v>
      </c>
      <c r="S1408" s="1634">
        <f>O1408*R1408</f>
        <v/>
      </c>
      <c r="T1408" s="1634">
        <f>Q1408-S1408</f>
        <v/>
      </c>
      <c r="U1408" s="556">
        <f>T1408/Q1408</f>
        <v/>
      </c>
      <c r="V1408" s="444">
        <f>V859</f>
        <v/>
      </c>
      <c r="W1408" s="444">
        <f>W859</f>
        <v/>
      </c>
      <c r="X1408" s="728">
        <f>O1408/M1408</f>
        <v/>
      </c>
      <c r="Y1408" s="444">
        <f>V1408*X1408</f>
        <v/>
      </c>
      <c r="Z1408" s="444">
        <f>W1408*X1408</f>
        <v/>
      </c>
      <c r="AA1408" s="444">
        <f>AA859</f>
        <v/>
      </c>
      <c r="AB1408" s="1627">
        <f>AB859</f>
        <v/>
      </c>
      <c r="AC1408" s="1627">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21"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442" t="n"/>
      <c r="N1409" s="1442" t="n"/>
      <c r="O1409" s="553" t="n"/>
      <c r="P1409" s="1745">
        <f>P860</f>
        <v/>
      </c>
      <c r="Q1409" s="1622">
        <f>O1409*P1409</f>
        <v/>
      </c>
      <c r="R1409" s="554" t="n">
        <v>0</v>
      </c>
      <c r="S1409" s="1634">
        <f>O1409*R1409</f>
        <v/>
      </c>
      <c r="T1409" s="1634">
        <f>Q1409-S1409</f>
        <v/>
      </c>
      <c r="U1409" s="556">
        <f>T1409/Q1409</f>
        <v/>
      </c>
      <c r="V1409" s="444">
        <f>V860</f>
        <v/>
      </c>
      <c r="W1409" s="444">
        <f>W860</f>
        <v/>
      </c>
      <c r="X1409" s="728">
        <f>O1409/M1409</f>
        <v/>
      </c>
      <c r="Y1409" s="444">
        <f>V1409*X1409</f>
        <v/>
      </c>
      <c r="Z1409" s="444">
        <f>W1409*X1409</f>
        <v/>
      </c>
      <c r="AA1409" s="444">
        <f>AA860</f>
        <v/>
      </c>
      <c r="AB1409" s="1627">
        <f>AB860</f>
        <v/>
      </c>
      <c r="AC1409" s="1627">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21"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442" t="n"/>
      <c r="N1410" s="1442" t="n"/>
      <c r="O1410" s="553" t="n"/>
      <c r="P1410" s="1745">
        <f>P861</f>
        <v/>
      </c>
      <c r="Q1410" s="1622">
        <f>O1410*P1410</f>
        <v/>
      </c>
      <c r="R1410" s="554" t="n">
        <v>0</v>
      </c>
      <c r="S1410" s="1634">
        <f>O1410*R1410</f>
        <v/>
      </c>
      <c r="T1410" s="1634">
        <f>Q1410-S1410</f>
        <v/>
      </c>
      <c r="U1410" s="556">
        <f>T1410/Q1410</f>
        <v/>
      </c>
      <c r="V1410" s="444">
        <f>V861</f>
        <v/>
      </c>
      <c r="W1410" s="444">
        <f>W861</f>
        <v/>
      </c>
      <c r="X1410" s="728">
        <f>O1410/M1410</f>
        <v/>
      </c>
      <c r="Y1410" s="444">
        <f>V1410*X1410</f>
        <v/>
      </c>
      <c r="Z1410" s="444">
        <f>W1410*X1410</f>
        <v/>
      </c>
      <c r="AA1410" s="444">
        <f>AA861</f>
        <v/>
      </c>
      <c r="AB1410" s="1627">
        <f>AB861</f>
        <v/>
      </c>
      <c r="AC1410" s="1627">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21">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442" t="n"/>
      <c r="N1411" s="1442" t="n"/>
      <c r="O1411" s="553" t="n"/>
      <c r="P1411" s="1745">
        <f>P862</f>
        <v/>
      </c>
      <c r="Q1411" s="1622">
        <f>O1411*P1411</f>
        <v/>
      </c>
      <c r="R1411" s="554" t="n">
        <v>0</v>
      </c>
      <c r="S1411" s="1634">
        <f>O1411*R1411</f>
        <v/>
      </c>
      <c r="T1411" s="1634">
        <f>Q1411-S1411</f>
        <v/>
      </c>
      <c r="U1411" s="556">
        <f>T1411/Q1411</f>
        <v/>
      </c>
      <c r="V1411" s="444">
        <f>V862</f>
        <v/>
      </c>
      <c r="W1411" s="444">
        <f>W862</f>
        <v/>
      </c>
      <c r="X1411" s="728">
        <f>O1411/M1411</f>
        <v/>
      </c>
      <c r="Y1411" s="444">
        <f>V1411*X1411</f>
        <v/>
      </c>
      <c r="Z1411" s="444">
        <f>W1411*X1411</f>
        <v/>
      </c>
      <c r="AA1411" s="444">
        <f>AA862</f>
        <v/>
      </c>
      <c r="AB1411" s="1627">
        <f>AB862</f>
        <v/>
      </c>
      <c r="AC1411" s="1627">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21">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442" t="n"/>
      <c r="N1412" s="1442" t="n"/>
      <c r="O1412" s="553" t="n"/>
      <c r="P1412" s="1745">
        <f>P863</f>
        <v/>
      </c>
      <c r="Q1412" s="1622">
        <f>O1412*P1412</f>
        <v/>
      </c>
      <c r="R1412" s="554" t="n">
        <v>0</v>
      </c>
      <c r="S1412" s="1634">
        <f>O1412*R1412</f>
        <v/>
      </c>
      <c r="T1412" s="1634">
        <f>Q1412-S1412</f>
        <v/>
      </c>
      <c r="U1412" s="556">
        <f>T1412/Q1412</f>
        <v/>
      </c>
      <c r="V1412" s="444">
        <f>V863</f>
        <v/>
      </c>
      <c r="W1412" s="444">
        <f>W863</f>
        <v/>
      </c>
      <c r="X1412" s="728">
        <f>O1412/M1412</f>
        <v/>
      </c>
      <c r="Y1412" s="444">
        <f>V1412*X1412</f>
        <v/>
      </c>
      <c r="Z1412" s="444">
        <f>W1412*X1412</f>
        <v/>
      </c>
      <c r="AA1412" s="444">
        <f>AA863</f>
        <v/>
      </c>
      <c r="AB1412" s="1627">
        <f>AB863</f>
        <v/>
      </c>
      <c r="AC1412" s="1627">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63">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442" t="n"/>
      <c r="N1413" s="1442" t="n"/>
      <c r="O1413" s="553" t="n"/>
      <c r="P1413" s="1745">
        <f>P864</f>
        <v/>
      </c>
      <c r="Q1413" s="1622">
        <f>O1413*P1413</f>
        <v/>
      </c>
      <c r="R1413" s="554" t="n">
        <v>0</v>
      </c>
      <c r="S1413" s="1634">
        <f>O1413*R1413</f>
        <v/>
      </c>
      <c r="T1413" s="1634">
        <f>Q1413-S1413</f>
        <v/>
      </c>
      <c r="U1413" s="556">
        <f>T1413/Q1413</f>
        <v/>
      </c>
      <c r="V1413" s="444" t="n"/>
      <c r="W1413" s="444" t="n"/>
      <c r="X1413" s="728" t="n"/>
      <c r="Y1413" s="444" t="n"/>
      <c r="Z1413" s="444" t="n"/>
      <c r="AA1413" s="444" t="n"/>
      <c r="AB1413" s="1627" t="n">
        <v>0.26</v>
      </c>
      <c r="AC1413" s="1627">
        <f>ROUND(O1413*AB1413,3)</f>
        <v/>
      </c>
      <c r="AD1413" s="673">
        <f>AD864</f>
        <v/>
      </c>
      <c r="AE1413" s="680">
        <f>AE864</f>
        <v/>
      </c>
      <c r="AF1413" s="680">
        <f>AF864</f>
        <v/>
      </c>
      <c r="AG1413" s="680">
        <f>AG864</f>
        <v/>
      </c>
    </row>
    <row r="1414" hidden="1" ht="20.1" customFormat="1" customHeight="1" s="437" thickBot="1">
      <c r="A1414" s="435" t="n"/>
      <c r="B1414" s="829" t="n"/>
      <c r="C1414" s="1663">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442" t="n"/>
      <c r="N1414" s="1442" t="n"/>
      <c r="O1414" s="553" t="n"/>
      <c r="P1414" s="1745">
        <f>P865</f>
        <v/>
      </c>
      <c r="Q1414" s="1622">
        <f>O1414*P1414</f>
        <v/>
      </c>
      <c r="R1414" s="554" t="n">
        <v>0</v>
      </c>
      <c r="S1414" s="1634">
        <f>O1414*R1414</f>
        <v/>
      </c>
      <c r="T1414" s="1634">
        <f>Q1414-S1414</f>
        <v/>
      </c>
      <c r="U1414" s="556">
        <f>T1414/Q1414</f>
        <v/>
      </c>
      <c r="V1414" s="444" t="n"/>
      <c r="W1414" s="444" t="n"/>
      <c r="X1414" s="728" t="n"/>
      <c r="Y1414" s="444" t="n"/>
      <c r="Z1414" s="444" t="n"/>
      <c r="AA1414" s="444" t="n"/>
      <c r="AB1414" s="1627" t="n">
        <v>0.104</v>
      </c>
      <c r="AC1414" s="1627">
        <f>ROUND(O1414*AB1414,3)</f>
        <v/>
      </c>
      <c r="AD1414" s="673">
        <f>AD865</f>
        <v/>
      </c>
      <c r="AE1414" s="680">
        <f>AE865</f>
        <v/>
      </c>
      <c r="AF1414" s="680">
        <f>AF865</f>
        <v/>
      </c>
      <c r="AG1414" s="680">
        <f>AG865</f>
        <v/>
      </c>
    </row>
    <row r="1415" hidden="1" ht="20.1" customFormat="1" customHeight="1" s="437" thickBot="1">
      <c r="A1415" s="435" t="n"/>
      <c r="B1415" s="829" t="n"/>
      <c r="C1415" s="1663">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442" t="n"/>
      <c r="N1415" s="1442" t="n"/>
      <c r="O1415" s="553" t="n"/>
      <c r="P1415" s="1745">
        <f>P866</f>
        <v/>
      </c>
      <c r="Q1415" s="1622">
        <f>O1415*P1415</f>
        <v/>
      </c>
      <c r="R1415" s="554" t="n">
        <v>0</v>
      </c>
      <c r="S1415" s="1634">
        <f>O1415*R1415</f>
        <v/>
      </c>
      <c r="T1415" s="1634">
        <f>Q1415-S1415</f>
        <v/>
      </c>
      <c r="U1415" s="556">
        <f>T1415/Q1415</f>
        <v/>
      </c>
      <c r="V1415" s="444" t="n"/>
      <c r="W1415" s="444" t="n"/>
      <c r="X1415" s="728" t="n"/>
      <c r="Y1415" s="444" t="n"/>
      <c r="Z1415" s="444" t="n"/>
      <c r="AA1415" s="444" t="n"/>
      <c r="AB1415" s="1627" t="n">
        <v>0.265</v>
      </c>
      <c r="AC1415" s="1627">
        <f>ROUND(O1415*AB1415,3)</f>
        <v/>
      </c>
      <c r="AD1415" s="673">
        <f>AD866</f>
        <v/>
      </c>
      <c r="AE1415" s="680">
        <f>AE866</f>
        <v/>
      </c>
      <c r="AF1415" s="680">
        <f>AF866</f>
        <v/>
      </c>
      <c r="AG1415" s="680">
        <f>AG866</f>
        <v/>
      </c>
    </row>
    <row r="1416" hidden="1" ht="20.1" customFormat="1" customHeight="1" s="437" thickBot="1">
      <c r="A1416" s="435" t="n"/>
      <c r="B1416" s="829" t="n"/>
      <c r="C1416" s="1663">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442" t="n"/>
      <c r="N1416" s="1442" t="n"/>
      <c r="O1416" s="553" t="n"/>
      <c r="P1416" s="1745">
        <f>P867</f>
        <v/>
      </c>
      <c r="Q1416" s="1622">
        <f>O1416*P1416</f>
        <v/>
      </c>
      <c r="R1416" s="554" t="n">
        <v>0</v>
      </c>
      <c r="S1416" s="1634">
        <f>O1416*R1416</f>
        <v/>
      </c>
      <c r="T1416" s="1634">
        <f>Q1416-S1416</f>
        <v/>
      </c>
      <c r="U1416" s="556">
        <f>T1416/Q1416</f>
        <v/>
      </c>
      <c r="V1416" s="444" t="n"/>
      <c r="W1416" s="444" t="n"/>
      <c r="X1416" s="728" t="n"/>
      <c r="Y1416" s="444" t="n"/>
      <c r="Z1416" s="444" t="n"/>
      <c r="AA1416" s="444" t="n"/>
      <c r="AB1416" s="1627" t="n">
        <v>0.1</v>
      </c>
      <c r="AC1416" s="1627">
        <f>ROUND(O1416*AB1416,3)</f>
        <v/>
      </c>
      <c r="AD1416" s="673">
        <f>AD867</f>
        <v/>
      </c>
      <c r="AE1416" s="680">
        <f>AE867</f>
        <v/>
      </c>
      <c r="AF1416" s="680">
        <f>AF867</f>
        <v/>
      </c>
      <c r="AG1416" s="680">
        <f>AG867</f>
        <v/>
      </c>
    </row>
    <row r="1417" hidden="1" ht="20.1" customFormat="1" customHeight="1" s="437" thickBot="1">
      <c r="A1417" s="435" t="n"/>
      <c r="B1417" s="829" t="n"/>
      <c r="C1417" s="1663">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442" t="n"/>
      <c r="N1417" s="1442" t="n"/>
      <c r="O1417" s="553" t="n"/>
      <c r="P1417" s="1745">
        <f>P868</f>
        <v/>
      </c>
      <c r="Q1417" s="1622">
        <f>O1417*P1417</f>
        <v/>
      </c>
      <c r="R1417" s="554" t="n">
        <v>0</v>
      </c>
      <c r="S1417" s="1634">
        <f>O1417*R1417</f>
        <v/>
      </c>
      <c r="T1417" s="1634">
        <f>Q1417-S1417</f>
        <v/>
      </c>
      <c r="U1417" s="556">
        <f>T1417/Q1417</f>
        <v/>
      </c>
      <c r="V1417" s="444" t="n"/>
      <c r="W1417" s="444" t="n"/>
      <c r="X1417" s="728" t="n"/>
      <c r="Y1417" s="444" t="n"/>
      <c r="Z1417" s="444" t="n"/>
      <c r="AA1417" s="444" t="n"/>
      <c r="AB1417" s="1627" t="n">
        <v>0.115</v>
      </c>
      <c r="AC1417" s="1627">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63">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442" t="n"/>
      <c r="N1418" s="1442" t="n"/>
      <c r="O1418" s="553" t="n"/>
      <c r="P1418" s="1745">
        <f>P869</f>
        <v/>
      </c>
      <c r="Q1418" s="1622">
        <f>O1418*P1418</f>
        <v/>
      </c>
      <c r="R1418" s="554" t="n">
        <v>0</v>
      </c>
      <c r="S1418" s="1634">
        <f>O1418*R1418</f>
        <v/>
      </c>
      <c r="T1418" s="1634">
        <f>Q1418-S1418</f>
        <v/>
      </c>
      <c r="U1418" s="556">
        <f>T1418/Q1418</f>
        <v/>
      </c>
      <c r="V1418" s="444" t="n"/>
      <c r="W1418" s="444" t="n"/>
      <c r="X1418" s="728" t="n"/>
      <c r="Y1418" s="444" t="n"/>
      <c r="Z1418" s="444" t="n"/>
      <c r="AA1418" s="444" t="n"/>
      <c r="AB1418" s="1627" t="n">
        <v>0.21</v>
      </c>
      <c r="AC1418" s="1627">
        <f>ROUND(O1418*AB1418,3)</f>
        <v/>
      </c>
      <c r="AD1418" s="673">
        <f>AD869</f>
        <v/>
      </c>
      <c r="AE1418" s="680">
        <f>AE869</f>
        <v/>
      </c>
      <c r="AF1418" s="680">
        <f>AF869</f>
        <v/>
      </c>
      <c r="AG1418" s="680">
        <f>AG869</f>
        <v/>
      </c>
    </row>
    <row r="1419" hidden="1" ht="20.1" customFormat="1" customHeight="1" s="437" thickBot="1">
      <c r="A1419" s="435" t="n"/>
      <c r="B1419" s="829" t="n"/>
      <c r="C1419" s="1663"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442" t="n"/>
      <c r="N1419" s="1442" t="n"/>
      <c r="O1419" s="553" t="n"/>
      <c r="P1419" s="1745">
        <f>P870</f>
        <v/>
      </c>
      <c r="Q1419" s="1622">
        <f>O1419*P1419</f>
        <v/>
      </c>
      <c r="R1419" s="554" t="n">
        <v>0</v>
      </c>
      <c r="S1419" s="1634">
        <f>O1419*R1419</f>
        <v/>
      </c>
      <c r="T1419" s="1634">
        <f>Q1419-S1419</f>
        <v/>
      </c>
      <c r="U1419" s="556">
        <f>T1419/Q1419</f>
        <v/>
      </c>
      <c r="V1419" s="444" t="n"/>
      <c r="W1419" s="444" t="n"/>
      <c r="X1419" s="728" t="n"/>
      <c r="Y1419" s="444" t="n"/>
      <c r="Z1419" s="444" t="n"/>
      <c r="AA1419" s="444" t="n"/>
      <c r="AB1419" s="1627" t="n">
        <v>0.3</v>
      </c>
      <c r="AC1419" s="1627">
        <f>ROUND(O1419*AB1419,3)</f>
        <v/>
      </c>
      <c r="AD1419" s="673">
        <f>AD870</f>
        <v/>
      </c>
      <c r="AE1419" s="680">
        <f>AE870</f>
        <v/>
      </c>
      <c r="AF1419" s="680">
        <f>AF870</f>
        <v/>
      </c>
      <c r="AG1419" s="680">
        <f>AG870</f>
        <v/>
      </c>
    </row>
    <row r="1420" hidden="1" ht="20.1" customFormat="1" customHeight="1" s="437" thickBot="1">
      <c r="A1420" s="1129" t="n"/>
      <c r="B1420" s="1129" t="n"/>
      <c r="C1420" s="1630">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52" t="n">
        <v>3176</v>
      </c>
      <c r="Q1420" s="1628">
        <f>O1420*P1420</f>
        <v/>
      </c>
      <c r="R1420" s="1139" t="n">
        <v>0</v>
      </c>
      <c r="S1420" s="1713">
        <f>O1420*R1420</f>
        <v/>
      </c>
      <c r="T1420" s="1713">
        <f>Q1420-S1420</f>
        <v/>
      </c>
      <c r="U1420" s="990">
        <f>T1420/Q1420</f>
        <v/>
      </c>
      <c r="V1420" s="1140" t="n"/>
      <c r="W1420" s="1140" t="n"/>
      <c r="X1420" s="1167" t="n"/>
      <c r="Y1420" s="1140" t="n"/>
      <c r="Z1420" s="1140" t="n"/>
      <c r="AA1420" s="1140" t="n"/>
      <c r="AB1420" s="1694">
        <f>AB871</f>
        <v/>
      </c>
      <c r="AC1420" s="1627">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442"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442" t="n"/>
      <c r="N1421" s="1442" t="n"/>
      <c r="O1421" s="553" t="n"/>
      <c r="P1421" s="1745" t="n">
        <v>100</v>
      </c>
      <c r="Q1421" s="1622">
        <f>O1421*P1421</f>
        <v/>
      </c>
      <c r="R1421" s="554" t="n">
        <v>0</v>
      </c>
      <c r="S1421" s="1634">
        <f>O1421*R1421</f>
        <v/>
      </c>
      <c r="T1421" s="1634">
        <f>Q1421-S1421</f>
        <v/>
      </c>
      <c r="U1421" s="556">
        <f>T1421/Q1421</f>
        <v/>
      </c>
      <c r="V1421" s="444" t="n"/>
      <c r="W1421" s="444" t="n"/>
      <c r="X1421" s="444" t="n"/>
      <c r="Y1421" s="444" t="n"/>
      <c r="Z1421" s="444" t="n"/>
      <c r="AA1421" s="444" t="n"/>
      <c r="AB1421" s="723" t="n">
        <v>0.101</v>
      </c>
      <c r="AC1421" s="1627">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442"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442" t="n"/>
      <c r="N1422" s="1442" t="n"/>
      <c r="O1422" s="553" t="n"/>
      <c r="P1422" s="1745" t="n">
        <v>100</v>
      </c>
      <c r="Q1422" s="1622">
        <f>O1422*P1422</f>
        <v/>
      </c>
      <c r="R1422" s="554" t="n">
        <v>0</v>
      </c>
      <c r="S1422" s="1634">
        <f>O1422*R1422</f>
        <v/>
      </c>
      <c r="T1422" s="1634">
        <f>Q1422-S1422</f>
        <v/>
      </c>
      <c r="U1422" s="556">
        <f>T1422/Q1422</f>
        <v/>
      </c>
      <c r="V1422" s="444" t="n"/>
      <c r="W1422" s="444" t="n"/>
      <c r="X1422" s="444" t="n"/>
      <c r="Y1422" s="444" t="n"/>
      <c r="Z1422" s="444" t="n"/>
      <c r="AA1422" s="444" t="n"/>
      <c r="AB1422" s="723" t="n">
        <v>0.101</v>
      </c>
      <c r="AC1422" s="1627">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789">
        <f>P907</f>
        <v/>
      </c>
      <c r="Q1423" s="1628">
        <f>O1423*P1423</f>
        <v/>
      </c>
      <c r="R1423" s="831" t="n">
        <v>0</v>
      </c>
      <c r="S1423" s="1713">
        <f>O1423*R1423</f>
        <v/>
      </c>
      <c r="T1423" s="1713">
        <f>Q1423-S1423</f>
        <v/>
      </c>
      <c r="U1423" s="990">
        <f>T1423/Q1423</f>
        <v/>
      </c>
      <c r="V1423" s="826" t="n"/>
      <c r="W1423" s="826" t="n"/>
      <c r="X1423" s="826" t="n"/>
      <c r="Y1423" s="826" t="n"/>
      <c r="Z1423" s="826" t="n"/>
      <c r="AA1423" s="826" t="n"/>
      <c r="AB1423" s="1762" t="n"/>
      <c r="AC1423" s="1627">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789">
        <f>P908</f>
        <v/>
      </c>
      <c r="Q1424" s="1672" t="n"/>
      <c r="R1424" s="831" t="n">
        <v>0</v>
      </c>
      <c r="S1424" s="1673" t="n"/>
      <c r="T1424" s="1673" t="n"/>
      <c r="U1424" s="825" t="n"/>
      <c r="V1424" s="826" t="n"/>
      <c r="W1424" s="826" t="n"/>
      <c r="X1424" s="826" t="n"/>
      <c r="Y1424" s="826" t="n"/>
      <c r="Z1424" s="826" t="n"/>
      <c r="AA1424" s="826" t="n"/>
      <c r="AB1424" s="1762" t="n"/>
      <c r="AC1424" s="1778"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789">
        <f>P909</f>
        <v/>
      </c>
      <c r="Q1425" s="1672" t="n"/>
      <c r="R1425" s="831" t="n">
        <v>0</v>
      </c>
      <c r="S1425" s="1673" t="n"/>
      <c r="T1425" s="1673" t="n"/>
      <c r="U1425" s="825" t="n"/>
      <c r="V1425" s="826" t="n"/>
      <c r="W1425" s="826" t="n"/>
      <c r="X1425" s="826" t="n"/>
      <c r="Y1425" s="826" t="n"/>
      <c r="Z1425" s="826" t="n"/>
      <c r="AA1425" s="826" t="n"/>
      <c r="AB1425" s="1762" t="n"/>
      <c r="AC1425" s="1778"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789">
        <f>P910</f>
        <v/>
      </c>
      <c r="Q1426" s="1628">
        <f>O1426*P1426</f>
        <v/>
      </c>
      <c r="R1426" s="831" t="n">
        <v>0</v>
      </c>
      <c r="S1426" s="1713">
        <f>O1426*R1426</f>
        <v/>
      </c>
      <c r="T1426" s="1713">
        <f>Q1426-S1426</f>
        <v/>
      </c>
      <c r="U1426" s="990">
        <f>T1426/Q1426</f>
        <v/>
      </c>
      <c r="V1426" s="826" t="n"/>
      <c r="W1426" s="826" t="n"/>
      <c r="X1426" s="826" t="n"/>
      <c r="Y1426" s="826" t="n"/>
      <c r="Z1426" s="826" t="n"/>
      <c r="AA1426" s="826" t="n"/>
      <c r="AB1426" s="1762" t="n">
        <v>0.216</v>
      </c>
      <c r="AC1426" s="1627">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789">
        <f>P911</f>
        <v/>
      </c>
      <c r="Q1427" s="1628">
        <f>O1427*P1427</f>
        <v/>
      </c>
      <c r="R1427" s="831" t="n">
        <v>0</v>
      </c>
      <c r="S1427" s="1713">
        <f>O1427*R1427</f>
        <v/>
      </c>
      <c r="T1427" s="1713">
        <f>Q1427-S1427</f>
        <v/>
      </c>
      <c r="U1427" s="990">
        <f>T1427/Q1427</f>
        <v/>
      </c>
      <c r="V1427" s="826" t="n"/>
      <c r="W1427" s="826" t="n"/>
      <c r="X1427" s="826" t="n"/>
      <c r="Y1427" s="826" t="n"/>
      <c r="Z1427" s="826" t="n"/>
      <c r="AA1427" s="826" t="n"/>
      <c r="AB1427" s="1762" t="n">
        <v>0.625</v>
      </c>
      <c r="AC1427" s="1627">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789">
        <f>P912</f>
        <v/>
      </c>
      <c r="Q1428" s="1628">
        <f>O1428*P1428</f>
        <v/>
      </c>
      <c r="R1428" s="831" t="n">
        <v>0</v>
      </c>
      <c r="S1428" s="1713">
        <f>O1428*R1428</f>
        <v/>
      </c>
      <c r="T1428" s="1713">
        <f>Q1428-S1428</f>
        <v/>
      </c>
      <c r="U1428" s="990">
        <f>T1428/Q1428</f>
        <v/>
      </c>
      <c r="V1428" s="826" t="n"/>
      <c r="W1428" s="826" t="n"/>
      <c r="X1428" s="826" t="n"/>
      <c r="Y1428" s="826" t="n"/>
      <c r="Z1428" s="826" t="n"/>
      <c r="AA1428" s="826" t="n"/>
      <c r="AB1428" s="1762" t="n">
        <v>0.216</v>
      </c>
      <c r="AC1428" s="1627">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789">
        <f>P913</f>
        <v/>
      </c>
      <c r="Q1429" s="1628">
        <f>O1429*P1429</f>
        <v/>
      </c>
      <c r="R1429" s="831" t="n">
        <v>0</v>
      </c>
      <c r="S1429" s="1713">
        <f>O1429*R1429</f>
        <v/>
      </c>
      <c r="T1429" s="1713">
        <f>Q1429-S1429</f>
        <v/>
      </c>
      <c r="U1429" s="990">
        <f>T1429/Q1429</f>
        <v/>
      </c>
      <c r="V1429" s="826" t="n"/>
      <c r="W1429" s="826" t="n"/>
      <c r="X1429" s="826" t="n"/>
      <c r="Y1429" s="826" t="n"/>
      <c r="Z1429" s="826" t="n"/>
      <c r="AA1429" s="826" t="n"/>
      <c r="AB1429" s="1762" t="n">
        <v>0.625</v>
      </c>
      <c r="AC1429" s="1627">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789">
        <f>P914</f>
        <v/>
      </c>
      <c r="Q1430" s="1628">
        <f>O1430*P1430</f>
        <v/>
      </c>
      <c r="R1430" s="831" t="n">
        <v>0</v>
      </c>
      <c r="S1430" s="1713">
        <f>O1430*R1430</f>
        <v/>
      </c>
      <c r="T1430" s="1713">
        <f>Q1430-S1430</f>
        <v/>
      </c>
      <c r="U1430" s="990">
        <f>T1430/Q1430</f>
        <v/>
      </c>
      <c r="V1430" s="826" t="n"/>
      <c r="W1430" s="826" t="n"/>
      <c r="X1430" s="826" t="n"/>
      <c r="Y1430" s="826" t="n"/>
      <c r="Z1430" s="826" t="n"/>
      <c r="AA1430" s="826" t="n"/>
      <c r="AB1430" s="1762" t="n">
        <v>0.165</v>
      </c>
      <c r="AC1430" s="1627">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789">
        <f>P915</f>
        <v/>
      </c>
      <c r="Q1431" s="1628">
        <f>O1431*P1431</f>
        <v/>
      </c>
      <c r="R1431" s="831" t="n">
        <v>0</v>
      </c>
      <c r="S1431" s="1713">
        <f>O1431*R1431</f>
        <v/>
      </c>
      <c r="T1431" s="1713">
        <f>Q1431-S1431</f>
        <v/>
      </c>
      <c r="U1431" s="990">
        <f>T1431/Q1431</f>
        <v/>
      </c>
      <c r="V1431" s="826" t="n"/>
      <c r="W1431" s="826" t="n"/>
      <c r="X1431" s="826" t="n"/>
      <c r="Y1431" s="826" t="n"/>
      <c r="Z1431" s="826" t="n"/>
      <c r="AA1431" s="826" t="n"/>
      <c r="AB1431" s="1762" t="n">
        <v>0.101</v>
      </c>
      <c r="AC1431" s="1627">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789">
        <f>P917</f>
        <v/>
      </c>
      <c r="Q1432" s="1672" t="n"/>
      <c r="R1432" s="831" t="n">
        <v>0</v>
      </c>
      <c r="S1432" s="1673" t="n"/>
      <c r="T1432" s="1673" t="n"/>
      <c r="U1432" s="825" t="n"/>
      <c r="V1432" s="826" t="n"/>
      <c r="W1432" s="826" t="n"/>
      <c r="X1432" s="826" t="n"/>
      <c r="Y1432" s="826" t="n"/>
      <c r="Z1432" s="826" t="n"/>
      <c r="AA1432" s="826" t="n"/>
      <c r="AB1432" s="1762" t="n"/>
      <c r="AC1432" s="1778"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789">
        <f>P918</f>
        <v/>
      </c>
      <c r="Q1433" s="1628">
        <f>O1433*P1433</f>
        <v/>
      </c>
      <c r="R1433" s="831" t="n">
        <v>0</v>
      </c>
      <c r="S1433" s="1713">
        <f>O1433*R1433</f>
        <v/>
      </c>
      <c r="T1433" s="1713">
        <f>Q1433-S1433</f>
        <v/>
      </c>
      <c r="U1433" s="990">
        <f>T1433/Q1433</f>
        <v/>
      </c>
      <c r="V1433" s="826" t="n"/>
      <c r="W1433" s="826" t="n"/>
      <c r="X1433" s="826" t="n"/>
      <c r="Y1433" s="826" t="n"/>
      <c r="Z1433" s="826" t="n"/>
      <c r="AA1433" s="826" t="n"/>
      <c r="AB1433" s="1762" t="n">
        <v>0.317</v>
      </c>
      <c r="AC1433" s="1627">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789">
        <f>P919</f>
        <v/>
      </c>
      <c r="Q1434" s="1672" t="n"/>
      <c r="R1434" s="831" t="n">
        <v>0</v>
      </c>
      <c r="S1434" s="1673" t="n"/>
      <c r="T1434" s="1673" t="n"/>
      <c r="U1434" s="825" t="n"/>
      <c r="V1434" s="826" t="n"/>
      <c r="W1434" s="826" t="n"/>
      <c r="X1434" s="826" t="n"/>
      <c r="Y1434" s="826" t="n"/>
      <c r="Z1434" s="826" t="n"/>
      <c r="AA1434" s="826" t="n"/>
      <c r="AB1434" s="1762" t="n"/>
      <c r="AC1434" s="1778"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789">
        <f>P920</f>
        <v/>
      </c>
      <c r="Q1435" s="1672" t="n"/>
      <c r="R1435" s="831" t="n">
        <v>0</v>
      </c>
      <c r="S1435" s="1673" t="n"/>
      <c r="T1435" s="1673" t="n"/>
      <c r="U1435" s="825" t="n"/>
      <c r="V1435" s="826" t="n"/>
      <c r="W1435" s="826" t="n"/>
      <c r="X1435" s="826" t="n"/>
      <c r="Y1435" s="826" t="n"/>
      <c r="Z1435" s="826" t="n"/>
      <c r="AA1435" s="826" t="n"/>
      <c r="AB1435" s="1762" t="n"/>
      <c r="AC1435" s="1778"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789">
        <f>P921</f>
        <v/>
      </c>
      <c r="Q1436" s="1672" t="n"/>
      <c r="R1436" s="831" t="n">
        <v>0</v>
      </c>
      <c r="S1436" s="1673" t="n"/>
      <c r="T1436" s="1673" t="n"/>
      <c r="U1436" s="825" t="n"/>
      <c r="V1436" s="826" t="n"/>
      <c r="W1436" s="826" t="n"/>
      <c r="X1436" s="826" t="n"/>
      <c r="Y1436" s="826" t="n"/>
      <c r="Z1436" s="826" t="n"/>
      <c r="AA1436" s="826" t="n"/>
      <c r="AB1436" s="1762" t="n"/>
      <c r="AC1436" s="1778"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789">
        <f>P922</f>
        <v/>
      </c>
      <c r="Q1437" s="1672" t="n"/>
      <c r="R1437" s="831" t="n">
        <v>0</v>
      </c>
      <c r="S1437" s="1673" t="n"/>
      <c r="T1437" s="1673" t="n"/>
      <c r="U1437" s="825" t="n"/>
      <c r="V1437" s="826" t="n"/>
      <c r="W1437" s="826" t="n"/>
      <c r="X1437" s="826" t="n"/>
      <c r="Y1437" s="826" t="n"/>
      <c r="Z1437" s="826" t="n"/>
      <c r="AA1437" s="826" t="n"/>
      <c r="AB1437" s="1762" t="n"/>
      <c r="AC1437" s="1778"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789">
        <f>P923</f>
        <v/>
      </c>
      <c r="Q1438" s="1672" t="n"/>
      <c r="R1438" s="831" t="n">
        <v>0</v>
      </c>
      <c r="S1438" s="1673" t="n"/>
      <c r="T1438" s="1673" t="n"/>
      <c r="U1438" s="825" t="n"/>
      <c r="V1438" s="826" t="n"/>
      <c r="W1438" s="826" t="n"/>
      <c r="X1438" s="826" t="n"/>
      <c r="Y1438" s="826" t="n"/>
      <c r="Z1438" s="826" t="n"/>
      <c r="AA1438" s="826" t="n"/>
      <c r="AB1438" s="1762" t="n"/>
      <c r="AC1438" s="1778"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789">
        <f>P924</f>
        <v/>
      </c>
      <c r="Q1439" s="1672" t="n"/>
      <c r="R1439" s="831" t="n">
        <v>0</v>
      </c>
      <c r="S1439" s="1673" t="n"/>
      <c r="T1439" s="1673" t="n"/>
      <c r="U1439" s="825" t="n"/>
      <c r="V1439" s="826" t="n"/>
      <c r="W1439" s="826" t="n"/>
      <c r="X1439" s="826" t="n"/>
      <c r="Y1439" s="826" t="n"/>
      <c r="Z1439" s="826" t="n"/>
      <c r="AA1439" s="826" t="n"/>
      <c r="AB1439" s="1762" t="n"/>
      <c r="AC1439" s="1778"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789">
        <f>P925</f>
        <v/>
      </c>
      <c r="Q1440" s="1672" t="n"/>
      <c r="R1440" s="831" t="n">
        <v>0</v>
      </c>
      <c r="S1440" s="1673" t="n"/>
      <c r="T1440" s="1673" t="n"/>
      <c r="U1440" s="825" t="n"/>
      <c r="V1440" s="826" t="n"/>
      <c r="W1440" s="826" t="n"/>
      <c r="X1440" s="826" t="n"/>
      <c r="Y1440" s="826" t="n"/>
      <c r="Z1440" s="826" t="n"/>
      <c r="AA1440" s="826" t="n"/>
      <c r="AB1440" s="1762" t="n"/>
      <c r="AC1440" s="1778"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789">
        <f>P926</f>
        <v/>
      </c>
      <c r="Q1441" s="1672" t="n"/>
      <c r="R1441" s="831" t="n">
        <v>0</v>
      </c>
      <c r="S1441" s="1673" t="n"/>
      <c r="T1441" s="1673" t="n"/>
      <c r="U1441" s="825" t="n"/>
      <c r="V1441" s="826" t="n"/>
      <c r="W1441" s="826" t="n"/>
      <c r="X1441" s="826" t="n"/>
      <c r="Y1441" s="826" t="n"/>
      <c r="Z1441" s="826" t="n"/>
      <c r="AA1441" s="826" t="n"/>
      <c r="AB1441" s="1762" t="n"/>
      <c r="AC1441" s="1778"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789">
        <f>P927</f>
        <v/>
      </c>
      <c r="Q1442" s="1672" t="n"/>
      <c r="R1442" s="831" t="n">
        <v>0</v>
      </c>
      <c r="S1442" s="1673" t="n"/>
      <c r="T1442" s="1673" t="n"/>
      <c r="U1442" s="825" t="n"/>
      <c r="V1442" s="826" t="n"/>
      <c r="W1442" s="826" t="n"/>
      <c r="X1442" s="826" t="n"/>
      <c r="Y1442" s="826" t="n"/>
      <c r="Z1442" s="826" t="n"/>
      <c r="AA1442" s="826" t="n"/>
      <c r="AB1442" s="1762" t="n"/>
      <c r="AC1442" s="1778"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789">
        <f>P928</f>
        <v/>
      </c>
      <c r="Q1443" s="1672" t="n"/>
      <c r="R1443" s="831" t="n">
        <v>0</v>
      </c>
      <c r="S1443" s="1673" t="n"/>
      <c r="T1443" s="1673" t="n"/>
      <c r="U1443" s="825" t="n"/>
      <c r="V1443" s="826" t="n"/>
      <c r="W1443" s="826" t="n"/>
      <c r="X1443" s="826" t="n"/>
      <c r="Y1443" s="826" t="n"/>
      <c r="Z1443" s="826" t="n"/>
      <c r="AA1443" s="826" t="n"/>
      <c r="AB1443" s="1762" t="n"/>
      <c r="AC1443" s="1778"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789">
        <f>P929</f>
        <v/>
      </c>
      <c r="Q1444" s="1672" t="n"/>
      <c r="R1444" s="831" t="n">
        <v>0</v>
      </c>
      <c r="S1444" s="1673" t="n"/>
      <c r="T1444" s="1673" t="n"/>
      <c r="U1444" s="825" t="n"/>
      <c r="V1444" s="826" t="n"/>
      <c r="W1444" s="826" t="n"/>
      <c r="X1444" s="826" t="n"/>
      <c r="Y1444" s="826" t="n"/>
      <c r="Z1444" s="826" t="n"/>
      <c r="AA1444" s="826" t="n"/>
      <c r="AB1444" s="1762" t="n"/>
      <c r="AC1444" s="1778"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789">
        <f>P930</f>
        <v/>
      </c>
      <c r="Q1445" s="1672" t="n"/>
      <c r="R1445" s="831" t="n">
        <v>0</v>
      </c>
      <c r="S1445" s="1673" t="n"/>
      <c r="T1445" s="1673" t="n"/>
      <c r="U1445" s="825" t="n"/>
      <c r="V1445" s="826" t="n"/>
      <c r="W1445" s="826" t="n"/>
      <c r="X1445" s="826" t="n"/>
      <c r="Y1445" s="826" t="n"/>
      <c r="Z1445" s="826" t="n"/>
      <c r="AA1445" s="826" t="n"/>
      <c r="AB1445" s="1762" t="n"/>
      <c r="AC1445" s="1778"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789">
        <f>P931</f>
        <v/>
      </c>
      <c r="Q1446" s="1672" t="n"/>
      <c r="R1446" s="831" t="n">
        <v>0</v>
      </c>
      <c r="S1446" s="1673" t="n"/>
      <c r="T1446" s="1673" t="n"/>
      <c r="U1446" s="825" t="n"/>
      <c r="V1446" s="826" t="n"/>
      <c r="W1446" s="826" t="n"/>
      <c r="X1446" s="826" t="n"/>
      <c r="Y1446" s="826" t="n"/>
      <c r="Z1446" s="826" t="n"/>
      <c r="AA1446" s="826" t="n"/>
      <c r="AB1446" s="1762" t="n"/>
      <c r="AC1446" s="1778"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789">
        <f>P932</f>
        <v/>
      </c>
      <c r="Q1447" s="1672" t="n"/>
      <c r="R1447" s="831" t="n">
        <v>0</v>
      </c>
      <c r="S1447" s="1673" t="n"/>
      <c r="T1447" s="1673" t="n"/>
      <c r="U1447" s="825" t="n"/>
      <c r="V1447" s="826" t="n"/>
      <c r="W1447" s="826" t="n"/>
      <c r="X1447" s="826" t="n"/>
      <c r="Y1447" s="826" t="n"/>
      <c r="Z1447" s="826" t="n"/>
      <c r="AA1447" s="826" t="n"/>
      <c r="AB1447" s="1762" t="n"/>
      <c r="AC1447" s="1778"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789">
        <f>P933</f>
        <v/>
      </c>
      <c r="Q1448" s="1672" t="n"/>
      <c r="R1448" s="831" t="n">
        <v>0</v>
      </c>
      <c r="S1448" s="1673" t="n"/>
      <c r="T1448" s="1673" t="n"/>
      <c r="U1448" s="825" t="n"/>
      <c r="V1448" s="826" t="n"/>
      <c r="W1448" s="826" t="n"/>
      <c r="X1448" s="826" t="n"/>
      <c r="Y1448" s="826" t="n"/>
      <c r="Z1448" s="826" t="n"/>
      <c r="AA1448" s="826" t="n"/>
      <c r="AB1448" s="1762" t="n"/>
      <c r="AC1448" s="1778"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789">
        <f>P934</f>
        <v/>
      </c>
      <c r="Q1449" s="1672" t="n"/>
      <c r="R1449" s="831" t="n">
        <v>0</v>
      </c>
      <c r="S1449" s="1673" t="n"/>
      <c r="T1449" s="1673" t="n"/>
      <c r="U1449" s="825" t="n"/>
      <c r="V1449" s="826" t="n"/>
      <c r="W1449" s="826" t="n"/>
      <c r="X1449" s="826" t="n"/>
      <c r="Y1449" s="826" t="n"/>
      <c r="Z1449" s="826" t="n"/>
      <c r="AA1449" s="826" t="n"/>
      <c r="AB1449" s="1762" t="n"/>
      <c r="AC1449" s="1778"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789">
        <f>P935</f>
        <v/>
      </c>
      <c r="Q1450" s="1672" t="n"/>
      <c r="R1450" s="831" t="n">
        <v>0</v>
      </c>
      <c r="S1450" s="1673" t="n"/>
      <c r="T1450" s="1673" t="n"/>
      <c r="U1450" s="825" t="n"/>
      <c r="V1450" s="826" t="n"/>
      <c r="W1450" s="826" t="n"/>
      <c r="X1450" s="826" t="n"/>
      <c r="Y1450" s="826" t="n"/>
      <c r="Z1450" s="826" t="n"/>
      <c r="AA1450" s="826" t="n"/>
      <c r="AB1450" s="1762" t="n"/>
      <c r="AC1450" s="1778"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442" t="n"/>
      <c r="N1451" s="450" t="n"/>
      <c r="O1451" s="553" t="n"/>
      <c r="P1451" s="1745" t="n">
        <v>100</v>
      </c>
      <c r="Q1451" s="1622">
        <f>O1451*P1451</f>
        <v/>
      </c>
      <c r="R1451" s="554" t="n">
        <v>0</v>
      </c>
      <c r="S1451" s="1634">
        <f>O1451*R1451</f>
        <v/>
      </c>
      <c r="T1451" s="1634">
        <f>Q1451-S1451</f>
        <v/>
      </c>
      <c r="U1451" s="556" t="n"/>
      <c r="V1451" s="444" t="n"/>
      <c r="W1451" s="444" t="n"/>
      <c r="X1451" s="444" t="n"/>
      <c r="Y1451" s="444" t="n"/>
      <c r="Z1451" s="444" t="n"/>
      <c r="AA1451" s="444" t="n"/>
      <c r="AB1451" s="1442" t="n"/>
      <c r="AC1451" s="1627">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790">
        <f>SUM(Q4:Q1451)</f>
        <v/>
      </c>
      <c r="R1452" s="740" t="n"/>
      <c r="S1452" s="1791">
        <f>SUM(S4:S1451)</f>
        <v/>
      </c>
      <c r="T1452" s="1791">
        <f>SUM(T4:T936)</f>
        <v/>
      </c>
      <c r="U1452" s="742">
        <f>T1452/Q1452</f>
        <v/>
      </c>
      <c r="V1452" s="1442" t="n"/>
      <c r="W1452" s="1442" t="n"/>
      <c r="X1452" s="1442" t="n"/>
      <c r="Y1452" s="1442" t="n"/>
      <c r="Z1452" s="1442" t="n"/>
      <c r="AA1452" s="1442" t="n"/>
      <c r="AB1452" s="743" t="n"/>
      <c r="AC1452" s="1624">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792" t="n"/>
      <c r="R1453" s="847" t="n"/>
      <c r="S1453" s="1792" t="n"/>
      <c r="T1453" s="1792" t="n"/>
      <c r="U1453" s="848" t="n"/>
      <c r="V1453" s="453" t="n"/>
      <c r="W1453" s="453" t="n"/>
      <c r="X1453" s="453" t="n"/>
      <c r="Y1453" s="453" t="n"/>
      <c r="Z1453" s="453" t="n"/>
      <c r="AA1453" s="453" t="n"/>
      <c r="AB1453" s="453" t="n"/>
      <c r="AC1453" s="1793">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792" t="n"/>
      <c r="R1454" s="847" t="n"/>
      <c r="S1454" s="1792" t="n"/>
      <c r="T1454" s="1792" t="n"/>
      <c r="U1454" s="848" t="n"/>
      <c r="V1454" s="453" t="n"/>
      <c r="W1454" s="453" t="n"/>
      <c r="X1454" s="453" t="n"/>
      <c r="Y1454" s="453" t="n"/>
      <c r="Z1454" s="453" t="n"/>
      <c r="AA1454" s="453" t="n"/>
      <c r="AB1454" s="464" t="n"/>
      <c r="AC1454" s="1793"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794">
        <f>SUM(Q4:Q936)</f>
        <v/>
      </c>
      <c r="R1455" s="850" t="n"/>
      <c r="S1455" s="1795">
        <f>SUM(S4:S936)</f>
        <v/>
      </c>
      <c r="T1455" s="1792" t="n"/>
      <c r="U1455" s="848" t="n"/>
      <c r="V1455" s="453" t="n"/>
      <c r="W1455" s="453" t="n"/>
      <c r="X1455" s="453" t="n"/>
      <c r="Y1455" s="453" t="n"/>
      <c r="Z1455" s="453" t="n"/>
      <c r="AA1455" s="453" t="n"/>
      <c r="AB1455" s="1796" t="n"/>
      <c r="AC1455" s="1793"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797">
        <f>SUM(Q937:Q1451)</f>
        <v/>
      </c>
      <c r="R1456" s="460" t="n"/>
      <c r="S1456" s="1798">
        <f>SUM(S937:S1451)</f>
        <v/>
      </c>
      <c r="T1456" s="1799" t="n"/>
      <c r="U1456" s="1799" t="n"/>
      <c r="V1456" s="470" t="n"/>
      <c r="W1456" s="470" t="n"/>
      <c r="X1456" s="1799" t="n"/>
      <c r="Y1456" s="1799" t="n"/>
      <c r="Z1456" s="1799" t="n"/>
      <c r="AA1456" s="1799" t="n"/>
      <c r="AB1456" s="464" t="n"/>
      <c r="AD1456" s="843" t="n"/>
      <c r="AE1456" s="665" t="n"/>
      <c r="AF1456" s="666" t="n"/>
      <c r="AG1456" s="662" t="n"/>
    </row>
    <row r="1457" ht="26.25" customHeight="1" s="1611"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800">
        <f>SUM(Q4:Q1451)</f>
        <v/>
      </c>
      <c r="R1457" s="472" t="n"/>
      <c r="S1457" s="1801">
        <f>SUM(S1455:S1456)</f>
        <v/>
      </c>
      <c r="T1457" s="1802" t="n"/>
      <c r="U1457" s="1610" t="n"/>
      <c r="V1457" s="477" t="n"/>
      <c r="W1457" s="477" t="n"/>
      <c r="X1457" s="1610" t="n"/>
      <c r="Y1457" s="1610" t="n"/>
      <c r="Z1457" s="1610" t="n"/>
      <c r="AA1457" s="1610" t="n"/>
      <c r="AB1457" s="1803" t="n"/>
      <c r="AE1457" s="665" t="n"/>
      <c r="AF1457" s="666" t="n"/>
      <c r="AG1457" s="662" t="n"/>
    </row>
    <row r="1458" ht="15.75" customHeight="1" s="1611" thickBot="1">
      <c r="A1458" s="1597" t="n"/>
      <c r="B1458" s="1597" t="n"/>
      <c r="H1458" s="853" t="inlineStr">
        <is>
          <t>RELENT TESTER+SAMPLE</t>
        </is>
      </c>
      <c r="O1458" s="464">
        <f>SUBTOTAL(9,O949:O1025)</f>
        <v/>
      </c>
      <c r="P1458" s="1610" t="n"/>
      <c r="AE1458" s="665" t="n"/>
      <c r="AF1458" s="666" t="n"/>
      <c r="AG1458" s="662" t="n"/>
    </row>
    <row r="1459" ht="15.75" customHeight="1" s="1611" thickBot="1">
      <c r="H1459" s="853" t="inlineStr">
        <is>
          <t>C'BON TESTER+SAMPLE</t>
        </is>
      </c>
      <c r="O1459" s="464">
        <f>SUM(O1027:O1062)</f>
        <v/>
      </c>
      <c r="P1459" s="1610" t="n"/>
      <c r="AE1459" s="665" t="n"/>
      <c r="AF1459" s="666" t="n"/>
      <c r="AG1459" s="662" t="n"/>
    </row>
    <row r="1460" ht="15.75" customHeight="1" s="1611" thickBot="1">
      <c r="H1460" s="853" t="inlineStr">
        <is>
          <t>LAPIDEM TESTER+SAMPLE</t>
        </is>
      </c>
      <c r="O1460" s="464">
        <f>SUM(O1130:O1136)</f>
        <v/>
      </c>
      <c r="P1460" s="1610" t="n"/>
      <c r="AE1460" s="665" t="n"/>
      <c r="AF1460" s="666" t="n"/>
      <c r="AG1460" s="662" t="n"/>
    </row>
    <row r="1461" ht="15.75" customHeight="1" s="1611" thickBot="1">
      <c r="H1461" s="853" t="inlineStr">
        <is>
          <t>ROSY DROP TESTER+SAMPLE</t>
        </is>
      </c>
      <c r="O1461" s="464">
        <f>SUM(O1163:O1166)</f>
        <v/>
      </c>
      <c r="P1461" s="1610" t="n"/>
      <c r="AC1461" s="1804" t="n"/>
      <c r="AE1461" s="667" t="n"/>
      <c r="AF1461" s="662" t="n"/>
      <c r="AG1461" s="662" t="n"/>
    </row>
    <row r="1462" ht="15.75" customHeight="1" s="1611" thickBot="1">
      <c r="H1462" s="853" t="inlineStr">
        <is>
          <t>LAPIDEM TESTER+SAMPLE</t>
        </is>
      </c>
      <c r="O1462" s="464">
        <f>SUM(O1168:O1209)</f>
        <v/>
      </c>
      <c r="P1462" s="1610" t="n"/>
      <c r="AE1462" s="662" t="n"/>
      <c r="AF1462" s="662" t="n"/>
      <c r="AG1462" s="662" t="n"/>
    </row>
    <row r="1463" ht="15.75" customHeight="1" s="1611" thickBot="1">
      <c r="H1463" s="853" t="inlineStr">
        <is>
          <t>MEROS TESTER+SAMPLE</t>
        </is>
      </c>
      <c r="O1463" s="464">
        <f>SUM(O1215:O1215)</f>
        <v/>
      </c>
      <c r="P1463" s="1610" t="n"/>
      <c r="AE1463" s="662" t="n"/>
      <c r="AF1463" s="662" t="n"/>
      <c r="AG1463" s="662" t="n"/>
    </row>
    <row r="1464" ht="15.75" customHeight="1" s="1611" thickBot="1">
      <c r="O1464" s="464" t="n"/>
      <c r="AC1464" s="1804" t="n"/>
      <c r="AE1464" s="662" t="n"/>
      <c r="AF1464" s="662" t="n"/>
      <c r="AG1464" s="662" t="n"/>
    </row>
    <row r="1465" ht="15" customHeight="1" s="1611" thickBot="1">
      <c r="AE1465" s="662" t="n"/>
      <c r="AF1465" s="662" t="n"/>
      <c r="AG1465" s="662" t="n"/>
    </row>
    <row r="1466" ht="15" customHeight="1" s="1611" thickBot="1">
      <c r="AE1466" s="662" t="n"/>
      <c r="AF1466" s="662" t="n"/>
      <c r="AG1466" s="662" t="n"/>
    </row>
    <row r="1467" ht="15" customHeight="1" s="1611" thickBot="1">
      <c r="AE1467" s="662" t="n"/>
      <c r="AF1467" s="662" t="n"/>
      <c r="AG1467" s="662" t="n"/>
    </row>
    <row r="1468" ht="15" customHeight="1" s="1611" thickBot="1">
      <c r="AE1468" s="662" t="n"/>
      <c r="AF1468" s="662" t="n"/>
      <c r="AG1468" s="662" t="n"/>
    </row>
    <row r="1469" ht="15" customHeight="1" s="1611" thickBot="1">
      <c r="AE1469" s="662" t="n"/>
      <c r="AF1469" s="662" t="n"/>
      <c r="AG1469" s="662" t="n"/>
    </row>
    <row r="1470" ht="15" customHeight="1" s="1611" thickBot="1">
      <c r="AE1470" s="662" t="n"/>
      <c r="AF1470" s="662" t="n"/>
      <c r="AG1470" s="662" t="n"/>
    </row>
    <row r="1471" ht="15" customHeight="1" s="1611" thickBot="1">
      <c r="AE1471" s="662" t="n"/>
      <c r="AF1471" s="662" t="n"/>
      <c r="AG1471" s="662" t="n"/>
    </row>
    <row r="1472" ht="15" customHeight="1" s="1611" thickBot="1">
      <c r="AE1472" s="662" t="n"/>
      <c r="AF1472" s="662" t="n"/>
      <c r="AG1472" s="662" t="n"/>
    </row>
    <row r="1473" ht="15" customHeight="1" s="1611" thickBot="1">
      <c r="AE1473" s="662" t="n"/>
      <c r="AF1473" s="662" t="n"/>
      <c r="AG1473" s="662" t="n"/>
    </row>
    <row r="1474" ht="15" customHeight="1" s="1611" thickBot="1">
      <c r="AE1474" s="662" t="n"/>
      <c r="AF1474" s="662" t="n"/>
      <c r="AG1474" s="662" t="n"/>
    </row>
    <row r="1475" ht="15" customHeight="1" s="1611" thickBot="1">
      <c r="H1475" s="427" t="n"/>
      <c r="I1475" s="427" t="n"/>
      <c r="J1475" s="427" t="n"/>
      <c r="K1475" s="427" t="n"/>
      <c r="AE1475" s="662" t="n"/>
      <c r="AF1475" s="662" t="n"/>
      <c r="AG1475" s="662" t="n"/>
    </row>
    <row r="1476" ht="15" customHeight="1" s="1611" thickBot="1">
      <c r="AE1476" s="662" t="n"/>
      <c r="AF1476" s="662" t="n"/>
      <c r="AG1476" s="662" t="n"/>
    </row>
    <row r="1477" ht="15" customHeight="1" s="1611" thickBot="1">
      <c r="AE1477" s="662" t="n"/>
      <c r="AF1477" s="662" t="n"/>
      <c r="AG1477" s="662" t="n"/>
    </row>
    <row r="1478" ht="15" customHeight="1" s="1611" thickBot="1">
      <c r="AE1478" s="662" t="n"/>
      <c r="AF1478" s="662" t="n"/>
      <c r="AG1478" s="662" t="n"/>
    </row>
    <row r="1479" ht="15" customHeight="1" s="1611" thickBot="1">
      <c r="AE1479" s="662" t="n"/>
      <c r="AF1479" s="662" t="n"/>
      <c r="AG1479" s="662" t="n"/>
    </row>
    <row r="1480" ht="15" customHeight="1" s="1611" thickBot="1">
      <c r="AE1480" s="662" t="n"/>
      <c r="AF1480" s="662" t="n"/>
      <c r="AG1480" s="662" t="n"/>
    </row>
    <row r="1481" ht="15" customHeight="1" s="1611" thickBot="1">
      <c r="AE1481" s="662" t="n"/>
      <c r="AF1481" s="662" t="n"/>
      <c r="AG1481" s="662" t="n"/>
    </row>
    <row r="1482" ht="15" customHeight="1" s="1611" thickBot="1">
      <c r="AE1482" s="662" t="n"/>
      <c r="AF1482" s="662" t="n"/>
      <c r="AG1482" s="662" t="n"/>
    </row>
    <row r="1483" ht="15" customHeight="1" s="1611" thickBot="1">
      <c r="AE1483" s="662" t="n"/>
      <c r="AF1483" s="662" t="n"/>
      <c r="AG1483" s="662" t="n"/>
    </row>
    <row r="1484" ht="15" customHeight="1" s="1611" thickBot="1">
      <c r="AE1484" s="662" t="n"/>
      <c r="AF1484" s="662" t="n"/>
      <c r="AG1484" s="662" t="n"/>
    </row>
    <row r="1485" ht="15" customHeight="1" s="1611" thickBot="1">
      <c r="AE1485" s="662" t="n"/>
      <c r="AF1485" s="662" t="n"/>
      <c r="AG1485" s="662" t="n"/>
    </row>
    <row r="1486" ht="15" customHeight="1" s="1611" thickBot="1">
      <c r="AE1486" s="662" t="n"/>
      <c r="AF1486" s="662" t="n"/>
      <c r="AG1486" s="662" t="n"/>
    </row>
    <row r="1487" ht="15" customHeight="1" s="1611" thickBot="1">
      <c r="AE1487" s="662" t="n"/>
      <c r="AF1487" s="662" t="n"/>
      <c r="AG1487" s="662" t="n"/>
    </row>
    <row r="1488" ht="15" customHeight="1" s="1611" thickBot="1">
      <c r="AE1488" s="662" t="n"/>
      <c r="AF1488" s="662" t="n"/>
      <c r="AG1488" s="662" t="n"/>
    </row>
    <row r="1489" ht="15" customHeight="1" s="1611" thickBot="1">
      <c r="AE1489" s="662" t="n"/>
      <c r="AF1489" s="662" t="n"/>
      <c r="AG1489" s="662" t="n"/>
    </row>
    <row r="1490" ht="15" customHeight="1" s="1611" thickBot="1">
      <c r="AE1490" s="662" t="n"/>
      <c r="AF1490" s="662" t="n"/>
      <c r="AG1490" s="662" t="n"/>
    </row>
    <row r="1491" ht="15" customHeight="1" s="1611" thickBot="1">
      <c r="AE1491" s="662" t="n"/>
      <c r="AF1491" s="662" t="n"/>
      <c r="AG1491" s="662" t="n"/>
    </row>
    <row r="1492" ht="15" customHeight="1" s="1611" thickBot="1">
      <c r="AE1492" s="662" t="n"/>
      <c r="AF1492" s="662" t="n"/>
      <c r="AG1492" s="662" t="n"/>
    </row>
    <row r="1493" ht="15" customHeight="1" s="1611" thickBot="1">
      <c r="AE1493" s="662" t="n"/>
      <c r="AF1493" s="662" t="n"/>
      <c r="AG1493" s="662" t="n"/>
    </row>
    <row r="1494" ht="15" customHeight="1" s="1611" thickBot="1">
      <c r="AE1494" s="662" t="n"/>
      <c r="AF1494" s="662" t="n"/>
      <c r="AG1494" s="662" t="n"/>
    </row>
    <row r="1495" ht="15" customHeight="1" s="1611" thickBot="1">
      <c r="AE1495" s="662" t="n"/>
      <c r="AF1495" s="662" t="n"/>
      <c r="AG1495" s="662" t="n"/>
    </row>
    <row r="1496" ht="15" customHeight="1" s="1611" thickBot="1">
      <c r="AE1496" s="662" t="n"/>
      <c r="AF1496" s="662" t="n"/>
      <c r="AG1496" s="662" t="n"/>
    </row>
    <row r="1497" ht="15" customHeight="1" s="1611" thickBot="1">
      <c r="AE1497" s="662" t="n"/>
      <c r="AF1497" s="662" t="n"/>
      <c r="AG1497" s="662" t="n"/>
    </row>
    <row r="1498" ht="15" customHeight="1" s="1611" thickBot="1">
      <c r="AE1498" s="662" t="n"/>
      <c r="AF1498" s="662" t="n"/>
      <c r="AG1498" s="662" t="n"/>
    </row>
    <row r="1499" ht="15" customHeight="1" s="1611" thickBot="1">
      <c r="AE1499" s="662" t="n"/>
      <c r="AF1499" s="662" t="n"/>
      <c r="AG1499" s="662" t="n"/>
    </row>
    <row r="1500" ht="15" customHeight="1" s="1611" thickBot="1">
      <c r="AE1500" s="662" t="n"/>
      <c r="AF1500" s="662" t="n"/>
      <c r="AG1500" s="662" t="n"/>
    </row>
    <row r="1501" ht="15" customHeight="1" s="1611" thickBot="1">
      <c r="AE1501" s="662" t="n"/>
      <c r="AF1501" s="662" t="n"/>
      <c r="AG1501" s="662" t="n"/>
    </row>
    <row r="1502" ht="15" customHeight="1" s="1611" thickBot="1">
      <c r="AE1502" s="662" t="n"/>
      <c r="AF1502" s="662" t="n"/>
      <c r="AG1502" s="662" t="n"/>
    </row>
    <row r="1503" ht="15" customHeight="1" s="1611" thickBot="1">
      <c r="AE1503" s="662" t="n"/>
      <c r="AF1503" s="662" t="n"/>
      <c r="AG1503" s="662" t="n"/>
    </row>
    <row r="1504" ht="15" customHeight="1" s="1611" thickBot="1">
      <c r="AE1504" s="662" t="n"/>
      <c r="AF1504" s="662" t="n"/>
      <c r="AG1504" s="662" t="n"/>
    </row>
    <row r="1505" ht="15" customHeight="1" s="1611" thickBot="1">
      <c r="AE1505" s="662" t="n"/>
      <c r="AF1505" s="662" t="n"/>
      <c r="AG1505" s="662" t="n"/>
    </row>
    <row r="1506" ht="15" customHeight="1" s="1611" thickBot="1">
      <c r="AE1506" s="662" t="n"/>
      <c r="AF1506" s="662" t="n"/>
      <c r="AG1506" s="662" t="n"/>
    </row>
    <row r="1507" ht="15" customHeight="1" s="1611" thickBot="1">
      <c r="AE1507" s="662" t="n"/>
      <c r="AF1507" s="662" t="n"/>
      <c r="AG1507" s="662" t="n"/>
    </row>
    <row r="1508" ht="15" customHeight="1" s="1611" thickBot="1">
      <c r="AE1508" s="662" t="n"/>
      <c r="AF1508" s="662" t="n"/>
      <c r="AG1508" s="662" t="n"/>
    </row>
    <row r="1509" ht="15" customHeight="1" s="1611" thickBot="1">
      <c r="AE1509" s="662" t="n"/>
      <c r="AF1509" s="662" t="n"/>
      <c r="AG1509" s="662" t="n"/>
    </row>
    <row r="1510" ht="15" customHeight="1" s="1611" thickBot="1">
      <c r="AE1510" s="662" t="n"/>
      <c r="AF1510" s="662" t="n"/>
      <c r="AG1510" s="662" t="n"/>
    </row>
    <row r="1511" ht="15" customHeight="1" s="1611" thickBot="1">
      <c r="AE1511" s="662" t="n"/>
      <c r="AF1511" s="662" t="n"/>
      <c r="AG1511" s="662" t="n"/>
    </row>
    <row r="1512" ht="15" customHeight="1" s="1611" thickBot="1">
      <c r="AE1512" s="662" t="n"/>
      <c r="AF1512" s="662" t="n"/>
      <c r="AG1512" s="662" t="n"/>
    </row>
    <row r="1513" ht="15" customHeight="1" s="1611" thickBot="1">
      <c r="AE1513" s="662" t="n"/>
      <c r="AF1513" s="662" t="n"/>
      <c r="AG1513" s="662" t="n"/>
    </row>
    <row r="1514" ht="15" customHeight="1" s="1611" thickBot="1">
      <c r="AE1514" s="662" t="n"/>
      <c r="AF1514" s="662" t="n"/>
      <c r="AG1514" s="662" t="n"/>
    </row>
    <row r="1515" ht="15" customHeight="1" s="1611" thickBot="1">
      <c r="AE1515" s="662" t="n"/>
      <c r="AF1515" s="662" t="n"/>
      <c r="AG1515" s="662" t="n"/>
    </row>
    <row r="1516" ht="15" customHeight="1" s="1611" thickBot="1">
      <c r="AE1516" s="662" t="n"/>
      <c r="AF1516" s="662" t="n"/>
      <c r="AG1516" s="662" t="n"/>
    </row>
    <row r="1517" ht="15" customHeight="1" s="1611" thickBot="1">
      <c r="AE1517" s="662" t="n"/>
      <c r="AF1517" s="662" t="n"/>
      <c r="AG1517" s="662" t="n"/>
    </row>
    <row r="1518" ht="15" customHeight="1" s="1611" thickBot="1">
      <c r="AE1518" s="662" t="n"/>
      <c r="AF1518" s="662" t="n"/>
      <c r="AG1518" s="662" t="n"/>
    </row>
    <row r="1519" ht="15" customHeight="1" s="1611" thickBot="1">
      <c r="AE1519" s="662" t="n"/>
      <c r="AF1519" s="662" t="n"/>
      <c r="AG1519" s="662" t="n"/>
    </row>
    <row r="1520" ht="15" customHeight="1" s="1611" thickBot="1">
      <c r="AE1520" s="662" t="n"/>
      <c r="AF1520" s="662" t="n"/>
      <c r="AG1520" s="662" t="n"/>
    </row>
    <row r="1521" ht="15" customHeight="1" s="1611" thickBot="1">
      <c r="AE1521" s="662" t="n"/>
      <c r="AF1521" s="662" t="n"/>
      <c r="AG1521" s="662" t="n"/>
    </row>
    <row r="1522" ht="15" customHeight="1" s="1611" thickBot="1">
      <c r="AE1522" s="662" t="n"/>
      <c r="AF1522" s="662" t="n"/>
      <c r="AG1522" s="662" t="n"/>
    </row>
    <row r="1523" ht="15" customHeight="1" s="1611" thickBot="1">
      <c r="AE1523" s="662" t="n"/>
      <c r="AF1523" s="662" t="n"/>
      <c r="AG1523" s="662" t="n"/>
    </row>
    <row r="1524" ht="15" customHeight="1" s="1611" thickBot="1">
      <c r="AE1524" s="662" t="n"/>
      <c r="AF1524" s="662" t="n"/>
      <c r="AG1524" s="662" t="n"/>
    </row>
    <row r="1525" ht="15" customHeight="1" s="1611" thickBot="1">
      <c r="AE1525" s="662" t="n"/>
      <c r="AF1525" s="662" t="n"/>
      <c r="AG1525" s="662" t="n"/>
    </row>
    <row r="1526" ht="15" customHeight="1" s="1611" thickBot="1">
      <c r="AE1526" s="662" t="n"/>
      <c r="AF1526" s="662" t="n"/>
      <c r="AG1526" s="662" t="n"/>
    </row>
    <row r="1527" ht="15" customHeight="1" s="1611" thickBot="1">
      <c r="AE1527" s="662" t="n"/>
      <c r="AF1527" s="662" t="n"/>
      <c r="AG1527" s="662" t="n"/>
    </row>
    <row r="1528" ht="15" customHeight="1" s="1611" thickBot="1">
      <c r="AE1528" s="662" t="n"/>
      <c r="AF1528" s="662" t="n"/>
      <c r="AG1528" s="662" t="n"/>
    </row>
    <row r="1529" ht="15" customHeight="1" s="1611" thickBot="1">
      <c r="AE1529" s="662" t="n"/>
      <c r="AF1529" s="662" t="n"/>
      <c r="AG1529" s="662" t="n"/>
    </row>
    <row r="1530" ht="15" customHeight="1" s="1611" thickBot="1">
      <c r="AE1530" s="662" t="n"/>
      <c r="AF1530" s="662" t="n"/>
      <c r="AG1530" s="662" t="n"/>
    </row>
    <row r="1531" ht="15" customHeight="1" s="1611" thickBot="1">
      <c r="AE1531" s="662" t="n"/>
      <c r="AF1531" s="662" t="n"/>
      <c r="AG1531" s="662" t="n"/>
    </row>
    <row r="1532" ht="15" customHeight="1" s="1611" thickBot="1">
      <c r="AE1532" s="662" t="n"/>
      <c r="AF1532" s="662" t="n"/>
      <c r="AG1532" s="662" t="n"/>
    </row>
    <row r="1533" ht="15" customHeight="1" s="1611" thickBot="1">
      <c r="AE1533" s="662" t="n"/>
      <c r="AF1533" s="662" t="n"/>
      <c r="AG1533" s="662" t="n"/>
    </row>
    <row r="1534" ht="15" customHeight="1" s="1611" thickBot="1">
      <c r="AE1534" s="662" t="n"/>
      <c r="AF1534" s="662" t="n"/>
      <c r="AG1534" s="662" t="n"/>
    </row>
    <row r="1535" ht="15" customHeight="1" s="1611" thickBot="1">
      <c r="AE1535" s="662" t="n"/>
      <c r="AF1535" s="662" t="n"/>
      <c r="AG1535" s="662" t="n"/>
    </row>
    <row r="1536" ht="15" customHeight="1" s="1611" thickBot="1">
      <c r="AE1536" s="662" t="n"/>
      <c r="AF1536" s="662" t="n"/>
      <c r="AG1536" s="662" t="n"/>
    </row>
    <row r="1537" ht="15" customHeight="1" s="1611"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6"/>
  <sheetViews>
    <sheetView view="pageBreakPreview" zoomScale="75" zoomScaleNormal="100" zoomScaleSheetLayoutView="75" workbookViewId="0">
      <selection activeCell="B6" sqref="B6"/>
    </sheetView>
  </sheetViews>
  <sheetFormatPr baseColWidth="8" defaultColWidth="3.875" defaultRowHeight="11.25"/>
  <cols>
    <col width="4.375" customWidth="1" style="2" min="1" max="1"/>
    <col width="18.125" customWidth="1" style="1506" min="2" max="2"/>
    <col width="16.375" customWidth="1" style="2" min="3" max="3"/>
    <col width="82.375" customWidth="1" style="2" min="4" max="4"/>
    <col hidden="1" width="8.375" customWidth="1" style="2" min="5" max="6"/>
    <col width="7.875" customWidth="1" style="5" min="7" max="8"/>
    <col width="13.125" customWidth="1" style="1851" min="9" max="10"/>
    <col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3.875" customWidth="1" style="2" min="19" max="16384"/>
  </cols>
  <sheetData>
    <row r="1" ht="21" customHeight="1" s="1611">
      <c r="A1" s="1465" t="inlineStr">
        <is>
          <t>ROYAL COSMETICS 09.2025輸出 発注書</t>
        </is>
      </c>
      <c r="E1" s="3" t="n"/>
      <c r="F1" s="3" t="n"/>
      <c r="G1" s="4" t="n"/>
    </row>
    <row r="2" ht="12" customHeight="1" s="1611">
      <c r="A2" s="1456" t="inlineStr">
        <is>
          <t>納品日</t>
        </is>
      </c>
      <c r="C2" s="1512" t="n">
        <v>45905</v>
      </c>
      <c r="K2" s="1851" t="n"/>
      <c r="L2" s="1851" t="n"/>
    </row>
    <row r="3" ht="62.25" customHeight="1" s="1611">
      <c r="A3" s="1456" t="inlineStr">
        <is>
          <t>納品先</t>
        </is>
      </c>
      <c r="C3" s="1460" t="inlineStr">
        <is>
          <t>飯野港運株式会社
京都府舞鶴市松陰１８－７
営業課　谷口様
TEL: 0773-75-5371
FAX: 0773-75-5681</t>
        </is>
      </c>
      <c r="G3" s="1852" t="n"/>
      <c r="K3" s="1851" t="n"/>
      <c r="L3" s="1851" t="n"/>
    </row>
    <row r="4" ht="12" customHeight="1" s="1611">
      <c r="A4" s="1456" t="inlineStr">
        <is>
          <t>梱包情報提出期限</t>
        </is>
      </c>
      <c r="C4" s="1514" t="inlineStr">
        <is>
          <t>2025/9/3（午前中）</t>
        </is>
      </c>
      <c r="E4" s="1510" t="n"/>
      <c r="K4" s="1851" t="n"/>
    </row>
    <row r="5" ht="12" customHeight="1" s="1611">
      <c r="A5" s="1456" t="n"/>
      <c r="B5" s="1456" t="n"/>
      <c r="C5" s="1514" t="n"/>
      <c r="D5" s="1513" t="n"/>
      <c r="E5" s="1510" t="n"/>
      <c r="F5" s="1510" t="n"/>
      <c r="K5" s="1851" t="n"/>
    </row>
    <row r="6" customFormat="1" s="1506"/>
    <row r="7" customFormat="1" s="1506"/>
    <row r="8" ht="20.1" customFormat="1" customHeight="1" s="15"/>
    <row r="9" ht="20.1" customFormat="1" customHeight="1" s="15"/>
    <row r="10" ht="28.5" customHeight="1" s="1611"/>
    <row r="11"/>
    <row r="12"/>
    <row r="13" ht="20.1" customFormat="1" customHeight="1" s="15"/>
    <row r="14"/>
    <row r="15" ht="26.1" customHeight="1" s="1611"/>
    <row r="16" ht="26.1" customHeight="1" s="1611"/>
    <row r="17"/>
    <row r="18"/>
    <row r="19"/>
    <row r="20"/>
    <row r="21"/>
    <row r="22"/>
    <row r="23"/>
    <row r="24"/>
    <row r="25"/>
    <row r="26">
      <c r="A26" s="752" t="inlineStr">
        <is>
          <t>INV No.</t>
        </is>
      </c>
      <c r="B26" s="567" t="inlineStr">
        <is>
          <t>Jan code</t>
        </is>
      </c>
      <c r="C26" s="568" t="inlineStr">
        <is>
          <t>Brand name</t>
        </is>
      </c>
      <c r="D26" s="567" t="inlineStr">
        <is>
          <t>Description of goods</t>
        </is>
      </c>
      <c r="E26" s="567" t="inlineStr">
        <is>
          <t>Case Q'ty</t>
        </is>
      </c>
      <c r="F26" s="567" t="inlineStr">
        <is>
          <t>LOT</t>
        </is>
      </c>
      <c r="G26" s="569" t="inlineStr">
        <is>
          <t>Q'ty</t>
        </is>
      </c>
      <c r="H26" s="570" t="inlineStr">
        <is>
          <t>仕入値</t>
        </is>
      </c>
      <c r="I26" s="1897" t="inlineStr">
        <is>
          <t>仕入値合計</t>
        </is>
      </c>
      <c r="J26" s="1898" t="n"/>
      <c r="K26" s="314" t="inlineStr">
        <is>
          <t>ケース容積</t>
        </is>
      </c>
      <c r="L26" s="314" t="inlineStr">
        <is>
          <t>ケース重量</t>
        </is>
      </c>
      <c r="M26" s="1899" t="inlineStr">
        <is>
          <t>ケース数量</t>
        </is>
      </c>
      <c r="N26" s="1899" t="inlineStr">
        <is>
          <t>合計容積</t>
        </is>
      </c>
      <c r="O26" s="1899" t="inlineStr">
        <is>
          <t>合計重量</t>
        </is>
      </c>
      <c r="P26" s="312" t="inlineStr">
        <is>
          <t>Unit N/W(kg)</t>
        </is>
      </c>
      <c r="Q26" s="312" t="inlineStr">
        <is>
          <t>Total N/W(kg)</t>
        </is>
      </c>
      <c r="R26" s="312" t="inlineStr">
        <is>
          <t>成分</t>
        </is>
      </c>
    </row>
    <row r="27">
      <c r="A27" s="1364" t="n"/>
      <c r="B27" s="1364" t="n"/>
      <c r="C27" s="1417" t="n"/>
      <c r="D27" s="1364" t="n"/>
      <c r="E27" s="1364" t="n"/>
      <c r="F27" s="1364" t="n"/>
      <c r="G27" s="1409" t="n"/>
      <c r="H27" s="1366" t="n"/>
      <c r="I27" s="1855" t="n"/>
      <c r="J27" s="1861" t="n"/>
      <c r="K27" s="1376" t="n"/>
      <c r="L27" s="1376" t="n"/>
      <c r="M27" s="1862" t="n"/>
      <c r="N27" s="1862" t="n"/>
      <c r="O27" s="1862" t="n"/>
      <c r="P27" s="1371" t="n"/>
      <c r="Q27" s="1371" t="n"/>
      <c r="R27" s="1371" t="n"/>
    </row>
    <row r="28">
      <c r="A28" s="1316" t="inlineStr">
        <is>
          <t>TOTAL</t>
        </is>
      </c>
      <c r="B28" s="1834" t="n"/>
      <c r="C28" s="1834" t="n"/>
      <c r="D28" s="1834" t="n"/>
      <c r="E28" s="1834" t="n"/>
      <c r="F28" s="1835" t="n"/>
      <c r="G28" s="572">
        <f>SUM(#REF!)</f>
        <v/>
      </c>
      <c r="H28" s="572" t="n"/>
      <c r="I28" s="1900">
        <f>SUM(#REF!)</f>
        <v/>
      </c>
      <c r="J28" s="1901" t="n"/>
      <c r="K28" s="1464" t="n"/>
      <c r="L28" s="1464" t="n"/>
      <c r="M28" s="1464" t="n"/>
      <c r="N28" s="1464" t="n"/>
      <c r="O28" s="1464" t="n"/>
      <c r="P28" s="1464" t="n"/>
      <c r="Q28" s="1865" t="n"/>
      <c r="R28" s="288" t="n"/>
    </row>
    <row r="29">
      <c r="B29" s="14" t="n"/>
      <c r="G29" s="17" t="n"/>
      <c r="H29" s="17" t="n"/>
      <c r="I29" s="1857" t="n"/>
      <c r="J29" s="1857" t="n"/>
      <c r="K29" s="19" t="n"/>
      <c r="L29" s="19" t="n"/>
      <c r="M29" s="1857" t="n"/>
      <c r="N29" s="1857" t="n"/>
      <c r="O29" s="1857" t="n"/>
      <c r="P29" s="14" t="n"/>
      <c r="Q29" s="14" t="n"/>
    </row>
    <row r="30">
      <c r="A30" s="38" t="inlineStr">
        <is>
          <t>SAMPLE/TESTER ORDER</t>
        </is>
      </c>
    </row>
    <row r="31">
      <c r="A31" s="567" t="inlineStr">
        <is>
          <t>INV No.</t>
        </is>
      </c>
      <c r="B31" s="567" t="inlineStr">
        <is>
          <t>Jan code</t>
        </is>
      </c>
      <c r="C31" s="568" t="inlineStr">
        <is>
          <t>Brand name</t>
        </is>
      </c>
      <c r="D31" s="567" t="inlineStr">
        <is>
          <t>Description of goods</t>
        </is>
      </c>
      <c r="E31" s="567" t="inlineStr">
        <is>
          <t>Case Q'ty</t>
        </is>
      </c>
      <c r="F31" s="567" t="inlineStr">
        <is>
          <t>LOT</t>
        </is>
      </c>
      <c r="G31" s="569" t="inlineStr">
        <is>
          <t>Q'ty</t>
        </is>
      </c>
      <c r="H31" s="570" t="inlineStr">
        <is>
          <t>仕入値</t>
        </is>
      </c>
      <c r="I31" s="1897" t="inlineStr">
        <is>
          <t>仕入値合計</t>
        </is>
      </c>
      <c r="J31" s="1902" t="n"/>
    </row>
    <row r="32">
      <c r="A32" s="1364" t="n"/>
      <c r="B32" s="1364" t="n"/>
      <c r="C32" s="1417" t="n"/>
      <c r="D32" s="1364" t="n"/>
      <c r="E32" s="1364" t="n"/>
      <c r="F32" s="1364" t="n"/>
      <c r="G32" s="1409" t="n"/>
      <c r="H32" s="1366" t="n"/>
      <c r="I32" s="1855" t="n"/>
      <c r="J32" s="1902" t="n"/>
    </row>
    <row r="33">
      <c r="A33" s="1316" t="inlineStr">
        <is>
          <t>TOTAL</t>
        </is>
      </c>
      <c r="B33" s="1834" t="n"/>
      <c r="C33" s="1834" t="n"/>
      <c r="D33" s="1834" t="n"/>
      <c r="E33" s="1834" t="n"/>
      <c r="F33" s="1835" t="n"/>
      <c r="G33" s="572">
        <f>SUM(#REF!)</f>
        <v/>
      </c>
      <c r="H33" s="572" t="n"/>
      <c r="I33" s="1900">
        <f>SUM(#REF!)</f>
        <v/>
      </c>
      <c r="J33" s="1901" t="n"/>
      <c r="K33" s="1464" t="n"/>
      <c r="L33" s="1464" t="n"/>
      <c r="M33" s="1464" t="n"/>
      <c r="N33" s="1464" t="n"/>
      <c r="O33" s="1464" t="n"/>
      <c r="P33" s="1464" t="n"/>
      <c r="Q33" s="1865" t="n"/>
      <c r="R33" s="288" t="n"/>
    </row>
    <row r="34"/>
    <row r="35">
      <c r="G35" s="309" t="inlineStr">
        <is>
          <t>合計個数</t>
        </is>
      </c>
    </row>
    <row r="36">
      <c r="G36" s="284">
        <f>G8+G13</f>
        <v/>
      </c>
    </row>
  </sheetData>
  <autoFilter ref="A6:R8"/>
  <mergeCells count="10">
    <mergeCell ref="A1:D1"/>
    <mergeCell ref="A3:B3"/>
    <mergeCell ref="A2:B2"/>
    <mergeCell ref="A28:F28"/>
    <mergeCell ref="C2:D2"/>
    <mergeCell ref="A33:F33"/>
    <mergeCell ref="E4:F4"/>
    <mergeCell ref="A4:B4"/>
    <mergeCell ref="C4:D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11">
      <c r="A2" s="1515" t="inlineStr">
        <is>
          <t>KSユーラシア様　納品情報シート</t>
        </is>
      </c>
    </row>
    <row r="3" ht="19.5" customHeight="1" s="1611">
      <c r="A3" s="1515" t="n"/>
      <c r="B3" s="1515" t="n"/>
      <c r="C3" s="1515" t="n"/>
      <c r="D3" s="1515" t="n"/>
      <c r="E3" s="1515" t="n"/>
      <c r="F3" s="1515" t="n"/>
      <c r="G3" s="1515" t="n"/>
      <c r="H3" s="1515" t="n"/>
      <c r="I3" s="1515" t="n"/>
    </row>
    <row r="4">
      <c r="A4" s="1903" t="inlineStr">
        <is>
          <t>梱包情報締切：</t>
        </is>
      </c>
      <c r="F4" s="1876" t="n"/>
      <c r="G4" s="1904" t="inlineStr">
        <is>
          <t>ご発注日：</t>
        </is>
      </c>
      <c r="H4" s="1864" t="n"/>
      <c r="I4" s="228" t="n">
        <v>45782</v>
      </c>
      <c r="J4" s="30" t="inlineStr">
        <is>
          <t>◀</t>
        </is>
      </c>
      <c r="K4" s="30" t="n"/>
    </row>
    <row r="5">
      <c r="A5" s="1872" t="n"/>
      <c r="B5" s="1872" t="n"/>
      <c r="C5" s="1872" t="n"/>
      <c r="D5" s="1872" t="n"/>
      <c r="E5" s="1872" t="n"/>
      <c r="F5" s="1848" t="n"/>
      <c r="G5" s="1905" t="inlineStr">
        <is>
          <t>納品必着日：</t>
        </is>
      </c>
      <c r="H5" s="1906" t="n"/>
      <c r="I5" s="263" t="n">
        <v>45793</v>
      </c>
      <c r="J5" s="30" t="inlineStr">
        <is>
          <t>◀</t>
        </is>
      </c>
    </row>
    <row r="6">
      <c r="A6" s="1907" t="inlineStr">
        <is>
          <t>納品先ご住所</t>
        </is>
      </c>
      <c r="B6" s="1906" t="n"/>
      <c r="C6" s="1908" t="inlineStr">
        <is>
          <t>飯野港運株式会社
京都府舞鶴市松陰１８－７
営業課　谷口様
TEL: 0773-75-5371
FAX: 0773-75-5681</t>
        </is>
      </c>
      <c r="D6" s="1909" t="n"/>
      <c r="E6" s="1909" t="n"/>
      <c r="F6" s="1909" t="n"/>
      <c r="G6" s="1909" t="n"/>
      <c r="H6" s="1909" t="n"/>
      <c r="I6" s="1906" t="n"/>
      <c r="J6" s="1527" t="inlineStr">
        <is>
          <t>◀</t>
        </is>
      </c>
    </row>
    <row r="7">
      <c r="A7" s="1910" t="n"/>
      <c r="B7" s="1876" t="n"/>
      <c r="C7" s="1910" t="n"/>
      <c r="I7" s="1876" t="n"/>
      <c r="J7" s="1707" t="n"/>
    </row>
    <row r="8">
      <c r="A8" s="1910" t="n"/>
      <c r="B8" s="1876" t="n"/>
      <c r="C8" s="1910" t="n"/>
      <c r="I8" s="1876" t="n"/>
      <c r="J8" s="1707" t="n"/>
    </row>
    <row r="9">
      <c r="A9" s="1910" t="n"/>
      <c r="B9" s="1876" t="n"/>
      <c r="C9" s="1910" t="n"/>
      <c r="I9" s="1876" t="n"/>
      <c r="J9" s="1707" t="n"/>
    </row>
    <row r="10">
      <c r="A10" s="1910" t="n"/>
      <c r="B10" s="1876" t="n"/>
      <c r="C10" s="1910" t="n"/>
      <c r="I10" s="1876" t="n"/>
      <c r="J10" s="1707" t="n"/>
    </row>
    <row r="11" hidden="1" s="1611">
      <c r="A11" s="1911" t="n"/>
      <c r="B11" s="1848" t="n"/>
      <c r="C11" s="1911" t="n"/>
      <c r="D11" s="1872" t="n"/>
      <c r="E11" s="1872" t="n"/>
      <c r="F11" s="1872" t="n"/>
      <c r="G11" s="1872" t="n"/>
      <c r="H11" s="1872" t="n"/>
      <c r="I11" s="1848" t="n"/>
      <c r="J11" s="1707" t="n"/>
    </row>
    <row r="12" ht="18.75" customHeight="1" s="1611">
      <c r="A12" s="1912" t="inlineStr">
        <is>
          <t>対応内容</t>
        </is>
      </c>
      <c r="B12" s="1913" t="inlineStr">
        <is>
          <t>必要なご対応に
チェックをお願いいたします。⇒</t>
        </is>
      </c>
      <c r="C12" s="1909" t="n"/>
      <c r="D12" s="1909" t="n"/>
      <c r="E12" s="1906" t="n"/>
      <c r="F12" s="264" t="inlineStr">
        <is>
          <t>☑</t>
        </is>
      </c>
      <c r="G12" s="1914" t="inlineStr">
        <is>
          <t>商品へのロシア語ラベルシール貼付</t>
        </is>
      </c>
      <c r="H12" s="1909" t="n"/>
      <c r="I12" s="1906" t="n"/>
      <c r="J12" s="30" t="inlineStr">
        <is>
          <t>◀</t>
        </is>
      </c>
    </row>
    <row r="13">
      <c r="A13" s="1703" t="n"/>
      <c r="B13" s="1910" t="n"/>
      <c r="E13" s="1876" t="n"/>
      <c r="F13" s="264" t="inlineStr">
        <is>
          <t>☑</t>
        </is>
      </c>
      <c r="G13" s="1914" t="inlineStr">
        <is>
          <t>段ボールへのケースマーク貼付</t>
        </is>
      </c>
      <c r="H13" s="1909" t="n"/>
      <c r="I13" s="1906" t="n"/>
      <c r="J13" s="30" t="inlineStr">
        <is>
          <t>◀</t>
        </is>
      </c>
    </row>
    <row r="14">
      <c r="A14" s="1703" t="n"/>
      <c r="B14" s="1910" t="n"/>
      <c r="E14" s="1876" t="n"/>
      <c r="F14" s="264" t="inlineStr">
        <is>
          <t>☑</t>
        </is>
      </c>
      <c r="G14" s="1914" t="inlineStr">
        <is>
          <t>梱包リスト作成</t>
        </is>
      </c>
      <c r="H14" s="1909" t="n"/>
      <c r="I14" s="1906" t="n"/>
      <c r="J14" s="30" t="inlineStr">
        <is>
          <t>◀</t>
        </is>
      </c>
    </row>
    <row r="15">
      <c r="A15" s="1704" t="n"/>
      <c r="B15" s="1911" t="n"/>
      <c r="C15" s="1872" t="n"/>
      <c r="D15" s="1872" t="n"/>
      <c r="E15" s="1848" t="n"/>
      <c r="F15" s="264" t="inlineStr">
        <is>
          <t>☑</t>
        </is>
      </c>
      <c r="G15" s="1915" t="inlineStr">
        <is>
          <t>伝票追跡番号のご共有</t>
        </is>
      </c>
      <c r="H15" s="1863" t="n"/>
      <c r="I15" s="1916" t="n"/>
      <c r="J15" s="30" t="inlineStr">
        <is>
          <t>◀</t>
        </is>
      </c>
    </row>
    <row r="16">
      <c r="A16" s="1907" t="inlineStr">
        <is>
          <t>備考</t>
        </is>
      </c>
      <c r="B16" s="1917" t="n"/>
      <c r="C16" s="1909" t="n"/>
      <c r="D16" s="1909" t="n"/>
      <c r="E16" s="1909" t="n"/>
      <c r="F16" s="1909" t="n"/>
      <c r="G16" s="1909" t="n"/>
      <c r="H16" s="1909" t="n"/>
      <c r="I16" s="1906" t="n"/>
      <c r="J16" s="31" t="n"/>
    </row>
    <row r="17">
      <c r="A17" s="1703" t="n"/>
      <c r="B17" s="1910" t="n"/>
      <c r="I17" s="1876" t="n"/>
    </row>
    <row r="18">
      <c r="A18" s="1703" t="n"/>
      <c r="B18" s="1910" t="n"/>
      <c r="I18" s="1876" t="n"/>
    </row>
    <row r="19">
      <c r="A19" s="1704" t="n"/>
      <c r="B19" s="1911" t="n"/>
      <c r="C19" s="1872" t="n"/>
      <c r="D19" s="1872" t="n"/>
      <c r="E19" s="1872" t="n"/>
      <c r="F19" s="1872" t="n"/>
      <c r="G19" s="1872" t="n"/>
      <c r="H19" s="1872" t="n"/>
      <c r="I19" s="1848"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536" t="inlineStr">
        <is>
          <t>通常注文</t>
        </is>
      </c>
      <c r="I1" s="1536" t="n"/>
      <c r="J1" s="60" t="n"/>
      <c r="K1" s="60" t="n"/>
      <c r="L1" s="1918" t="n"/>
      <c r="M1" s="1918" t="n"/>
      <c r="S1" s="1919"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11">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11">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11">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11">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11">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11">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11">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11">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11">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11">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11">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11">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11">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11">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11">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11">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11">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11">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11">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11">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11">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11">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11">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11">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11">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11">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11">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11">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11">
      <c r="A31" s="521" t="n"/>
      <c r="B31" s="531" t="n"/>
      <c r="C31" s="529" t="n"/>
      <c r="D31" s="529" t="n"/>
      <c r="E31" s="532" t="n"/>
      <c r="F31" s="522" t="n"/>
      <c r="G31" s="523" t="n"/>
      <c r="H31" s="139">
        <f>G31*F31</f>
        <v/>
      </c>
      <c r="I31" s="541" t="n"/>
      <c r="J31" s="95" t="n"/>
    </row>
    <row r="32" ht="21" customHeight="1" s="1611">
      <c r="A32" s="521" t="n"/>
      <c r="B32" s="531" t="n"/>
      <c r="C32" s="529" t="n"/>
      <c r="D32" s="529" t="n"/>
      <c r="E32" s="532" t="n"/>
      <c r="F32" s="522" t="n"/>
      <c r="G32" s="523" t="n"/>
      <c r="H32" s="139">
        <f>G32*F32</f>
        <v/>
      </c>
      <c r="I32" s="541" t="n"/>
      <c r="J32" s="95" t="n"/>
    </row>
    <row r="33" ht="21" customHeight="1" s="1611">
      <c r="A33" s="521" t="n"/>
      <c r="B33" s="531" t="n"/>
      <c r="C33" s="529" t="n"/>
      <c r="D33" s="529" t="n"/>
      <c r="E33" s="532" t="n"/>
      <c r="F33" s="522" t="n"/>
      <c r="G33" s="523" t="n"/>
      <c r="H33" s="139">
        <f>G33*F33</f>
        <v/>
      </c>
      <c r="I33" s="541" t="n"/>
      <c r="J33" s="95" t="n"/>
    </row>
    <row r="34" ht="21" customHeight="1" s="1611">
      <c r="A34" s="109" t="n">
        <v>5802045</v>
      </c>
      <c r="B34" s="105" t="inlineStr">
        <is>
          <t>リレント　ラ・セラール　ドロゥワークレンジング</t>
        </is>
      </c>
      <c r="C34" s="134" t="n"/>
      <c r="D34" s="135" t="n">
        <v>159.2</v>
      </c>
      <c r="E34" s="1920" t="n">
        <v>6000</v>
      </c>
      <c r="F34" s="1921" t="n">
        <v>1980</v>
      </c>
      <c r="G34" s="97">
        <f>'ORDER SHEET'!O28</f>
        <v/>
      </c>
      <c r="H34" s="139">
        <f>G34*F34</f>
        <v/>
      </c>
      <c r="I34" s="541" t="n"/>
      <c r="J34" s="70" t="inlineStr">
        <is>
          <t>追加</t>
        </is>
      </c>
      <c r="L34" s="40" t="n">
        <v>0</v>
      </c>
    </row>
    <row r="35" ht="21" customHeight="1" s="1611">
      <c r="A35" s="109" t="n">
        <v>5802046</v>
      </c>
      <c r="B35" s="105" t="inlineStr">
        <is>
          <t>リレント　ラ・セラール　ドロゥワーウォッシュ</t>
        </is>
      </c>
      <c r="C35" s="101" t="n"/>
      <c r="D35" s="102" t="n">
        <v>126</v>
      </c>
      <c r="E35" s="1920" t="n">
        <v>6000</v>
      </c>
      <c r="F35" s="1921" t="n">
        <v>1980</v>
      </c>
      <c r="G35" s="97">
        <f>'ORDER SHEET'!O29</f>
        <v/>
      </c>
      <c r="H35" s="139">
        <f>G35*F35</f>
        <v/>
      </c>
      <c r="I35" s="541" t="n"/>
      <c r="J35" s="70" t="n"/>
      <c r="L35" s="40" t="n">
        <v>0</v>
      </c>
    </row>
    <row r="36" ht="21" customHeight="1" s="1611">
      <c r="A36" s="109" t="n">
        <v>5802047</v>
      </c>
      <c r="B36" s="105" t="inlineStr">
        <is>
          <t>リレント　ラ・セラール　ドロゥワーコールド</t>
        </is>
      </c>
      <c r="C36" s="101" t="n"/>
      <c r="D36" s="102" t="n">
        <v>134.92</v>
      </c>
      <c r="E36" s="1920" t="n">
        <v>6000</v>
      </c>
      <c r="F36" s="1921" t="n">
        <v>1980</v>
      </c>
      <c r="G36" s="97">
        <f>'ORDER SHEET'!O30</f>
        <v/>
      </c>
      <c r="H36" s="139">
        <f>G36*F36</f>
        <v/>
      </c>
      <c r="I36" s="541" t="n"/>
      <c r="L36" s="40" t="n">
        <v>0</v>
      </c>
    </row>
    <row r="37" ht="21" customHeight="1" s="1611">
      <c r="A37" s="109" t="n">
        <v>5802049</v>
      </c>
      <c r="B37" s="105" t="inlineStr">
        <is>
          <t xml:space="preserve">リレント　ラ・セラール　ドロゥワーフレッシュナー　</t>
        </is>
      </c>
      <c r="C37" s="101" t="n"/>
      <c r="D37" s="102" t="n">
        <v>274.97</v>
      </c>
      <c r="E37" s="1920" t="n">
        <v>5000</v>
      </c>
      <c r="F37" s="1921" t="n">
        <v>1650</v>
      </c>
      <c r="G37" s="97">
        <f>'ORDER SHEET'!O31</f>
        <v/>
      </c>
      <c r="H37" s="139">
        <f>G37*F37</f>
        <v/>
      </c>
      <c r="I37" s="541" t="n"/>
      <c r="L37" s="40" t="n">
        <v>0</v>
      </c>
    </row>
    <row r="38" ht="21" customHeight="1" s="1611">
      <c r="A38" s="109" t="n">
        <v>5802048</v>
      </c>
      <c r="B38" s="105" t="inlineStr">
        <is>
          <t>リレント　ラ・セラール　ＶＣラニー</t>
        </is>
      </c>
      <c r="C38" s="101" t="n"/>
      <c r="D38" s="102" t="n">
        <v>275</v>
      </c>
      <c r="E38" s="1920" t="n">
        <v>8000</v>
      </c>
      <c r="F38" s="1921" t="n">
        <v>2640</v>
      </c>
      <c r="G38" s="97">
        <f>'ORDER SHEET'!O32</f>
        <v/>
      </c>
      <c r="H38" s="139">
        <f>G38*F38</f>
        <v/>
      </c>
      <c r="I38" s="541" t="n"/>
      <c r="J38" s="70" t="n"/>
      <c r="L38" s="40" t="n">
        <v>0</v>
      </c>
    </row>
    <row r="39" ht="21" customHeight="1" s="1611">
      <c r="A39" s="109" t="n">
        <v>5802050</v>
      </c>
      <c r="B39" s="105" t="inlineStr">
        <is>
          <t>リレント　ラ・セラール　ドロゥワードール</t>
        </is>
      </c>
      <c r="C39" s="101" t="n"/>
      <c r="D39" s="102" t="n">
        <v>230.54</v>
      </c>
      <c r="E39" s="1920" t="n">
        <v>8500</v>
      </c>
      <c r="F39" s="1921" t="n">
        <v>2805</v>
      </c>
      <c r="G39" s="97">
        <f>'ORDER SHEET'!O33</f>
        <v/>
      </c>
      <c r="H39" s="139">
        <f>G39*F39</f>
        <v/>
      </c>
      <c r="I39" s="541" t="n"/>
      <c r="L39" s="40" t="n">
        <v>0</v>
      </c>
    </row>
    <row r="40" ht="21" customHeight="1" s="1611">
      <c r="A40" s="110" t="n">
        <v>5802051</v>
      </c>
      <c r="B40" s="111" t="inlineStr">
        <is>
          <t>リレント　ラ・セラール　ドロゥワーラニー</t>
        </is>
      </c>
      <c r="C40" s="101" t="n"/>
      <c r="D40" s="102" t="n">
        <v>118</v>
      </c>
      <c r="E40" s="1920" t="n">
        <v>8500</v>
      </c>
      <c r="F40" s="1922" t="n">
        <v>2805</v>
      </c>
      <c r="G40" s="97">
        <f>'ORDER SHEET'!O34</f>
        <v/>
      </c>
      <c r="H40" s="139">
        <f>G40*F40</f>
        <v/>
      </c>
      <c r="I40" s="541" t="n"/>
      <c r="J40" s="70" t="n"/>
      <c r="L40" s="40" t="n">
        <v>0</v>
      </c>
    </row>
    <row r="41" ht="21" customHeight="1" s="1611">
      <c r="A41" s="109" t="n">
        <v>5802052</v>
      </c>
      <c r="B41" s="105" t="inlineStr">
        <is>
          <t>リレント　ラ・セラール　ドロゥワーセラム</t>
        </is>
      </c>
      <c r="C41" s="101" t="n"/>
      <c r="D41" s="102" t="n">
        <v>116.5</v>
      </c>
      <c r="E41" s="1920" t="n">
        <v>8000</v>
      </c>
      <c r="F41" s="1921" t="n">
        <v>2640</v>
      </c>
      <c r="G41" s="97">
        <f>'ORDER SHEET'!O35</f>
        <v/>
      </c>
      <c r="H41" s="139">
        <f>G41*F41</f>
        <v/>
      </c>
      <c r="I41" s="541" t="n"/>
      <c r="J41" s="70" t="n"/>
      <c r="L41" s="40" t="n">
        <v>0</v>
      </c>
    </row>
    <row r="42" ht="21" customHeight="1" s="1611">
      <c r="A42" s="109" t="n">
        <v>5802053</v>
      </c>
      <c r="B42" s="105" t="inlineStr">
        <is>
          <t>リレント　ラ・セラール　ドロゥワーパック</t>
        </is>
      </c>
      <c r="C42" s="101" t="n"/>
      <c r="D42" s="102" t="n">
        <v>127</v>
      </c>
      <c r="E42" s="1920" t="n">
        <v>10000</v>
      </c>
      <c r="F42" s="1921" t="n">
        <v>3300</v>
      </c>
      <c r="G42" s="97">
        <f>'ORDER SHEET'!O36</f>
        <v/>
      </c>
      <c r="H42" s="139">
        <f>G42*F42</f>
        <v/>
      </c>
      <c r="I42" s="541" t="n"/>
      <c r="J42" s="70" t="n"/>
      <c r="L42" s="40" t="n">
        <v>0</v>
      </c>
    </row>
    <row r="43" ht="21" customHeight="1" s="1611">
      <c r="A43" s="109" t="n">
        <v>5802054</v>
      </c>
      <c r="B43" s="105" t="inlineStr">
        <is>
          <t>リレント　ラ・セラール　ドロゥワーミルク</t>
        </is>
      </c>
      <c r="C43" s="101" t="n"/>
      <c r="D43" s="102" t="n">
        <v>233</v>
      </c>
      <c r="E43" s="1920" t="n">
        <v>9000</v>
      </c>
      <c r="F43" s="1921" t="n">
        <v>2970</v>
      </c>
      <c r="G43" s="97">
        <f>'ORDER SHEET'!O37</f>
        <v/>
      </c>
      <c r="H43" s="139">
        <f>G43*F43</f>
        <v/>
      </c>
      <c r="I43" s="541" t="n"/>
      <c r="J43" s="70" t="n"/>
      <c r="L43" s="40" t="n">
        <v>0</v>
      </c>
    </row>
    <row r="44" ht="21" customHeight="1" s="1611">
      <c r="A44" s="109" t="n">
        <v>5802055</v>
      </c>
      <c r="B44" s="105" t="inlineStr">
        <is>
          <t>リレント　ラ・セラール　ドロゥワークリーム</t>
        </is>
      </c>
      <c r="C44" s="101" t="n"/>
      <c r="D44" s="102" t="n">
        <v>131.5</v>
      </c>
      <c r="E44" s="1920" t="n">
        <v>15000</v>
      </c>
      <c r="F44" s="1921" t="n">
        <v>4950</v>
      </c>
      <c r="G44" s="97">
        <f>'ORDER SHEET'!O38</f>
        <v/>
      </c>
      <c r="H44" s="139">
        <f>G44*F44</f>
        <v/>
      </c>
      <c r="I44" s="541" t="n"/>
      <c r="J44" s="70" t="n"/>
      <c r="L44" s="40" t="n">
        <v>0</v>
      </c>
    </row>
    <row r="45" ht="21" customHeight="1" s="1611">
      <c r="A45" s="109" t="n">
        <v>5802044</v>
      </c>
      <c r="B45" s="105" t="inlineStr">
        <is>
          <t>リレント　ラ・セラール　ドロゥワーオイル</t>
        </is>
      </c>
      <c r="C45" s="101" t="n"/>
      <c r="D45" s="102" t="n"/>
      <c r="E45" s="1920" t="n">
        <v>6800</v>
      </c>
      <c r="F45" s="1923" t="n">
        <v>1300</v>
      </c>
      <c r="G45" s="97">
        <f>'ORDER SHEET'!O40</f>
        <v/>
      </c>
      <c r="H45" s="139">
        <f>G45*F45</f>
        <v/>
      </c>
      <c r="I45" s="541" t="inlineStr">
        <is>
          <t>2020/1</t>
        </is>
      </c>
      <c r="L45" s="40" t="n">
        <v>0</v>
      </c>
    </row>
    <row r="46" ht="21" customHeight="1" s="1611">
      <c r="A46" s="109" t="n">
        <v>5802490</v>
      </c>
      <c r="B46" s="105" t="inlineStr">
        <is>
          <t>リレント　ラ・セラール　ドロゥワージュレSP</t>
        </is>
      </c>
      <c r="C46" s="101" t="n"/>
      <c r="D46" s="102" t="n"/>
      <c r="E46" s="1920" t="n">
        <v>9000</v>
      </c>
      <c r="F46" s="1921" t="n">
        <v>2970</v>
      </c>
      <c r="G46" s="97">
        <f>'ORDER SHEET'!O41</f>
        <v/>
      </c>
      <c r="H46" s="139">
        <f>G46*F46</f>
        <v/>
      </c>
      <c r="I46" s="541" t="n"/>
      <c r="J46" s="70" t="n"/>
      <c r="L46" s="40" t="n">
        <v>0</v>
      </c>
    </row>
    <row r="47" ht="21" customHeight="1" s="1611">
      <c r="A47" s="109" t="n">
        <v>5802016</v>
      </c>
      <c r="B47" s="105" t="inlineStr">
        <is>
          <t>リレント YOKIBI　エッセンスクレンジング(100g)</t>
        </is>
      </c>
      <c r="C47" s="101" t="n"/>
      <c r="D47" s="102" t="n">
        <v>152.24</v>
      </c>
      <c r="E47" s="1920" t="n">
        <v>7000</v>
      </c>
      <c r="F47" s="1921" t="n">
        <v>2310</v>
      </c>
      <c r="G47" s="97">
        <f>'ORDER SHEET'!O45</f>
        <v/>
      </c>
      <c r="H47" s="139">
        <f>G47*F47</f>
        <v/>
      </c>
      <c r="I47" s="541" t="n"/>
      <c r="L47" s="40" t="n">
        <v>0</v>
      </c>
    </row>
    <row r="48" ht="21" customHeight="1" s="1611">
      <c r="A48" s="113" t="n">
        <v>5802018</v>
      </c>
      <c r="B48" s="114" t="inlineStr">
        <is>
          <t>リレント YOKIBI　エッセンスコールド (100g)</t>
        </is>
      </c>
      <c r="C48" s="101" t="n"/>
      <c r="D48" s="102" t="n">
        <v>152.93</v>
      </c>
      <c r="E48" s="1920" t="n">
        <v>8000</v>
      </c>
      <c r="F48" s="1921" t="n">
        <v>2640</v>
      </c>
      <c r="G48" s="97">
        <f>'ORDER SHEET'!O47</f>
        <v/>
      </c>
      <c r="H48" s="139">
        <f>G48*F48</f>
        <v/>
      </c>
      <c r="I48" s="541" t="n"/>
      <c r="L48" s="40" t="n">
        <v>0</v>
      </c>
    </row>
    <row r="49" ht="21" customHeight="1" s="1611">
      <c r="A49" s="109" t="n">
        <v>5802020</v>
      </c>
      <c r="B49" s="105" t="inlineStr">
        <is>
          <t>リレント YOKIBI　エッセンスローション</t>
        </is>
      </c>
      <c r="C49" s="101" t="n"/>
      <c r="D49" s="102" t="n">
        <v>247</v>
      </c>
      <c r="E49" s="1920" t="n">
        <v>10000</v>
      </c>
      <c r="F49" s="1921" t="n">
        <v>3300</v>
      </c>
      <c r="G49" s="97">
        <f>'ORDER SHEET'!O51</f>
        <v/>
      </c>
      <c r="H49" s="139">
        <f>G49*F49</f>
        <v/>
      </c>
      <c r="I49" s="541" t="n"/>
      <c r="L49" s="40" t="n">
        <v>0</v>
      </c>
    </row>
    <row r="50" ht="21" customHeight="1" s="1611">
      <c r="A50" s="109" t="n">
        <v>5802021</v>
      </c>
      <c r="B50" s="105" t="inlineStr">
        <is>
          <t>リレント YOKIBI　エッセンスジェル</t>
        </is>
      </c>
      <c r="C50" s="101" t="n"/>
      <c r="D50" s="102" t="n">
        <v>205.89</v>
      </c>
      <c r="E50" s="1920" t="n">
        <v>10000</v>
      </c>
      <c r="F50" s="1921" t="n">
        <v>3300</v>
      </c>
      <c r="G50" s="97">
        <f>'ORDER SHEET'!O52</f>
        <v/>
      </c>
      <c r="H50" s="139">
        <f>G50*F50</f>
        <v/>
      </c>
      <c r="I50" s="541" t="n"/>
      <c r="L50" s="40" t="n">
        <v>0</v>
      </c>
    </row>
    <row r="51" ht="21" customHeight="1" s="1611">
      <c r="A51" s="109" t="n">
        <v>5802022</v>
      </c>
      <c r="B51" s="105" t="inlineStr">
        <is>
          <t>リレント YOKIBI　エッセンスアイトリートメント</t>
        </is>
      </c>
      <c r="C51" s="101" t="n"/>
      <c r="D51" s="102" t="n">
        <v>81.5</v>
      </c>
      <c r="E51" s="1920" t="n">
        <v>15000</v>
      </c>
      <c r="F51" s="1921" t="n">
        <v>4950</v>
      </c>
      <c r="G51" s="97">
        <f>'ORDER SHEET'!O53</f>
        <v/>
      </c>
      <c r="H51" s="139">
        <f>G51*F51</f>
        <v/>
      </c>
      <c r="I51" s="541" t="n"/>
      <c r="L51" s="40" t="n">
        <v>36</v>
      </c>
    </row>
    <row r="52" ht="21" customHeight="1" s="1611">
      <c r="A52" s="326" t="n">
        <v>5802023</v>
      </c>
      <c r="B52" s="108" t="inlineStr">
        <is>
          <t>リレント YOKIBI　エッセンスエマルション リッチ</t>
        </is>
      </c>
      <c r="C52" s="101" t="n"/>
      <c r="D52" s="102" t="n">
        <v>169.45</v>
      </c>
      <c r="E52" s="1920" t="n">
        <v>10000</v>
      </c>
      <c r="F52" s="1921" t="n">
        <v>3300</v>
      </c>
      <c r="G52" s="97">
        <f>'ORDER SHEET'!O54</f>
        <v/>
      </c>
      <c r="H52" s="139">
        <f>G52*F52</f>
        <v/>
      </c>
      <c r="I52" s="541" t="n"/>
      <c r="L52" s="40" t="n">
        <v>36</v>
      </c>
    </row>
    <row r="53" ht="21" customHeight="1" s="1611">
      <c r="A53" s="364" t="n">
        <v>5802524</v>
      </c>
      <c r="B53" s="114" t="inlineStr">
        <is>
          <t>リレント YOKIBI　エッセンスクリーム(20g)</t>
        </is>
      </c>
      <c r="C53" s="101" t="n"/>
      <c r="D53" s="102" t="n">
        <v>138.8</v>
      </c>
      <c r="E53" s="1920" t="n">
        <v>23000</v>
      </c>
      <c r="F53" s="1924" t="n">
        <v>7590</v>
      </c>
      <c r="G53" s="97">
        <f>'ORDER SHEET'!O56</f>
        <v/>
      </c>
      <c r="H53" s="139">
        <f>G53*F53</f>
        <v/>
      </c>
      <c r="I53" s="541" t="n"/>
      <c r="L53" s="40" t="n">
        <v>18</v>
      </c>
    </row>
    <row r="54" ht="21" customHeight="1" s="1611">
      <c r="A54" s="109" t="n">
        <v>5802476</v>
      </c>
      <c r="B54" s="105" t="inlineStr">
        <is>
          <t>リレント YOKIBI　エッセンスパック</t>
        </is>
      </c>
      <c r="C54" s="101" t="n"/>
      <c r="D54" s="102" t="n"/>
      <c r="E54" s="1920" t="n">
        <v>6800</v>
      </c>
      <c r="F54" s="1923" t="n">
        <v>1200</v>
      </c>
      <c r="G54" s="97">
        <f>'ORDER SHEET'!O58</f>
        <v/>
      </c>
      <c r="H54" s="139">
        <f>G54*F54</f>
        <v/>
      </c>
      <c r="I54" s="541" t="inlineStr">
        <is>
          <t>2023/11</t>
        </is>
      </c>
      <c r="L54" s="40" t="n">
        <v>0</v>
      </c>
    </row>
    <row r="55" ht="21" customHeight="1" s="1611">
      <c r="A55" s="109" t="n">
        <v>5802495</v>
      </c>
      <c r="B55" s="105" t="inlineStr">
        <is>
          <t>リレント YOKIBI　エッセンスシルキームース (100g)</t>
        </is>
      </c>
      <c r="C55" s="101" t="n"/>
      <c r="D55" s="1925" t="n">
        <v>0.13734</v>
      </c>
      <c r="E55" s="1920" t="n">
        <v>8000</v>
      </c>
      <c r="F55" s="1923" t="n">
        <v>1700</v>
      </c>
      <c r="G55" s="97">
        <f>'ORDER SHEET'!O57</f>
        <v/>
      </c>
      <c r="H55" s="139">
        <f>G55*F55</f>
        <v/>
      </c>
      <c r="I55" s="541" t="inlineStr">
        <is>
          <t>2023/6</t>
        </is>
      </c>
      <c r="L55" s="40" t="n">
        <v>0</v>
      </c>
    </row>
    <row r="56" ht="21" customHeight="1" s="1611">
      <c r="A56" s="109" t="n">
        <v>5802033</v>
      </c>
      <c r="B56" s="105" t="inlineStr">
        <is>
          <t>リレント　アステローペ　クレンジングクリーム</t>
        </is>
      </c>
      <c r="C56" s="101" t="n"/>
      <c r="D56" s="102" t="n">
        <v>134.58</v>
      </c>
      <c r="E56" s="1920" t="n">
        <v>6050</v>
      </c>
      <c r="F56" s="1921" t="n">
        <v>1997</v>
      </c>
      <c r="G56" s="97">
        <f>'ORDER SHEET'!O60</f>
        <v/>
      </c>
      <c r="H56" s="139">
        <f>G56*F56</f>
        <v/>
      </c>
      <c r="I56" s="541" t="n"/>
      <c r="L56" s="40" t="n">
        <v>0</v>
      </c>
    </row>
    <row r="57" ht="21" customHeight="1" s="1611">
      <c r="A57" s="109" t="n">
        <v>5802034</v>
      </c>
      <c r="B57" s="105" t="inlineStr">
        <is>
          <t>リレント　アステローペ　ウォッシングクリーム</t>
        </is>
      </c>
      <c r="C57" s="101" t="n"/>
      <c r="D57" s="102" t="n">
        <v>137.71</v>
      </c>
      <c r="E57" s="1920" t="n">
        <v>6050</v>
      </c>
      <c r="F57" s="1921" t="n">
        <v>1997</v>
      </c>
      <c r="G57" s="97">
        <f>'ORDER SHEET'!O61</f>
        <v/>
      </c>
      <c r="H57" s="139">
        <f>G57*F57</f>
        <v/>
      </c>
      <c r="I57" s="541" t="n"/>
      <c r="L57" s="40" t="n">
        <v>0</v>
      </c>
    </row>
    <row r="58" ht="21" customHeight="1" s="1611">
      <c r="A58" s="109" t="n">
        <v>5802035</v>
      </c>
      <c r="B58" s="105" t="inlineStr">
        <is>
          <t>リレント　アステローペ　コールドクリーム</t>
        </is>
      </c>
      <c r="C58" s="101" t="n"/>
      <c r="D58" s="102" t="n">
        <v>138.96</v>
      </c>
      <c r="E58" s="1920" t="n">
        <v>6050</v>
      </c>
      <c r="F58" s="1921" t="n">
        <v>1997</v>
      </c>
      <c r="G58" s="97">
        <f>'ORDER SHEET'!O62</f>
        <v/>
      </c>
      <c r="H58" s="139">
        <f>G58*F58</f>
        <v/>
      </c>
      <c r="I58" s="541" t="n"/>
      <c r="L58" s="40" t="n">
        <v>0</v>
      </c>
    </row>
    <row r="59" ht="21" customHeight="1" s="1611">
      <c r="A59" s="109" t="n">
        <v>5802036</v>
      </c>
      <c r="B59" s="105" t="inlineStr">
        <is>
          <t>リレント　アステローペ　スキンフレッシュナー</t>
        </is>
      </c>
      <c r="C59" s="101" t="n"/>
      <c r="D59" s="102" t="n">
        <v>222.73</v>
      </c>
      <c r="E59" s="1920" t="n">
        <v>4400</v>
      </c>
      <c r="F59" s="1921" t="n">
        <v>1452</v>
      </c>
      <c r="G59" s="97">
        <f>'ORDER SHEET'!O63</f>
        <v/>
      </c>
      <c r="H59" s="139">
        <f>G59*F59</f>
        <v/>
      </c>
      <c r="I59" s="541" t="n"/>
      <c r="L59" s="40" t="n">
        <v>0</v>
      </c>
    </row>
    <row r="60" ht="21" customHeight="1" s="1611">
      <c r="A60" s="109" t="n">
        <v>5802037</v>
      </c>
      <c r="B60" s="105" t="inlineStr">
        <is>
          <t>リレント　アステローペ　スキンローション</t>
        </is>
      </c>
      <c r="C60" s="101" t="n"/>
      <c r="D60" s="102" t="n">
        <v>189.81</v>
      </c>
      <c r="E60" s="1920" t="n">
        <v>6050</v>
      </c>
      <c r="F60" s="1926" t="n">
        <v>1997</v>
      </c>
      <c r="G60" s="97">
        <f>'ORDER SHEET'!O64</f>
        <v/>
      </c>
      <c r="H60" s="139">
        <f>G60*F60</f>
        <v/>
      </c>
      <c r="I60" s="541" t="n"/>
      <c r="L60" s="40" t="n">
        <v>0</v>
      </c>
    </row>
    <row r="61" ht="21" customHeight="1" s="1611">
      <c r="A61" s="109" t="n">
        <v>5802038</v>
      </c>
      <c r="B61" s="105" t="inlineStr">
        <is>
          <t>リレント　アステローペ　モイスチュアローション</t>
        </is>
      </c>
      <c r="C61" s="101" t="n"/>
      <c r="D61" s="102" t="n">
        <v>179.26</v>
      </c>
      <c r="E61" s="1920" t="n">
        <v>6050</v>
      </c>
      <c r="F61" s="1926" t="n">
        <v>1997</v>
      </c>
      <c r="G61" s="97">
        <f>'ORDER SHEET'!O65</f>
        <v/>
      </c>
      <c r="H61" s="139">
        <f>G61*F61</f>
        <v/>
      </c>
      <c r="I61" s="541" t="n"/>
      <c r="L61" s="40" t="n">
        <v>0</v>
      </c>
    </row>
    <row r="62" ht="21" customHeight="1" s="1611">
      <c r="A62" s="109" t="n">
        <v>5802039</v>
      </c>
      <c r="B62" s="105" t="inlineStr">
        <is>
          <t>リレント　アステローペ　ミルクローション</t>
        </is>
      </c>
      <c r="C62" s="101" t="n"/>
      <c r="D62" s="102" t="n">
        <v>177.39</v>
      </c>
      <c r="E62" s="1920" t="n">
        <v>6050</v>
      </c>
      <c r="F62" s="1921" t="n">
        <v>1997</v>
      </c>
      <c r="G62" s="97">
        <f>'ORDER SHEET'!O66</f>
        <v/>
      </c>
      <c r="H62" s="139">
        <f>G62*F62</f>
        <v/>
      </c>
      <c r="I62" s="541" t="n"/>
      <c r="L62" s="40" t="n">
        <v>0</v>
      </c>
    </row>
    <row r="63" ht="21" customHeight="1" s="1611">
      <c r="A63" s="109" t="n">
        <v>5802040</v>
      </c>
      <c r="B63" s="105" t="inlineStr">
        <is>
          <t>リレント　アステローペ　モイスチュアクリーム</t>
        </is>
      </c>
      <c r="C63" s="101" t="n"/>
      <c r="D63" s="102" t="n">
        <v>96</v>
      </c>
      <c r="E63" s="1920" t="n">
        <v>6050</v>
      </c>
      <c r="F63" s="1921" t="n">
        <v>1997</v>
      </c>
      <c r="G63" s="97">
        <f>'ORDER SHEET'!O67</f>
        <v/>
      </c>
      <c r="H63" s="139">
        <f>G63*F63</f>
        <v/>
      </c>
      <c r="I63" s="541" t="n"/>
      <c r="L63" s="40" t="n">
        <v>0</v>
      </c>
    </row>
    <row r="64" ht="21" customHeight="1" s="1611">
      <c r="A64" s="109" t="n">
        <v>5802056</v>
      </c>
      <c r="B64" s="105" t="inlineStr">
        <is>
          <t>リレント　リナレス　スキンローション</t>
        </is>
      </c>
      <c r="C64" s="101" t="n"/>
      <c r="D64" s="102" t="n">
        <v>381.37</v>
      </c>
      <c r="E64" s="1920" t="n">
        <v>8500</v>
      </c>
      <c r="F64" s="1921" t="n">
        <v>2805</v>
      </c>
      <c r="G64" s="97">
        <f>'ORDER SHEET'!O68</f>
        <v/>
      </c>
      <c r="H64" s="139">
        <f>G64*F64</f>
        <v/>
      </c>
      <c r="I64" s="541" t="n"/>
      <c r="L64" s="40" t="n">
        <v>0</v>
      </c>
    </row>
    <row r="65" ht="21" customHeight="1" s="1611">
      <c r="A65" s="109" t="n">
        <v>5802057</v>
      </c>
      <c r="B65" s="105" t="inlineStr">
        <is>
          <t>リレント　リナレス　エッセンスα</t>
        </is>
      </c>
      <c r="C65" s="101" t="n"/>
      <c r="D65" s="102" t="n">
        <v>104</v>
      </c>
      <c r="E65" s="1920" t="n">
        <v>10000</v>
      </c>
      <c r="F65" s="1921" t="n">
        <v>3300</v>
      </c>
      <c r="G65" s="97">
        <f>'ORDER SHEET'!O69</f>
        <v/>
      </c>
      <c r="H65" s="139">
        <f>G65*F65</f>
        <v/>
      </c>
      <c r="I65" s="541" t="n"/>
      <c r="L65" s="40" t="n">
        <v>0</v>
      </c>
    </row>
    <row r="66" ht="21" customHeight="1" s="1611">
      <c r="A66" s="109" t="n">
        <v>5802058</v>
      </c>
      <c r="B66" s="105" t="inlineStr">
        <is>
          <t>リレント　リナレス　ミルクローション</t>
        </is>
      </c>
      <c r="C66" s="101" t="n"/>
      <c r="D66" s="102" t="n">
        <v>138.66</v>
      </c>
      <c r="E66" s="1920" t="n">
        <v>10000</v>
      </c>
      <c r="F66" s="1921" t="n">
        <v>3300</v>
      </c>
      <c r="G66" s="97">
        <f>'ORDER SHEET'!O70</f>
        <v/>
      </c>
      <c r="H66" s="139">
        <f>G66*F66</f>
        <v/>
      </c>
      <c r="I66" s="541" t="n"/>
      <c r="L66" s="40" t="n">
        <v>0</v>
      </c>
    </row>
    <row r="67" ht="21" customHeight="1" s="1611">
      <c r="A67" s="109" t="n">
        <v>5802059</v>
      </c>
      <c r="B67" s="105" t="inlineStr">
        <is>
          <t>リレント　リナレス　モイスチュアクリーム</t>
        </is>
      </c>
      <c r="C67" s="101" t="n"/>
      <c r="D67" s="102" t="n">
        <v>100.33</v>
      </c>
      <c r="E67" s="1920" t="n">
        <v>15000</v>
      </c>
      <c r="F67" s="1921" t="n">
        <v>4950</v>
      </c>
      <c r="G67" s="97">
        <f>'ORDER SHEET'!O71</f>
        <v/>
      </c>
      <c r="H67" s="139">
        <f>G67*F67</f>
        <v/>
      </c>
      <c r="I67" s="541" t="n"/>
      <c r="L67" s="40" t="n">
        <v>0</v>
      </c>
    </row>
    <row r="68" ht="21" customHeight="1" s="1611">
      <c r="A68" s="109" t="n">
        <v>5802508</v>
      </c>
      <c r="B68" s="107" t="inlineStr">
        <is>
          <t>リレント　UVプロテクト (20g×2本）</t>
        </is>
      </c>
      <c r="C68" s="101" t="n"/>
      <c r="D68" s="102" t="n"/>
      <c r="E68" s="1920" t="n">
        <v>5500</v>
      </c>
      <c r="F68" s="1921" t="n">
        <v>1815</v>
      </c>
      <c r="G68" s="97">
        <f>'ORDER SHEET'!O72</f>
        <v/>
      </c>
      <c r="H68" s="139">
        <f>G68*F68</f>
        <v/>
      </c>
      <c r="I68" s="541" t="n"/>
      <c r="L68" s="40" t="n">
        <v>0</v>
      </c>
    </row>
    <row r="69" ht="21" customHeight="1" s="1611">
      <c r="A69" s="109" t="n">
        <v>5802006</v>
      </c>
      <c r="B69" s="105" t="inlineStr">
        <is>
          <t>ナリシングクリーム</t>
        </is>
      </c>
      <c r="C69" s="101" t="n"/>
      <c r="D69" s="102" t="n">
        <v>126.61</v>
      </c>
      <c r="E69" s="1920" t="n">
        <v>7000</v>
      </c>
      <c r="F69" s="1921" t="n">
        <v>2310</v>
      </c>
      <c r="G69" s="97">
        <f>'ORDER SHEET'!O73</f>
        <v/>
      </c>
      <c r="H69" s="139">
        <f>G69*F69</f>
        <v/>
      </c>
      <c r="I69" s="541" t="n"/>
      <c r="L69" s="40" t="n">
        <v>0</v>
      </c>
    </row>
    <row r="70" ht="21" customHeight="1" s="1611">
      <c r="A70" s="109" t="n">
        <v>5802426</v>
      </c>
      <c r="B70" s="105" t="inlineStr">
        <is>
          <t>リレント　ハンドクリーム</t>
        </is>
      </c>
      <c r="C70" s="101" t="n"/>
      <c r="D70" s="102" t="n">
        <v>100.35</v>
      </c>
      <c r="E70" s="1920" t="n">
        <v>1000</v>
      </c>
      <c r="F70" s="1921" t="n">
        <v>330</v>
      </c>
      <c r="G70" s="97">
        <f>'ORDER SHEET'!O74</f>
        <v/>
      </c>
      <c r="H70" s="139">
        <f>G70*F70</f>
        <v/>
      </c>
      <c r="I70" s="541" t="n"/>
      <c r="L70" s="40" t="n">
        <v>0</v>
      </c>
    </row>
    <row r="71" ht="21" customHeight="1" s="1611">
      <c r="A71" s="109" t="n">
        <v>5802254</v>
      </c>
      <c r="B71" s="105" t="inlineStr">
        <is>
          <t>リレント　リップクリーム</t>
        </is>
      </c>
      <c r="C71" s="101" t="n"/>
      <c r="D71" s="102" t="n">
        <v>15.3</v>
      </c>
      <c r="E71" s="1920" t="n">
        <v>2200</v>
      </c>
      <c r="F71" s="1921" t="n">
        <v>858</v>
      </c>
      <c r="G71" s="97">
        <f>'ORDER SHEET'!O75</f>
        <v/>
      </c>
      <c r="H71" s="139">
        <f>G71*F71</f>
        <v/>
      </c>
      <c r="I71" s="541" t="n"/>
      <c r="L71" s="40" t="n">
        <v>0</v>
      </c>
    </row>
    <row r="72" ht="21" customHeight="1" s="1611">
      <c r="A72" s="109" t="n">
        <v>5802179</v>
      </c>
      <c r="B72" s="105" t="inlineStr">
        <is>
          <t>クロセッケンWA</t>
        </is>
      </c>
      <c r="C72" s="101" t="n"/>
      <c r="D72" s="102" t="n">
        <v>168.72</v>
      </c>
      <c r="E72" s="1920" t="n">
        <v>1000</v>
      </c>
      <c r="F72" s="1921" t="n">
        <v>330</v>
      </c>
      <c r="G72" s="97">
        <f>'ORDER SHEET'!O76</f>
        <v/>
      </c>
      <c r="H72" s="139">
        <f>G72*F72</f>
        <v/>
      </c>
      <c r="I72" s="541" t="n"/>
      <c r="L72" s="40" t="n">
        <v>36</v>
      </c>
    </row>
    <row r="73" ht="21" customHeight="1" s="1611">
      <c r="A73" s="353" t="n">
        <v>5802009</v>
      </c>
      <c r="B73" s="100" t="inlineStr">
        <is>
          <t>スキンケアマッサージジェル</t>
        </is>
      </c>
      <c r="C73" s="101" t="n"/>
      <c r="D73" s="102" t="n">
        <v>212.55</v>
      </c>
      <c r="E73" s="1920" t="n">
        <v>3000</v>
      </c>
      <c r="F73" s="1921" t="n">
        <v>990</v>
      </c>
      <c r="G73" s="97">
        <f>'ORDER SHEET'!O77</f>
        <v/>
      </c>
      <c r="H73" s="139">
        <f>G73*F73</f>
        <v/>
      </c>
      <c r="I73" s="541" t="n"/>
      <c r="J73" s="70" t="n"/>
      <c r="L73" s="40" t="n">
        <v>0</v>
      </c>
    </row>
    <row r="74" ht="21" customHeight="1" s="1611">
      <c r="A74" s="109" t="n">
        <v>5802105</v>
      </c>
      <c r="B74" s="105" t="inlineStr">
        <is>
          <t>ヨウキビ　エッセンスクリームファンデーション101</t>
        </is>
      </c>
      <c r="C74" s="101" t="n"/>
      <c r="D74" s="102" t="n">
        <v>85.47</v>
      </c>
      <c r="E74" s="1920" t="n">
        <v>12000</v>
      </c>
      <c r="F74" s="1921" t="n">
        <v>2310</v>
      </c>
      <c r="G74" s="97">
        <f>'ORDER SHEET'!O77</f>
        <v/>
      </c>
      <c r="H74" s="139">
        <f>G74*F74</f>
        <v/>
      </c>
      <c r="I74" s="541" t="n"/>
      <c r="L74" s="40" t="n">
        <v>0</v>
      </c>
    </row>
    <row r="75" ht="21" customHeight="1" s="1611">
      <c r="A75" s="109" t="n">
        <v>5802106</v>
      </c>
      <c r="B75" s="105" t="inlineStr">
        <is>
          <t>ヨウキビ　エッセンスクリームファンデーション200</t>
        </is>
      </c>
      <c r="C75" s="101" t="n"/>
      <c r="D75" s="102" t="n">
        <v>85.47</v>
      </c>
      <c r="E75" s="1920" t="n">
        <v>12000</v>
      </c>
      <c r="F75" s="1921" t="n">
        <v>2310</v>
      </c>
      <c r="G75" s="97">
        <f>'ORDER SHEET'!O78</f>
        <v/>
      </c>
      <c r="H75" s="139">
        <f>G75*F75</f>
        <v/>
      </c>
      <c r="I75" s="541" t="n"/>
      <c r="L75" s="40" t="n">
        <v>0</v>
      </c>
    </row>
    <row r="76" ht="21" customHeight="1" s="1611">
      <c r="A76" s="109" t="n">
        <v>5802107</v>
      </c>
      <c r="B76" s="105" t="inlineStr">
        <is>
          <t>ヨウキビ　エッセンスクリームファンデーション201</t>
        </is>
      </c>
      <c r="C76" s="101" t="n"/>
      <c r="D76" s="102" t="n">
        <v>85.47</v>
      </c>
      <c r="E76" s="1920" t="n">
        <v>12000</v>
      </c>
      <c r="F76" s="1921" t="n">
        <v>2310</v>
      </c>
      <c r="G76" s="97">
        <f>'ORDER SHEET'!O79</f>
        <v/>
      </c>
      <c r="H76" s="139">
        <f>G76*F76</f>
        <v/>
      </c>
      <c r="I76" s="541" t="n"/>
      <c r="L76" s="40" t="n">
        <v>0</v>
      </c>
    </row>
    <row r="77" ht="21" customHeight="1" s="1611">
      <c r="A77" s="109" t="n">
        <v>5802159</v>
      </c>
      <c r="B77" s="105" t="inlineStr">
        <is>
          <t>ツメカエ　エッセンスパウダーF　１０１</t>
        </is>
      </c>
      <c r="C77" s="101" t="n"/>
      <c r="D77" s="102" t="n">
        <v>22.24</v>
      </c>
      <c r="E77" s="1920" t="n">
        <v>9000</v>
      </c>
      <c r="F77" s="1921" t="n">
        <v>2310</v>
      </c>
      <c r="G77" s="97">
        <f>'ORDER SHEET'!O80</f>
        <v/>
      </c>
      <c r="H77" s="139">
        <f>G77*F77</f>
        <v/>
      </c>
      <c r="I77" s="541" t="n"/>
      <c r="L77" s="40" t="n">
        <v>18</v>
      </c>
    </row>
    <row r="78" ht="21" customHeight="1" s="1611">
      <c r="A78" s="109" t="n">
        <v>5802160</v>
      </c>
      <c r="B78" s="105" t="inlineStr">
        <is>
          <t>ツメカエ　エッセンスパウダーF　２００</t>
        </is>
      </c>
      <c r="C78" s="101" t="n"/>
      <c r="D78" s="102" t="n">
        <v>22.24</v>
      </c>
      <c r="E78" s="1920" t="n">
        <v>9000</v>
      </c>
      <c r="F78" s="1921" t="n">
        <v>2310</v>
      </c>
      <c r="G78" s="97">
        <f>'ORDER SHEET'!O81</f>
        <v/>
      </c>
      <c r="H78" s="139">
        <f>G78*F78</f>
        <v/>
      </c>
      <c r="I78" s="541" t="n"/>
      <c r="J78" s="70" t="n"/>
      <c r="L78" s="40" t="n">
        <v>18</v>
      </c>
    </row>
    <row r="79" ht="21" customHeight="1" s="1611">
      <c r="A79" s="109" t="n">
        <v>5802161</v>
      </c>
      <c r="B79" s="105" t="inlineStr">
        <is>
          <t>ツメカエ　エッセンスパウダーF　２０１</t>
        </is>
      </c>
      <c r="C79" s="101" t="n"/>
      <c r="D79" s="102" t="n">
        <v>22.24</v>
      </c>
      <c r="E79" s="1920" t="n">
        <v>9000</v>
      </c>
      <c r="F79" s="1921" t="n">
        <v>2310</v>
      </c>
      <c r="G79" s="97">
        <f>'ORDER SHEET'!O82</f>
        <v/>
      </c>
      <c r="H79" s="139">
        <f>G79*F79</f>
        <v/>
      </c>
      <c r="I79" s="541" t="n"/>
      <c r="J79" s="70" t="n"/>
      <c r="L79" s="40" t="n">
        <v>0</v>
      </c>
    </row>
    <row r="80" ht="21" customHeight="1" s="1611">
      <c r="A80" s="109" t="n">
        <v>5802471</v>
      </c>
      <c r="B80" s="105" t="inlineStr">
        <is>
          <t>エッセンスパウダーF　コンパクトケース</t>
        </is>
      </c>
      <c r="C80" s="101" t="n"/>
      <c r="D80" s="102" t="n">
        <v>84.44</v>
      </c>
      <c r="E80" s="1920" t="n">
        <v>580</v>
      </c>
      <c r="F80" s="1921" t="n">
        <v>580</v>
      </c>
      <c r="G80" s="97">
        <f>'ORDER SHEET'!O83</f>
        <v/>
      </c>
      <c r="H80" s="139">
        <f>G80*F80</f>
        <v/>
      </c>
      <c r="I80" s="541" t="n"/>
      <c r="L80" s="40" t="n">
        <v>30</v>
      </c>
    </row>
    <row r="81" ht="21" customHeight="1" s="1611">
      <c r="A81" s="109" t="n">
        <v>5802111</v>
      </c>
      <c r="B81" s="105" t="inlineStr">
        <is>
          <t>リレント　アイラッシュトリートメント</t>
        </is>
      </c>
      <c r="C81" s="101" t="n"/>
      <c r="D81" s="102" t="n">
        <v>16</v>
      </c>
      <c r="E81" s="1920" t="n">
        <v>3000</v>
      </c>
      <c r="F81" s="1921" t="n">
        <v>990</v>
      </c>
      <c r="G81" s="97">
        <f>'ORDER SHEET'!O85</f>
        <v/>
      </c>
      <c r="H81" s="139">
        <f>G81*F81</f>
        <v/>
      </c>
      <c r="I81" s="541" t="n"/>
      <c r="L81" s="40" t="n">
        <v>0</v>
      </c>
    </row>
    <row r="82" ht="21" customHeight="1" s="1611">
      <c r="A82" s="109" t="n">
        <v>5802148</v>
      </c>
      <c r="B82" s="105" t="inlineStr">
        <is>
          <t>ファンデーションパフ＜ダイ＞</t>
        </is>
      </c>
      <c r="C82" s="101" t="n"/>
      <c r="D82" s="102" t="n"/>
      <c r="E82" s="1920" t="n">
        <v>530</v>
      </c>
      <c r="F82" s="1921" t="n">
        <v>174.9</v>
      </c>
      <c r="G82" s="97" t="n"/>
      <c r="H82" s="139">
        <f>G82*F82</f>
        <v/>
      </c>
      <c r="I82" s="541" t="n"/>
    </row>
    <row r="83" ht="21" customHeight="1" s="1611">
      <c r="A83" s="109" t="n">
        <v>5802152</v>
      </c>
      <c r="B83" s="105" t="inlineStr">
        <is>
          <t>エッセンスパウダーパフ</t>
        </is>
      </c>
      <c r="C83" s="101" t="n"/>
      <c r="D83" s="102" t="n"/>
      <c r="E83" s="1920" t="n">
        <v>540</v>
      </c>
      <c r="F83" s="1921" t="n">
        <v>178.2</v>
      </c>
      <c r="G83" s="97" t="n"/>
      <c r="H83" s="139">
        <f>G83*F83</f>
        <v/>
      </c>
      <c r="I83" s="541" t="n"/>
    </row>
    <row r="84" ht="21" customHeight="1" s="1611">
      <c r="A84" s="109" t="n">
        <v>5802155</v>
      </c>
      <c r="B84" s="105" t="inlineStr">
        <is>
          <t>エッセンスパウダーパフ＜マル＞</t>
        </is>
      </c>
      <c r="C84" s="101" t="n"/>
      <c r="D84" s="102" t="n"/>
      <c r="E84" s="1920" t="n">
        <v>500</v>
      </c>
      <c r="F84" s="1921" t="n">
        <v>165</v>
      </c>
      <c r="G84" s="97">
        <f>'ORDER SHEET'!O84</f>
        <v/>
      </c>
      <c r="H84" s="139">
        <f>G84*F84</f>
        <v/>
      </c>
      <c r="I84" s="541" t="n"/>
      <c r="L84" s="40" t="n">
        <v>30</v>
      </c>
    </row>
    <row r="85" ht="21" customHeight="1" s="1611">
      <c r="A85" s="109" t="n">
        <v>5802136</v>
      </c>
      <c r="B85" s="105" t="inlineStr">
        <is>
          <t>ヨウキビ　エッセンスシャンプー</t>
        </is>
      </c>
      <c r="C85" s="101" t="n"/>
      <c r="D85" s="102" t="n">
        <v>340</v>
      </c>
      <c r="E85" s="1920" t="n">
        <v>3000</v>
      </c>
      <c r="F85" s="1921" t="n">
        <v>990</v>
      </c>
      <c r="G85" s="97">
        <f>'ORDER SHEET'!O86</f>
        <v/>
      </c>
      <c r="H85" s="139">
        <f>G85*F85</f>
        <v/>
      </c>
      <c r="I85" s="541" t="n"/>
      <c r="L85" s="40" t="n">
        <v>30</v>
      </c>
    </row>
    <row r="86" ht="21" customHeight="1" s="1611">
      <c r="A86" s="109" t="n">
        <v>5802137</v>
      </c>
      <c r="B86" s="105" t="inlineStr">
        <is>
          <t>ヨウキビ　エッセンストリートメント</t>
        </is>
      </c>
      <c r="C86" s="101" t="n"/>
      <c r="D86" s="102" t="n">
        <v>340</v>
      </c>
      <c r="E86" s="1920" t="n">
        <v>3000</v>
      </c>
      <c r="F86" s="1921" t="n">
        <v>990</v>
      </c>
      <c r="G86" s="97">
        <f>'ORDER SHEET'!O87</f>
        <v/>
      </c>
      <c r="H86" s="139">
        <f>G86*F86</f>
        <v/>
      </c>
      <c r="I86" s="541" t="n"/>
      <c r="L86" s="40" t="n">
        <v>0</v>
      </c>
    </row>
    <row r="87" ht="21" customHeight="1" s="1611">
      <c r="A87" s="115" t="n">
        <v>5802395</v>
      </c>
      <c r="B87" s="116" t="inlineStr">
        <is>
          <t>ラ・セラール　トライアルセット（４種）</t>
        </is>
      </c>
      <c r="C87" s="101" t="n"/>
      <c r="D87" s="102" t="n"/>
      <c r="E87" s="1920" t="n">
        <v>7000</v>
      </c>
      <c r="F87" s="1921" t="n">
        <v>2310</v>
      </c>
      <c r="G87" s="97" t="n"/>
      <c r="H87" s="139">
        <f>G87*F87</f>
        <v/>
      </c>
      <c r="I87" s="541" t="n"/>
    </row>
    <row r="88" ht="21" customHeight="1" s="1611">
      <c r="A88" s="774" t="n">
        <v>5802598</v>
      </c>
      <c r="B88" s="775" t="inlineStr">
        <is>
          <t>ラ・セラール　ドロゥワーシャンプー（リニューアル）</t>
        </is>
      </c>
      <c r="C88" s="124" t="n"/>
      <c r="D88" s="125" t="n"/>
      <c r="E88" s="1927" t="n">
        <v>3600</v>
      </c>
      <c r="F88" s="1928" t="n">
        <v>1188</v>
      </c>
      <c r="G88" s="128">
        <f>'ORDER SHEET'!O42</f>
        <v/>
      </c>
      <c r="H88" s="139">
        <f>G88*F88</f>
        <v/>
      </c>
      <c r="I88" s="541" t="n"/>
      <c r="L88" s="40" t="n">
        <v>0</v>
      </c>
    </row>
    <row r="89" ht="21" customHeight="1" s="1611">
      <c r="A89" s="774" t="n">
        <v>5802599</v>
      </c>
      <c r="B89" s="775" t="inlineStr">
        <is>
          <t>ラ・セラール　ドロゥワートリートメント（リニューアル）</t>
        </is>
      </c>
      <c r="C89" s="101" t="n"/>
      <c r="D89" s="102" t="n"/>
      <c r="E89" s="1920" t="n">
        <v>3600</v>
      </c>
      <c r="F89" s="1921" t="n">
        <v>1188</v>
      </c>
      <c r="G89" s="128">
        <f>'ORDER SHEET'!O43</f>
        <v/>
      </c>
      <c r="H89" s="139">
        <f>G89*F89</f>
        <v/>
      </c>
      <c r="I89" s="541" t="n"/>
      <c r="L89" s="40" t="n">
        <v>0</v>
      </c>
    </row>
    <row r="90" ht="21" customHeight="1" s="1611">
      <c r="A90" s="774" t="n">
        <v>5802536</v>
      </c>
      <c r="B90" s="775" t="inlineStr">
        <is>
          <t>ラ・セラール　ドロゥワーボディシャンプー</t>
        </is>
      </c>
      <c r="C90" s="124" t="n"/>
      <c r="D90" s="125" t="n"/>
      <c r="E90" s="1927" t="n">
        <v>3400</v>
      </c>
      <c r="F90" s="1928" t="n">
        <v>1122</v>
      </c>
      <c r="G90" s="128">
        <f>'ORDER SHEET'!O44</f>
        <v/>
      </c>
      <c r="H90" s="543">
        <f>G90*F90</f>
        <v/>
      </c>
      <c r="I90" s="541" t="n"/>
      <c r="L90" s="40" t="n">
        <v>0</v>
      </c>
    </row>
    <row r="91" ht="21" customHeight="1" s="1611">
      <c r="A91" s="546" t="n">
        <v>5802585</v>
      </c>
      <c r="B91" s="547" t="inlineStr">
        <is>
          <t>【新】YOKIBI　エッセンスウォッシュ（限定）</t>
        </is>
      </c>
      <c r="C91" s="366" t="n"/>
      <c r="D91" s="544" t="n"/>
      <c r="E91" s="1929" t="n">
        <v>6000</v>
      </c>
      <c r="F91" s="1930">
        <f>E91*0.33</f>
        <v/>
      </c>
      <c r="G91" s="367">
        <f>'ORDER SHEET'!O49</f>
        <v/>
      </c>
      <c r="H91" s="545">
        <f>G91*F91</f>
        <v/>
      </c>
      <c r="I91" s="541" t="n"/>
      <c r="L91" s="40" t="n">
        <v>0</v>
      </c>
    </row>
    <row r="92" ht="21" customHeight="1" s="1611">
      <c r="A92" s="546" t="n">
        <v>5802584</v>
      </c>
      <c r="B92" s="547" t="inlineStr">
        <is>
          <t>【新】YOKIBI　エッセンスエマルションリッチ×リッチ（限定）</t>
        </is>
      </c>
      <c r="C92" s="366" t="n"/>
      <c r="D92" s="544" t="n"/>
      <c r="E92" s="1929" t="n">
        <v>10000</v>
      </c>
      <c r="F92" s="1930" t="n">
        <v>3000</v>
      </c>
      <c r="G92" s="367">
        <f>'ORDER SHEET'!O55</f>
        <v/>
      </c>
      <c r="H92" s="545">
        <f>G92*F92</f>
        <v/>
      </c>
      <c r="I92" s="541" t="n"/>
      <c r="L92" s="40" t="n">
        <v>36</v>
      </c>
    </row>
    <row r="93" ht="21" customHeight="1" s="1611">
      <c r="A93" s="546" t="n">
        <v>5802583</v>
      </c>
      <c r="B93" s="547" t="inlineStr">
        <is>
          <t>【新】ラ・セラール　ドロゥワークリームリッチ（限定）</t>
        </is>
      </c>
      <c r="C93" s="366" t="n"/>
      <c r="D93" s="544" t="n"/>
      <c r="E93" s="1929" t="n">
        <v>10000</v>
      </c>
      <c r="F93" s="1930" t="n">
        <v>4500</v>
      </c>
      <c r="G93" s="367">
        <f>'ORDER SHEET'!O39</f>
        <v/>
      </c>
      <c r="H93" s="545">
        <f>G93*F93</f>
        <v/>
      </c>
      <c r="I93" s="541" t="n"/>
      <c r="L93" s="40" t="n">
        <v>36</v>
      </c>
    </row>
    <row r="94" ht="21" customHeight="1" s="1611">
      <c r="A94" s="546" t="n">
        <v>5802503</v>
      </c>
      <c r="B94" s="547" t="inlineStr">
        <is>
          <t>リレント　ローズボディミルク（再販）</t>
        </is>
      </c>
      <c r="C94" s="366" t="n"/>
      <c r="D94" s="544" t="n"/>
      <c r="E94" s="1929" t="n">
        <v>2800</v>
      </c>
      <c r="F94" s="1930" t="n">
        <v>900</v>
      </c>
      <c r="G94" s="367">
        <f>'ORDER SHEET'!O88</f>
        <v/>
      </c>
      <c r="H94" s="545">
        <f>G94*F94</f>
        <v/>
      </c>
      <c r="I94" s="541" t="n"/>
      <c r="L94" s="40" t="n">
        <v>0</v>
      </c>
    </row>
    <row r="95" ht="21" customHeight="1" s="1611">
      <c r="A95" s="132" t="n">
        <v>5802299</v>
      </c>
      <c r="B95" s="133" t="inlineStr">
        <is>
          <t>【パウチ】YOKIBI　エッセンスクレンジング（48包入）</t>
        </is>
      </c>
      <c r="C95" s="134" t="n"/>
      <c r="D95" s="135" t="n"/>
      <c r="E95" s="1931" t="n">
        <v>1920</v>
      </c>
      <c r="F95" s="1932" t="n">
        <v>1920</v>
      </c>
      <c r="G95" s="138">
        <f>'ORDER SHEET'!O117</f>
        <v/>
      </c>
      <c r="H95" s="139">
        <f>G95*F95</f>
        <v/>
      </c>
      <c r="I95" s="541" t="n"/>
      <c r="L95" s="40" t="n">
        <v>0</v>
      </c>
    </row>
    <row r="96" ht="21" customHeight="1" s="1611">
      <c r="A96" s="109" t="n">
        <v>5802300</v>
      </c>
      <c r="B96" s="105" t="inlineStr">
        <is>
          <t>【パウチ】YOKIBI　エッセンスコールド（48包入）</t>
        </is>
      </c>
      <c r="C96" s="101" t="n"/>
      <c r="D96" s="102" t="n"/>
      <c r="E96" s="1920" t="n">
        <v>1920</v>
      </c>
      <c r="F96" s="1921" t="n">
        <v>1920</v>
      </c>
      <c r="G96" s="138">
        <f>'ORDER SHEET'!O118</f>
        <v/>
      </c>
      <c r="H96" s="139">
        <f>G96*F96</f>
        <v/>
      </c>
      <c r="I96" s="541" t="n"/>
      <c r="J96" s="70" t="n"/>
      <c r="L96" s="40" t="n">
        <v>0</v>
      </c>
    </row>
    <row r="97" ht="21" customHeight="1" s="1611">
      <c r="A97" s="109" t="n">
        <v>5802302</v>
      </c>
      <c r="B97" s="105" t="inlineStr">
        <is>
          <t>【パウチ】YOKIBI　エッセンスローション（48包入）</t>
        </is>
      </c>
      <c r="C97" s="101" t="n"/>
      <c r="D97" s="102" t="n"/>
      <c r="E97" s="1920" t="n">
        <v>1920</v>
      </c>
      <c r="F97" s="1921" t="n">
        <v>1920</v>
      </c>
      <c r="G97" s="138">
        <f>'ORDER SHEET'!O119</f>
        <v/>
      </c>
      <c r="H97" s="139">
        <f>G97*F97</f>
        <v/>
      </c>
      <c r="I97" s="541" t="n"/>
      <c r="J97" s="70" t="n"/>
      <c r="L97" s="40" t="n">
        <v>0</v>
      </c>
    </row>
    <row r="98" ht="21" customHeight="1" s="1611">
      <c r="A98" s="109" t="n">
        <v>5802303</v>
      </c>
      <c r="B98" s="105" t="inlineStr">
        <is>
          <t>【パウチ】YOKIBI　エッセンスジェル（48包入）</t>
        </is>
      </c>
      <c r="C98" s="101" t="n"/>
      <c r="D98" s="102" t="n"/>
      <c r="E98" s="1920" t="n">
        <v>1920</v>
      </c>
      <c r="F98" s="1921" t="n">
        <v>1920</v>
      </c>
      <c r="G98" s="138">
        <f>'ORDER SHEET'!O120</f>
        <v/>
      </c>
      <c r="H98" s="139">
        <f>G98*F98</f>
        <v/>
      </c>
      <c r="I98" s="541" t="n"/>
      <c r="L98" s="40" t="n">
        <v>0</v>
      </c>
    </row>
    <row r="99" ht="21" customHeight="1" s="1611">
      <c r="A99" s="109" t="n">
        <v>5802304</v>
      </c>
      <c r="B99" s="105" t="inlineStr">
        <is>
          <t>【パウチ】YOKIBI　エッセンスアイトリートメント（48包入）</t>
        </is>
      </c>
      <c r="C99" s="101" t="n"/>
      <c r="D99" s="102" t="n"/>
      <c r="E99" s="1920" t="n">
        <v>3600</v>
      </c>
      <c r="F99" s="1921" t="n">
        <v>3600</v>
      </c>
      <c r="G99" s="138">
        <f>'ORDER SHEET'!O121</f>
        <v/>
      </c>
      <c r="H99" s="139">
        <f>G99*F99</f>
        <v/>
      </c>
      <c r="I99" s="541" t="n"/>
      <c r="J99" s="70" t="n"/>
      <c r="L99" s="40" t="n">
        <v>0</v>
      </c>
    </row>
    <row r="100" ht="21" customHeight="1" s="1611">
      <c r="A100" s="109" t="n">
        <v>5802305</v>
      </c>
      <c r="B100" s="105" t="inlineStr">
        <is>
          <t>【パウチ】YOKIBI　エッセンスエマルションリッチ（48包入）</t>
        </is>
      </c>
      <c r="C100" s="101" t="n"/>
      <c r="D100" s="102" t="n"/>
      <c r="E100" s="1920" t="n">
        <v>1920</v>
      </c>
      <c r="F100" s="1921" t="n">
        <v>1920</v>
      </c>
      <c r="G100" s="138">
        <f>'ORDER SHEET'!O122</f>
        <v/>
      </c>
      <c r="H100" s="139">
        <f>G100*F100</f>
        <v/>
      </c>
      <c r="I100" s="541" t="n"/>
      <c r="J100" s="70" t="n"/>
      <c r="L100" s="40" t="n">
        <v>0</v>
      </c>
    </row>
    <row r="101" ht="21" customHeight="1" s="1611">
      <c r="A101" s="109" t="n">
        <v>5802306</v>
      </c>
      <c r="B101" s="105" t="inlineStr">
        <is>
          <t>【パウチ】YOKIBI　エッセンスクリーム（48包入）</t>
        </is>
      </c>
      <c r="C101" s="101" t="n"/>
      <c r="D101" s="102" t="n"/>
      <c r="E101" s="1920" t="n">
        <v>5040</v>
      </c>
      <c r="F101" s="1921" t="n">
        <v>5040</v>
      </c>
      <c r="G101" s="138">
        <f>'ORDER SHEET'!O123</f>
        <v/>
      </c>
      <c r="H101" s="139">
        <f>G101*F101</f>
        <v/>
      </c>
      <c r="I101" s="541" t="n"/>
      <c r="J101" s="70" t="n"/>
      <c r="L101" s="40" t="n">
        <v>0</v>
      </c>
    </row>
    <row r="102" ht="21" customHeight="1" s="1611">
      <c r="A102" s="109" t="n">
        <v>5802482</v>
      </c>
      <c r="B102" s="105" t="inlineStr">
        <is>
          <t>【パウチ】YOKIBI　エッセンスパック（48包入）</t>
        </is>
      </c>
      <c r="C102" s="101" t="n"/>
      <c r="D102" s="102" t="n"/>
      <c r="E102" s="1933" t="n">
        <v>2640</v>
      </c>
      <c r="F102" s="1934" t="n">
        <v>2400</v>
      </c>
      <c r="G102" s="138">
        <f>'ORDER SHEET'!O124</f>
        <v/>
      </c>
      <c r="H102" s="139">
        <f>G102*F102</f>
        <v/>
      </c>
      <c r="I102" s="541" t="n"/>
      <c r="J102" s="70" t="n"/>
      <c r="L102" s="40" t="n">
        <v>0</v>
      </c>
    </row>
    <row r="103" ht="21" customHeight="1" s="1611">
      <c r="A103" s="776" t="n">
        <v>5802496</v>
      </c>
      <c r="B103" s="777" t="inlineStr">
        <is>
          <t>【パウチ】YOKIBI　エッセンスシルキームース（48包入）</t>
        </is>
      </c>
      <c r="C103" s="101" t="n"/>
      <c r="D103" s="102" t="n"/>
      <c r="E103" s="1933" t="n">
        <v>3360</v>
      </c>
      <c r="F103" s="1934" t="n">
        <v>2880</v>
      </c>
      <c r="G103" s="138">
        <f>'ORDER SHEET'!O125</f>
        <v/>
      </c>
      <c r="H103" s="139">
        <f>G103*F103</f>
        <v/>
      </c>
      <c r="I103" s="541" t="n"/>
      <c r="J103" s="70" t="n"/>
    </row>
    <row r="104" ht="21" customHeight="1" s="1611">
      <c r="A104" s="778" t="n">
        <v>5802590</v>
      </c>
      <c r="B104" s="779" t="inlineStr">
        <is>
          <t>【パウチ】YOKIBI　エッセンスウォッシュ（48包入）</t>
        </is>
      </c>
      <c r="C104" s="101" t="n"/>
      <c r="D104" s="102" t="n"/>
      <c r="E104" s="1935" t="n">
        <v>3600</v>
      </c>
      <c r="F104" s="1936" t="n">
        <v>3600</v>
      </c>
      <c r="G104" s="138">
        <f>'ORDER SHEET'!O126</f>
        <v/>
      </c>
      <c r="H104" s="139">
        <f>G104*F104</f>
        <v/>
      </c>
      <c r="I104" s="541" t="n"/>
      <c r="J104" s="70" t="n"/>
    </row>
    <row r="105" ht="21" customHeight="1" s="1611">
      <c r="A105" s="109" t="n">
        <v>5802315</v>
      </c>
      <c r="B105" s="105" t="inlineStr">
        <is>
          <t>【パウチ】ラ・セラール　ドロゥワークレンジング（48包入）</t>
        </is>
      </c>
      <c r="C105" s="101" t="n"/>
      <c r="D105" s="102" t="n"/>
      <c r="E105" s="1920" t="n">
        <v>1680</v>
      </c>
      <c r="F105" s="1921" t="n">
        <v>1680</v>
      </c>
      <c r="G105" s="138">
        <f>'ORDER SHEET'!O127</f>
        <v/>
      </c>
      <c r="H105" s="139">
        <f>G105*F105</f>
        <v/>
      </c>
      <c r="I105" s="541" t="n"/>
      <c r="J105" s="70" t="n"/>
      <c r="L105" s="40" t="n">
        <v>0</v>
      </c>
    </row>
    <row r="106" ht="21" customHeight="1" s="1611">
      <c r="A106" s="109" t="n">
        <v>5802316</v>
      </c>
      <c r="B106" s="105" t="inlineStr">
        <is>
          <t>【パウチ】ラ・セラール　ドロゥワーウォッシュ（48包入）</t>
        </is>
      </c>
      <c r="C106" s="101" t="n"/>
      <c r="D106" s="102" t="n"/>
      <c r="E106" s="1920" t="n">
        <v>1680</v>
      </c>
      <c r="F106" s="1921" t="n">
        <v>1680</v>
      </c>
      <c r="G106" s="138">
        <f>'ORDER SHEET'!O128</f>
        <v/>
      </c>
      <c r="H106" s="139">
        <f>G106*F106</f>
        <v/>
      </c>
      <c r="I106" s="541" t="n"/>
      <c r="J106" s="70" t="n"/>
      <c r="L106" s="40" t="n">
        <v>0</v>
      </c>
    </row>
    <row r="107" ht="21" customHeight="1" s="1611">
      <c r="A107" s="109" t="n">
        <v>5802324</v>
      </c>
      <c r="B107" s="105" t="inlineStr">
        <is>
          <t>【パウチ】ラ・セラール　ドロゥワーコールド（48包入）</t>
        </is>
      </c>
      <c r="C107" s="101" t="n"/>
      <c r="D107" s="102" t="n"/>
      <c r="E107" s="1920" t="n">
        <v>1680</v>
      </c>
      <c r="F107" s="1921" t="n">
        <v>1680</v>
      </c>
      <c r="G107" s="138">
        <f>'ORDER SHEET'!O129</f>
        <v/>
      </c>
      <c r="H107" s="139">
        <f>G107*F107</f>
        <v/>
      </c>
      <c r="I107" s="541" t="n"/>
      <c r="J107" s="70" t="n"/>
      <c r="L107" s="40" t="n">
        <v>0</v>
      </c>
    </row>
    <row r="108" ht="21" customHeight="1" s="1611">
      <c r="A108" s="109" t="n">
        <v>5802325</v>
      </c>
      <c r="B108" s="105" t="inlineStr">
        <is>
          <t>【パウチ】ラ・セラール　ドロゥワーフレッシュナー（48包入）</t>
        </is>
      </c>
      <c r="C108" s="101" t="n"/>
      <c r="D108" s="102" t="n"/>
      <c r="E108" s="1920" t="n">
        <v>1680</v>
      </c>
      <c r="F108" s="1921" t="n">
        <v>1680</v>
      </c>
      <c r="G108" s="138">
        <f>'ORDER SHEET'!O130</f>
        <v/>
      </c>
      <c r="H108" s="139">
        <f>G108*F108</f>
        <v/>
      </c>
      <c r="I108" s="541" t="n"/>
      <c r="J108" s="70" t="n"/>
      <c r="L108" s="40" t="n">
        <v>0</v>
      </c>
    </row>
    <row r="109" ht="21" customHeight="1" s="1611">
      <c r="A109" s="109" t="n">
        <v>5802317</v>
      </c>
      <c r="B109" s="105" t="inlineStr">
        <is>
          <t>【パウチ】ラ・セラール　ＶＣラニー（48包入）</t>
        </is>
      </c>
      <c r="C109" s="101" t="n"/>
      <c r="D109" s="102" t="n"/>
      <c r="E109" s="1920" t="n">
        <v>1680</v>
      </c>
      <c r="F109" s="1921" t="n">
        <v>1680</v>
      </c>
      <c r="G109" s="138">
        <f>'ORDER SHEET'!O131</f>
        <v/>
      </c>
      <c r="H109" s="139">
        <f>G109*F109</f>
        <v/>
      </c>
      <c r="I109" s="541" t="n"/>
      <c r="J109" s="70" t="n"/>
      <c r="L109" s="40" t="n">
        <v>0</v>
      </c>
    </row>
    <row r="110" ht="21" customHeight="1" s="1611">
      <c r="A110" s="109" t="n">
        <v>5802318</v>
      </c>
      <c r="B110" s="105" t="inlineStr">
        <is>
          <t>【パウチ】ラ・セラール　ドロゥワードール（48包入）</t>
        </is>
      </c>
      <c r="C110" s="101" t="n"/>
      <c r="D110" s="102" t="n"/>
      <c r="E110" s="1920" t="n">
        <v>1680</v>
      </c>
      <c r="F110" s="1921" t="n">
        <v>1680</v>
      </c>
      <c r="G110" s="138">
        <f>'ORDER SHEET'!O132</f>
        <v/>
      </c>
      <c r="H110" s="139">
        <f>G110*F110</f>
        <v/>
      </c>
      <c r="I110" s="541" t="n"/>
      <c r="J110" s="70" t="n"/>
      <c r="L110" s="40" t="n">
        <v>0</v>
      </c>
    </row>
    <row r="111" ht="21" customHeight="1" s="1611">
      <c r="A111" s="109" t="n">
        <v>5802319</v>
      </c>
      <c r="B111" s="105" t="inlineStr">
        <is>
          <t>【パウチ】ラ・セラール　ドロゥワーラニー（48包入）</t>
        </is>
      </c>
      <c r="C111" s="101" t="n"/>
      <c r="D111" s="102" t="n"/>
      <c r="E111" s="1920" t="n">
        <v>1680</v>
      </c>
      <c r="F111" s="1921" t="n">
        <v>1680</v>
      </c>
      <c r="G111" s="138">
        <f>'ORDER SHEET'!O133</f>
        <v/>
      </c>
      <c r="H111" s="139">
        <f>G111*F111</f>
        <v/>
      </c>
      <c r="I111" s="541" t="n"/>
      <c r="J111" s="70" t="n"/>
      <c r="L111" s="40" t="n">
        <v>0</v>
      </c>
    </row>
    <row r="112" ht="21" customHeight="1" s="1611">
      <c r="A112" s="109" t="n">
        <v>5802323</v>
      </c>
      <c r="B112" s="105" t="inlineStr">
        <is>
          <t>【パウチ】ラ・セラール　ドロゥワーセラム（48包入）</t>
        </is>
      </c>
      <c r="C112" s="101" t="n"/>
      <c r="D112" s="102" t="n"/>
      <c r="E112" s="1920" t="n">
        <v>1680</v>
      </c>
      <c r="F112" s="1921" t="n">
        <v>1680</v>
      </c>
      <c r="G112" s="138">
        <f>'ORDER SHEET'!O134</f>
        <v/>
      </c>
      <c r="H112" s="139">
        <f>G112*F112</f>
        <v/>
      </c>
      <c r="I112" s="541" t="n"/>
      <c r="J112" s="70" t="n"/>
      <c r="L112" s="40" t="n">
        <v>0</v>
      </c>
    </row>
    <row r="113" ht="21" customHeight="1" s="1611">
      <c r="A113" s="109" t="n">
        <v>5802320</v>
      </c>
      <c r="B113" s="105" t="inlineStr">
        <is>
          <t>【パウチ】ラ・セラール　ドロゥワーパック（20包入）</t>
        </is>
      </c>
      <c r="C113" s="101" t="n"/>
      <c r="D113" s="102" t="n"/>
      <c r="E113" s="1920" t="n">
        <v>1700</v>
      </c>
      <c r="F113" s="1921" t="n">
        <v>1700</v>
      </c>
      <c r="G113" s="138">
        <f>'ORDER SHEET'!O135</f>
        <v/>
      </c>
      <c r="H113" s="139">
        <f>G113*F113</f>
        <v/>
      </c>
      <c r="I113" s="541" t="n"/>
      <c r="J113" s="70" t="n"/>
      <c r="L113" s="40" t="n">
        <v>0</v>
      </c>
    </row>
    <row r="114" ht="21" customHeight="1" s="1611">
      <c r="A114" s="109" t="n">
        <v>5802321</v>
      </c>
      <c r="B114" s="105" t="inlineStr">
        <is>
          <t>【パウチ】ラ・セラール　ドロゥワーミルク（48包入）</t>
        </is>
      </c>
      <c r="C114" s="101" t="n"/>
      <c r="D114" s="102" t="n"/>
      <c r="E114" s="1920" t="n">
        <v>1680</v>
      </c>
      <c r="F114" s="1921" t="n">
        <v>1680</v>
      </c>
      <c r="G114" s="138">
        <f>'ORDER SHEET'!O136</f>
        <v/>
      </c>
      <c r="H114" s="139">
        <f>G114*F114</f>
        <v/>
      </c>
      <c r="I114" s="541" t="n"/>
      <c r="J114" s="70" t="n"/>
      <c r="L114" s="40" t="n">
        <v>0</v>
      </c>
    </row>
    <row r="115" ht="21" customHeight="1" s="1611">
      <c r="A115" s="109" t="n">
        <v>5802322</v>
      </c>
      <c r="B115" s="105" t="inlineStr">
        <is>
          <t>【パウチ】ラ・セラール　ドロゥワークリーム（48包入）</t>
        </is>
      </c>
      <c r="C115" s="101" t="n"/>
      <c r="D115" s="102" t="n"/>
      <c r="E115" s="1920" t="n">
        <v>1920</v>
      </c>
      <c r="F115" s="1921" t="n">
        <v>1920</v>
      </c>
      <c r="G115" s="138">
        <f>'ORDER SHEET'!O137</f>
        <v/>
      </c>
      <c r="H115" s="139">
        <f>G115*F115</f>
        <v/>
      </c>
      <c r="I115" s="541" t="n"/>
      <c r="J115" s="70" t="n"/>
      <c r="L115" s="40" t="n">
        <v>0</v>
      </c>
    </row>
    <row r="116" ht="21" customHeight="1" s="1611">
      <c r="A116" s="109" t="n">
        <v>5802493</v>
      </c>
      <c r="B116" s="105" t="inlineStr">
        <is>
          <t>【パウチ】ラ・セラール　ドロゥワージュレSP（48包入）</t>
        </is>
      </c>
      <c r="C116" s="101" t="n"/>
      <c r="D116" s="102" t="n"/>
      <c r="E116" s="1920" t="n">
        <v>2640</v>
      </c>
      <c r="F116" s="1921" t="n">
        <v>2640</v>
      </c>
      <c r="G116" s="138">
        <f>'ORDER SHEET'!O138</f>
        <v/>
      </c>
      <c r="H116" s="139">
        <f>G116*F116</f>
        <v/>
      </c>
      <c r="I116" s="541" t="n"/>
      <c r="J116" s="70" t="n"/>
      <c r="L116" s="40" t="n">
        <v>0</v>
      </c>
    </row>
    <row r="117" ht="21" customHeight="1" s="1611">
      <c r="A117" s="109" t="n">
        <v>5802326</v>
      </c>
      <c r="B117" s="105" t="inlineStr">
        <is>
          <t>【パウチ】リナレス　スキンローション（48包入）</t>
        </is>
      </c>
      <c r="C117" s="101" t="n"/>
      <c r="D117" s="102" t="n"/>
      <c r="E117" s="1920" t="n">
        <v>1920</v>
      </c>
      <c r="F117" s="1921" t="n">
        <v>1920</v>
      </c>
      <c r="G117" s="138">
        <f>'ORDER SHEET'!O139</f>
        <v/>
      </c>
      <c r="H117" s="139">
        <f>G117*F117</f>
        <v/>
      </c>
      <c r="I117" s="541" t="n"/>
      <c r="L117" s="40" t="n">
        <v>0</v>
      </c>
    </row>
    <row r="118" ht="21" customHeight="1" s="1611">
      <c r="A118" s="109" t="n">
        <v>5802327</v>
      </c>
      <c r="B118" s="105" t="inlineStr">
        <is>
          <t>【パウチ】リナレス　エッセンスα（48包入）</t>
        </is>
      </c>
      <c r="C118" s="101" t="n"/>
      <c r="D118" s="102" t="n"/>
      <c r="E118" s="1920" t="n">
        <v>1920</v>
      </c>
      <c r="F118" s="1921" t="n">
        <v>1920</v>
      </c>
      <c r="G118" s="138">
        <f>'ORDER SHEET'!O140</f>
        <v/>
      </c>
      <c r="H118" s="139">
        <f>G118*F118</f>
        <v/>
      </c>
      <c r="I118" s="541" t="n"/>
      <c r="L118" s="40" t="n">
        <v>0</v>
      </c>
    </row>
    <row r="119" ht="21" customHeight="1" s="1611">
      <c r="A119" s="109" t="n">
        <v>5802328</v>
      </c>
      <c r="B119" s="105" t="inlineStr">
        <is>
          <t>【パウチ】リナレス　ミルクローション（48包入）</t>
        </is>
      </c>
      <c r="C119" s="101" t="n"/>
      <c r="D119" s="102" t="n"/>
      <c r="E119" s="1920" t="n">
        <v>1920</v>
      </c>
      <c r="F119" s="1921" t="n">
        <v>1920</v>
      </c>
      <c r="G119" s="138">
        <f>'ORDER SHEET'!O141</f>
        <v/>
      </c>
      <c r="H119" s="139">
        <f>G119*F119</f>
        <v/>
      </c>
      <c r="I119" s="541" t="n"/>
      <c r="L119" s="40" t="n">
        <v>0</v>
      </c>
    </row>
    <row r="120" ht="21" customHeight="1" s="1611">
      <c r="A120" s="109" t="n">
        <v>5802329</v>
      </c>
      <c r="B120" s="105" t="inlineStr">
        <is>
          <t>【パウチ】リナレス　モイスチュアクリーム（48包入）</t>
        </is>
      </c>
      <c r="C120" s="101" t="n"/>
      <c r="D120" s="102" t="n"/>
      <c r="E120" s="1920" t="n">
        <v>1920</v>
      </c>
      <c r="F120" s="1921" t="n">
        <v>1920</v>
      </c>
      <c r="G120" s="138">
        <f>'ORDER SHEET'!O142</f>
        <v/>
      </c>
      <c r="H120" s="139">
        <f>G120*F120</f>
        <v/>
      </c>
      <c r="I120" s="541" t="n"/>
      <c r="L120" s="40" t="n">
        <v>0</v>
      </c>
    </row>
    <row r="121" ht="21" customHeight="1" s="1611">
      <c r="A121" s="109" t="n">
        <v>5802307</v>
      </c>
      <c r="B121" s="105" t="inlineStr">
        <is>
          <t>【パウチ】アステローペ　クレンジングクリーム（48包入）</t>
        </is>
      </c>
      <c r="C121" s="101" t="n"/>
      <c r="D121" s="102" t="n"/>
      <c r="E121" s="1920" t="n">
        <v>1680</v>
      </c>
      <c r="F121" s="1921" t="n">
        <v>1680</v>
      </c>
      <c r="G121" s="138">
        <f>'ORDER SHEET'!O143</f>
        <v/>
      </c>
      <c r="H121" s="139">
        <f>G121*F121</f>
        <v/>
      </c>
      <c r="I121" s="541" t="n"/>
      <c r="L121" s="40" t="n">
        <v>0</v>
      </c>
    </row>
    <row r="122" ht="21" customHeight="1" s="1611">
      <c r="A122" s="109" t="n">
        <v>5802308</v>
      </c>
      <c r="B122" s="105" t="inlineStr">
        <is>
          <t>【パウチ】アステローペ　ウォッシングクリーム（48包入）</t>
        </is>
      </c>
      <c r="C122" s="101" t="n"/>
      <c r="D122" s="102" t="n"/>
      <c r="E122" s="1920" t="n">
        <v>1680</v>
      </c>
      <c r="F122" s="1921" t="n">
        <v>1680</v>
      </c>
      <c r="G122" s="138">
        <f>'ORDER SHEET'!O144</f>
        <v/>
      </c>
      <c r="H122" s="139">
        <f>G122*F122</f>
        <v/>
      </c>
      <c r="I122" s="541" t="n"/>
      <c r="J122" s="70" t="n"/>
      <c r="K122" s="70" t="n"/>
      <c r="L122" s="40" t="n">
        <v>0</v>
      </c>
    </row>
    <row r="123" ht="21" customHeight="1" s="1611">
      <c r="A123" s="109" t="n">
        <v>5802309</v>
      </c>
      <c r="B123" s="105" t="inlineStr">
        <is>
          <t>【パウチ】アステローペ　コールドクリーム（48包入）</t>
        </is>
      </c>
      <c r="C123" s="101" t="n"/>
      <c r="D123" s="102" t="n"/>
      <c r="E123" s="1920" t="n">
        <v>1680</v>
      </c>
      <c r="F123" s="1921" t="n">
        <v>1680</v>
      </c>
      <c r="G123" s="138">
        <f>'ORDER SHEET'!O145</f>
        <v/>
      </c>
      <c r="H123" s="139">
        <f>G123*F123</f>
        <v/>
      </c>
      <c r="I123" s="541" t="n"/>
      <c r="L123" s="40" t="n">
        <v>0</v>
      </c>
    </row>
    <row r="124" ht="21" customHeight="1" s="1611">
      <c r="A124" s="109" t="n">
        <v>5802310</v>
      </c>
      <c r="B124" s="105" t="inlineStr">
        <is>
          <t>【パウチ】アステローペ　スキンフレッシュナー（48包入）</t>
        </is>
      </c>
      <c r="C124" s="101" t="n"/>
      <c r="D124" s="102" t="n"/>
      <c r="E124" s="1920" t="n">
        <v>1680</v>
      </c>
      <c r="F124" s="1921" t="n">
        <v>1680</v>
      </c>
      <c r="G124" s="138">
        <f>'ORDER SHEET'!O146</f>
        <v/>
      </c>
      <c r="H124" s="139">
        <f>G124*F124</f>
        <v/>
      </c>
      <c r="I124" s="541" t="n"/>
      <c r="L124" s="40" t="n">
        <v>0</v>
      </c>
    </row>
    <row r="125" ht="21" customHeight="1" s="1611">
      <c r="A125" s="109" t="n">
        <v>5802311</v>
      </c>
      <c r="B125" s="105" t="inlineStr">
        <is>
          <t>【パウチ】アステローペ　スキンローション（48包入）</t>
        </is>
      </c>
      <c r="C125" s="101" t="n"/>
      <c r="D125" s="102" t="n"/>
      <c r="E125" s="1920" t="n">
        <v>1680</v>
      </c>
      <c r="F125" s="1921" t="n">
        <v>1680</v>
      </c>
      <c r="G125" s="138">
        <f>'ORDER SHEET'!O147</f>
        <v/>
      </c>
      <c r="H125" s="139">
        <f>G125*F125</f>
        <v/>
      </c>
      <c r="I125" s="541" t="n"/>
      <c r="L125" s="40" t="n">
        <v>0</v>
      </c>
    </row>
    <row r="126" ht="24" customHeight="1" s="1611">
      <c r="A126" s="109" t="n">
        <v>5802312</v>
      </c>
      <c r="B126" s="105" t="inlineStr">
        <is>
          <t>【パウチ】アステローペ　モイスチュアローション（48包入）</t>
        </is>
      </c>
      <c r="C126" s="101" t="n"/>
      <c r="D126" s="102" t="n"/>
      <c r="E126" s="1920" t="n">
        <v>1680</v>
      </c>
      <c r="F126" s="1921" t="n">
        <v>1680</v>
      </c>
      <c r="G126" s="138">
        <f>'ORDER SHEET'!O148</f>
        <v/>
      </c>
      <c r="H126" s="139">
        <f>G126*F126</f>
        <v/>
      </c>
      <c r="I126" s="541" t="n"/>
      <c r="L126" s="40" t="n">
        <v>0</v>
      </c>
    </row>
    <row r="127" ht="21" customHeight="1" s="1611">
      <c r="A127" s="122" t="n">
        <v>5802313</v>
      </c>
      <c r="B127" s="123" t="inlineStr">
        <is>
          <t>【パウチ】アステローペ　ミルクローション（48包入）</t>
        </is>
      </c>
      <c r="C127" s="124" t="n"/>
      <c r="D127" s="125" t="n"/>
      <c r="E127" s="1927" t="n">
        <v>1680</v>
      </c>
      <c r="F127" s="1928" t="n">
        <v>1680</v>
      </c>
      <c r="G127" s="138">
        <f>'ORDER SHEET'!O149</f>
        <v/>
      </c>
      <c r="H127" s="139">
        <f>G127*F127</f>
        <v/>
      </c>
      <c r="I127" s="541" t="n"/>
      <c r="L127" s="40" t="n">
        <v>0</v>
      </c>
    </row>
    <row r="128" ht="21" customHeight="1" s="1611" thickBot="1">
      <c r="A128" s="117" t="n">
        <v>5802314</v>
      </c>
      <c r="B128" s="118" t="inlineStr">
        <is>
          <t>【パウチ】アステローペ　モイスチュアクリーム（48包入）</t>
        </is>
      </c>
      <c r="C128" s="87" t="n"/>
      <c r="D128" s="119" t="n"/>
      <c r="E128" s="1937" t="n">
        <v>1680</v>
      </c>
      <c r="F128" s="1938" t="n">
        <v>1680</v>
      </c>
      <c r="G128" s="138">
        <f>'ORDER SHEET'!O150</f>
        <v/>
      </c>
      <c r="H128" s="139">
        <f>G128*F128</f>
        <v/>
      </c>
      <c r="I128" s="541" t="n"/>
      <c r="L128" s="40" t="n">
        <v>0</v>
      </c>
    </row>
    <row r="129" ht="20.25" customFormat="1" customHeight="1" s="44" thickBot="1">
      <c r="A129" s="1538" t="inlineStr">
        <is>
          <t>合計</t>
        </is>
      </c>
      <c r="B129" s="1939" t="n"/>
      <c r="C129" s="129" t="n"/>
      <c r="D129" s="129" t="n"/>
      <c r="E129" s="1940"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536" t="inlineStr">
        <is>
          <t>無料提供</t>
        </is>
      </c>
      <c r="F1" s="60" t="n"/>
      <c r="G1" s="60" t="n"/>
      <c r="H1" s="1918" t="n"/>
      <c r="I1" s="1918" t="n"/>
      <c r="O1" s="1919"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11">
      <c r="A3" s="52" t="n">
        <v>5802180</v>
      </c>
      <c r="B3" s="51" t="inlineStr">
        <is>
          <t xml:space="preserve">KS ﾖｳｷﾋﾞ ｴｯｾﾝｽｸﾚﾝｼﾞﾝｸﾞ    </t>
        </is>
      </c>
      <c r="C3" s="50" t="inlineStr">
        <is>
          <t>200ml</t>
        </is>
      </c>
      <c r="D3" s="50" t="n">
        <v>229.11</v>
      </c>
      <c r="E3" s="35" t="n"/>
      <c r="F3" s="47" t="n"/>
    </row>
    <row r="4" ht="21" customHeight="1" s="1611">
      <c r="A4" s="229" t="n">
        <v>5802181</v>
      </c>
      <c r="B4" s="230" t="inlineStr">
        <is>
          <t xml:space="preserve">KS ﾖｳｷﾋﾞ ｴｯｾﾝｽｺｰﾙﾄﾞ       </t>
        </is>
      </c>
      <c r="C4" s="231" t="inlineStr">
        <is>
          <t>200ml</t>
        </is>
      </c>
      <c r="D4" s="231" t="n">
        <v>230.95</v>
      </c>
      <c r="E4" s="232" t="n"/>
      <c r="F4" s="47" t="n"/>
    </row>
    <row r="5" ht="21" customHeight="1" s="1611">
      <c r="A5" s="229" t="n">
        <v>5802406</v>
      </c>
      <c r="B5" s="528" t="inlineStr">
        <is>
          <t>KS ﾖｳｷﾋﾞ ｴｯｾﾝｽﾌﾚｯｼｭ</t>
        </is>
      </c>
      <c r="C5" s="231" t="inlineStr">
        <is>
          <t>250ml</t>
        </is>
      </c>
      <c r="D5" s="231" t="n">
        <v>295.78</v>
      </c>
      <c r="E5" s="232" t="n"/>
      <c r="F5" s="47" t="n"/>
    </row>
    <row r="6" ht="21" customHeight="1" s="1611">
      <c r="A6" s="229" t="n">
        <v>5802183</v>
      </c>
      <c r="B6" s="230" t="inlineStr">
        <is>
          <t xml:space="preserve">KS ﾖｳｷﾋﾞ ｴｯｾﾝｽﾛｰｼｮﾝ       </t>
        </is>
      </c>
      <c r="C6" s="231" t="inlineStr">
        <is>
          <t>250ml</t>
        </is>
      </c>
      <c r="D6" s="231" t="n">
        <v>300.78</v>
      </c>
      <c r="E6" s="232" t="n"/>
      <c r="F6" s="47" t="n"/>
    </row>
    <row r="7" ht="21" customHeight="1" s="1611">
      <c r="A7" s="229" t="n">
        <v>5802184</v>
      </c>
      <c r="B7" s="230" t="inlineStr">
        <is>
          <t xml:space="preserve">KS ﾖｳｷﾋﾞ ｴｯｾﾝｽｼﾞｪﾙ        </t>
        </is>
      </c>
      <c r="C7" s="231" t="inlineStr">
        <is>
          <t>200ml</t>
        </is>
      </c>
      <c r="D7" s="231" t="n">
        <v>237.5</v>
      </c>
      <c r="E7" s="232" t="n"/>
      <c r="F7" s="47" t="n"/>
    </row>
    <row r="8" ht="21" customHeight="1" s="1611">
      <c r="A8" s="229" t="n">
        <v>5802187</v>
      </c>
      <c r="B8" s="528" t="inlineStr">
        <is>
          <t>KS ﾖｳｷﾋﾞ ｴｯｾﾝｽｱｲﾄﾘｰﾄﾒﾝﾄ</t>
        </is>
      </c>
      <c r="C8" s="231" t="inlineStr">
        <is>
          <t>100ml</t>
        </is>
      </c>
      <c r="D8" s="231" t="n">
        <v>130.91</v>
      </c>
      <c r="E8" s="232" t="n"/>
      <c r="F8" s="47" t="n"/>
    </row>
    <row r="9" ht="21" customHeight="1" s="1611">
      <c r="A9" s="229" t="n">
        <v>5802186</v>
      </c>
      <c r="B9" s="528" t="inlineStr">
        <is>
          <t>KS ﾖｳｷﾋﾞ ｴｯｾﾝｽｴﾏﾙｼｮﾝﾘｯﾁ</t>
        </is>
      </c>
      <c r="C9" s="231" t="inlineStr">
        <is>
          <t>200ml</t>
        </is>
      </c>
      <c r="D9" s="231" t="n">
        <v>240</v>
      </c>
      <c r="E9" s="232" t="n"/>
      <c r="F9" s="47" t="n"/>
    </row>
    <row r="10" ht="21" customHeight="1" s="1611">
      <c r="A10" s="229" t="n">
        <v>5802188</v>
      </c>
      <c r="B10" s="528" t="inlineStr">
        <is>
          <t>KS ﾖｳｷﾋﾞ ｴｯｾﾝｽｸﾘｰﾑ</t>
        </is>
      </c>
      <c r="C10" s="231" t="inlineStr">
        <is>
          <t>50g</t>
        </is>
      </c>
      <c r="D10" s="231" t="n">
        <v>87.81</v>
      </c>
      <c r="E10" s="232" t="n"/>
      <c r="F10" s="47" t="n"/>
    </row>
    <row r="11" ht="21" customHeight="1" s="1611">
      <c r="A11" s="229" t="n">
        <v>5802538</v>
      </c>
      <c r="B11" s="528" t="inlineStr">
        <is>
          <t>KS ﾖｳｷﾋﾞ ｴｯｾﾝｽｼﾙｷｰﾑｰｽ</t>
        </is>
      </c>
      <c r="C11" s="529" t="inlineStr">
        <is>
          <t>250ml</t>
        </is>
      </c>
      <c r="D11" s="529" t="n">
        <v>287.12</v>
      </c>
      <c r="E11" s="232" t="n"/>
      <c r="F11" s="47" t="n"/>
    </row>
    <row r="12" ht="21" customHeight="1" s="1611">
      <c r="A12" s="229" t="n">
        <v>5802550</v>
      </c>
      <c r="B12" s="528" t="inlineStr">
        <is>
          <t>KS ﾖｳｷﾋﾞ ｴｯｾﾝｽﾊﾟｯｸ</t>
        </is>
      </c>
      <c r="C12" s="529" t="inlineStr">
        <is>
          <t>200ml</t>
        </is>
      </c>
      <c r="D12" s="529" t="n">
        <v>241.2</v>
      </c>
      <c r="E12" s="232" t="n"/>
      <c r="F12" s="47" t="n"/>
    </row>
    <row r="13" ht="21" customHeight="1" s="1611">
      <c r="A13" s="234" t="n">
        <v>5802189</v>
      </c>
      <c r="B13" s="230" t="inlineStr">
        <is>
          <t xml:space="preserve">KS ﾗ･ｾﾗｰﾙ ﾄﾞﾛｩﾜｰｸﾚﾝｼﾞﾝｸﾞ  </t>
        </is>
      </c>
      <c r="C13" s="231" t="inlineStr">
        <is>
          <t>200ml</t>
        </is>
      </c>
      <c r="D13" s="231" t="n">
        <v>242.7</v>
      </c>
      <c r="E13" s="232" t="n"/>
      <c r="F13" s="47" t="n"/>
    </row>
    <row r="14" ht="21" customHeight="1" s="1611">
      <c r="A14" s="234" t="n">
        <v>5802190</v>
      </c>
      <c r="B14" s="233" t="inlineStr">
        <is>
          <t>KS ﾗ･ｾﾗｰﾙ ﾄﾞﾛｩﾜｰｳｫｯｼｭ</t>
        </is>
      </c>
      <c r="C14" s="231" t="inlineStr">
        <is>
          <t>200ml</t>
        </is>
      </c>
      <c r="D14" s="231" t="n">
        <v>260.62</v>
      </c>
      <c r="E14" s="232" t="n"/>
      <c r="F14" s="47" t="n"/>
    </row>
    <row r="15" ht="21" customHeight="1" s="1611">
      <c r="A15" s="234" t="n">
        <v>5802191</v>
      </c>
      <c r="B15" s="233" t="inlineStr">
        <is>
          <t>KS ﾗ･ｾﾗｰﾙ ﾄﾞﾛｩﾜｰｺｰﾙﾄﾞ</t>
        </is>
      </c>
      <c r="C15" s="231" t="inlineStr">
        <is>
          <t>200ml</t>
        </is>
      </c>
      <c r="D15" s="231" t="n">
        <v>233.99</v>
      </c>
      <c r="E15" s="232" t="n"/>
      <c r="F15" s="47" t="n"/>
    </row>
    <row r="16" ht="21" customHeight="1" s="1611">
      <c r="A16" s="234" t="n">
        <v>5802192</v>
      </c>
      <c r="B16" s="230" t="inlineStr">
        <is>
          <t xml:space="preserve">KS ﾗ･ｾﾗｰﾙ ﾄﾞﾛｩﾜｰﾌﾚｯｼｭﾅｰ   </t>
        </is>
      </c>
      <c r="C16" s="231" t="inlineStr">
        <is>
          <t>250ml</t>
        </is>
      </c>
      <c r="D16" s="231" t="n">
        <v>295.76</v>
      </c>
      <c r="E16" s="232" t="n"/>
      <c r="F16" s="47" t="n"/>
    </row>
    <row r="17" ht="21" customHeight="1" s="1611">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11">
      <c r="A18" s="234" t="n">
        <v>5802194</v>
      </c>
      <c r="B18" s="230" t="inlineStr">
        <is>
          <t xml:space="preserve">KS ﾗ･ｾﾗｰﾙ ﾄﾞﾛｩﾜｰﾄﾞｰﾙ      </t>
        </is>
      </c>
      <c r="C18" s="231" t="inlineStr">
        <is>
          <t>250ml</t>
        </is>
      </c>
      <c r="D18" s="231" t="n">
        <v>297.11</v>
      </c>
      <c r="E18" s="232" t="n"/>
      <c r="F18" s="47" t="n"/>
    </row>
    <row r="19" ht="21" customHeight="1" s="1611">
      <c r="A19" s="234" t="n">
        <v>5802195</v>
      </c>
      <c r="B19" s="230" t="inlineStr">
        <is>
          <t xml:space="preserve">KS ﾗ･ｾﾗｰﾙ ﾄﾞﾛｩﾜｰﾗﾆｰ       </t>
        </is>
      </c>
      <c r="C19" s="231" t="inlineStr">
        <is>
          <t>100ml</t>
        </is>
      </c>
      <c r="D19" s="231" t="n">
        <v>135.82</v>
      </c>
      <c r="E19" s="232" t="n"/>
      <c r="F19" s="47" t="n"/>
      <c r="I19" s="48" t="n"/>
    </row>
    <row r="20" ht="21" customHeight="1" s="1611">
      <c r="A20" s="234" t="n">
        <v>5802196</v>
      </c>
      <c r="B20" s="230" t="inlineStr">
        <is>
          <t xml:space="preserve">KS ﾗ･ｾﾗｰﾙ ﾄﾞﾛｩﾜｰｾﾗﾑ       </t>
        </is>
      </c>
      <c r="C20" s="231" t="inlineStr">
        <is>
          <t>100ml</t>
        </is>
      </c>
      <c r="D20" s="231" t="n">
        <v>131.18</v>
      </c>
      <c r="E20" s="232" t="n"/>
      <c r="F20" s="47" t="n"/>
    </row>
    <row r="21" ht="21" customHeight="1" s="1611">
      <c r="A21" s="234" t="n">
        <v>5802197</v>
      </c>
      <c r="B21" s="230" t="inlineStr">
        <is>
          <t xml:space="preserve">KS ﾗ･ｾﾗｰﾙ ﾄﾞﾛｩﾜｰﾊﾟｯｸ      </t>
        </is>
      </c>
      <c r="C21" s="231" t="inlineStr">
        <is>
          <t>200ml</t>
        </is>
      </c>
      <c r="D21" s="231" t="n">
        <v>243.59</v>
      </c>
      <c r="E21" s="232" t="n"/>
      <c r="F21" s="47" t="n"/>
    </row>
    <row r="22" ht="21" customHeight="1" s="1611">
      <c r="A22" s="234" t="n">
        <v>5802198</v>
      </c>
      <c r="B22" s="230" t="inlineStr">
        <is>
          <t xml:space="preserve">KS ﾗ･ｾﾗｰﾙ ﾄﾞﾛｩﾜｰﾐﾙｸ       </t>
        </is>
      </c>
      <c r="C22" s="231" t="inlineStr">
        <is>
          <t>200ml</t>
        </is>
      </c>
      <c r="D22" s="231" t="n">
        <v>225.95</v>
      </c>
      <c r="E22" s="232" t="n"/>
      <c r="F22" s="47" t="n"/>
    </row>
    <row r="23" ht="21" customHeight="1" s="1611" thickBot="1">
      <c r="A23" s="235" t="n">
        <v>5802199</v>
      </c>
      <c r="B23" s="265" t="inlineStr">
        <is>
          <t xml:space="preserve">KS ﾗ･ｾﾗｰﾙ ﾄﾞﾛｩﾜｰｸﾘｰﾑ      </t>
        </is>
      </c>
      <c r="C23" s="266" t="inlineStr">
        <is>
          <t>100g</t>
        </is>
      </c>
      <c r="D23" s="266" t="n">
        <v>156.32</v>
      </c>
      <c r="E23" s="236" t="n"/>
      <c r="F23" s="47" t="n"/>
    </row>
    <row r="24" ht="21" customHeight="1" s="1611">
      <c r="A24" s="64" t="n">
        <v>5802043</v>
      </c>
      <c r="B24" s="84" t="inlineStr">
        <is>
          <t>リレント　ラ・セラール　ドロゥワートリープ new</t>
        </is>
      </c>
      <c r="C24" s="46" t="n"/>
      <c r="D24" s="45" t="n">
        <v>153.8</v>
      </c>
      <c r="E24" s="36" t="n"/>
    </row>
    <row r="25" ht="21" customHeight="1" s="1611">
      <c r="A25" s="77" t="n"/>
      <c r="B25" s="237" t="inlineStr">
        <is>
          <t>リレント　ラ・セラール　ドロゥワーオイル</t>
        </is>
      </c>
      <c r="C25" s="80" t="n"/>
      <c r="D25" s="78" t="n">
        <v>0.133</v>
      </c>
      <c r="E25" s="83">
        <f>'ORDER SHEET'!O943</f>
        <v/>
      </c>
    </row>
    <row r="26" ht="21" customHeight="1" s="1611">
      <c r="A26" s="77" t="n"/>
      <c r="B26" s="237" t="inlineStr">
        <is>
          <t>リレント　ラ・セラール　ドロゥワージェレSP</t>
        </is>
      </c>
      <c r="C26" s="80" t="n"/>
      <c r="D26" s="78" t="n">
        <v>0.136</v>
      </c>
      <c r="E26" s="83">
        <f>'ORDER SHEET'!O944</f>
        <v/>
      </c>
    </row>
    <row r="27" ht="21" customHeight="1" s="1611">
      <c r="A27" s="238" t="n">
        <v>5802045</v>
      </c>
      <c r="B27" s="237" t="inlineStr">
        <is>
          <t>リレント　ラ・セラール　ドロゥワークレンジング</t>
        </is>
      </c>
      <c r="C27" s="239" t="n"/>
      <c r="D27" s="240" t="n">
        <v>159.2</v>
      </c>
      <c r="E27" s="241">
        <f>'ORDER SHEET'!O945</f>
        <v/>
      </c>
    </row>
    <row r="28" ht="21" customHeight="1" s="1611">
      <c r="A28" s="238" t="n">
        <v>5802046</v>
      </c>
      <c r="B28" s="237" t="inlineStr">
        <is>
          <t>リレント　ラ・セラール　ドロゥワーウォッシュ</t>
        </is>
      </c>
      <c r="C28" s="239" t="n"/>
      <c r="D28" s="240" t="n">
        <v>126</v>
      </c>
      <c r="E28" s="241">
        <f>'ORDER SHEET'!O946</f>
        <v/>
      </c>
    </row>
    <row r="29" ht="21" customHeight="1" s="1611">
      <c r="A29" s="238" t="n">
        <v>5802047</v>
      </c>
      <c r="B29" s="242" t="inlineStr">
        <is>
          <t>リレント　ラ・セラール　ドロゥワーコールド</t>
        </is>
      </c>
      <c r="C29" s="239" t="n"/>
      <c r="D29" s="1941" t="n">
        <v>134.92</v>
      </c>
      <c r="E29" s="241">
        <f>'ORDER SHEET'!O947</f>
        <v/>
      </c>
    </row>
    <row r="30" ht="21" customHeight="1" s="1611">
      <c r="A30" s="238" t="n"/>
      <c r="B30" s="242" t="inlineStr">
        <is>
          <t>リレント　ラ・セラール　ドロゥワーコールド 120g</t>
        </is>
      </c>
      <c r="C30" s="239" t="n"/>
      <c r="D30" s="1941" t="n">
        <v>137.61</v>
      </c>
      <c r="E30" s="241">
        <f>'ORDER SHEET'!O948</f>
        <v/>
      </c>
    </row>
    <row r="31" ht="21" customHeight="1" s="1611">
      <c r="A31" s="238" t="n">
        <v>5802049</v>
      </c>
      <c r="B31" s="237" t="inlineStr">
        <is>
          <t xml:space="preserve">リレント　ラ・セラール　ドロゥワーフレッシュナー　</t>
        </is>
      </c>
      <c r="C31" s="239" t="n"/>
      <c r="D31" s="240" t="n">
        <v>274.97</v>
      </c>
      <c r="E31" s="241">
        <f>'ORDER SHEET'!O949</f>
        <v/>
      </c>
    </row>
    <row r="32" ht="21" customHeight="1" s="1611">
      <c r="A32" s="238" t="n">
        <v>5802048</v>
      </c>
      <c r="B32" s="237" t="inlineStr">
        <is>
          <t>リレント　ラ・セラール　ＶＣラニー</t>
        </is>
      </c>
      <c r="C32" s="239" t="n"/>
      <c r="D32" s="240" t="n">
        <v>275</v>
      </c>
      <c r="E32" s="241">
        <f>'ORDER SHEET'!O950</f>
        <v/>
      </c>
    </row>
    <row r="33" ht="21" customHeight="1" s="1611">
      <c r="A33" s="238" t="n">
        <v>5802050</v>
      </c>
      <c r="B33" s="237" t="inlineStr">
        <is>
          <t>リレント　ラ・セラール　ドロゥワードール</t>
        </is>
      </c>
      <c r="C33" s="239" t="n"/>
      <c r="D33" s="240" t="n">
        <v>230.54</v>
      </c>
      <c r="E33" s="241">
        <f>'ORDER SHEET'!O951</f>
        <v/>
      </c>
    </row>
    <row r="34" ht="21" customHeight="1" s="1611">
      <c r="A34" s="238" t="n">
        <v>5802051</v>
      </c>
      <c r="B34" s="237" t="inlineStr">
        <is>
          <t>リレント　ラ・セラール　ドロゥワーラニー</t>
        </is>
      </c>
      <c r="C34" s="239" t="n"/>
      <c r="D34" s="240" t="n">
        <v>118</v>
      </c>
      <c r="E34" s="241">
        <f>'ORDER SHEET'!O952</f>
        <v/>
      </c>
    </row>
    <row r="35" ht="21" customHeight="1" s="1611">
      <c r="A35" s="238" t="n">
        <v>5802052</v>
      </c>
      <c r="B35" s="237" t="inlineStr">
        <is>
          <t>リレント　ラ・セラール　ドロゥワーセラム</t>
        </is>
      </c>
      <c r="C35" s="239" t="n"/>
      <c r="D35" s="240" t="n">
        <v>116.5</v>
      </c>
      <c r="E35" s="241">
        <f>'ORDER SHEET'!O953</f>
        <v/>
      </c>
    </row>
    <row r="36" ht="21" customHeight="1" s="1611">
      <c r="A36" s="238" t="n">
        <v>5802053</v>
      </c>
      <c r="B36" s="237" t="inlineStr">
        <is>
          <t>リレント　ラ・セラール　ドロゥワーパック</t>
        </is>
      </c>
      <c r="C36" s="239" t="n"/>
      <c r="D36" s="240" t="n">
        <v>127</v>
      </c>
      <c r="E36" s="241">
        <f>'ORDER SHEET'!O954</f>
        <v/>
      </c>
    </row>
    <row r="37" ht="21" customHeight="1" s="1611">
      <c r="A37" s="238" t="n">
        <v>5802054</v>
      </c>
      <c r="B37" s="237" t="inlineStr">
        <is>
          <t>リレント　ラ・セラール　ドロゥワーミルク</t>
        </is>
      </c>
      <c r="C37" s="239" t="n"/>
      <c r="D37" s="240" t="n">
        <v>233</v>
      </c>
      <c r="E37" s="241">
        <f>'ORDER SHEET'!O955</f>
        <v/>
      </c>
    </row>
    <row r="38" ht="21" customHeight="1" s="1611">
      <c r="A38" s="238" t="n">
        <v>5802055</v>
      </c>
      <c r="B38" s="237" t="inlineStr">
        <is>
          <t>リレント　ラ・セラール　ドロゥワークリーム</t>
        </is>
      </c>
      <c r="C38" s="239" t="n"/>
      <c r="D38" s="240" t="n">
        <v>131.5</v>
      </c>
      <c r="E38" s="241">
        <f>'ORDER SHEET'!O956</f>
        <v/>
      </c>
    </row>
    <row r="39" ht="21" customHeight="1" s="1611">
      <c r="A39" s="524" t="n">
        <v>5802583</v>
      </c>
      <c r="B39" s="525" t="inlineStr">
        <is>
          <t>【新】ラ・セラール　ドロゥワークリームリッチ（限定）</t>
        </is>
      </c>
      <c r="C39" s="526" t="n"/>
      <c r="D39" s="527" t="n"/>
      <c r="E39" s="241">
        <f>'ORDER SHEET'!O957</f>
        <v/>
      </c>
    </row>
    <row r="40" ht="21" customHeight="1" s="1611">
      <c r="A40" s="792" t="n">
        <v>5802598</v>
      </c>
      <c r="B40" s="794" t="inlineStr">
        <is>
          <t>ラ・セラール　ドロゥワーシャンプー（リニューアル）</t>
        </is>
      </c>
      <c r="C40" s="239" t="n"/>
      <c r="D40" s="240" t="n"/>
      <c r="E40" s="241">
        <f>'ORDER SHEET'!O958</f>
        <v/>
      </c>
    </row>
    <row r="41" ht="21" customHeight="1" s="1611">
      <c r="A41" s="792" t="n">
        <v>5802599</v>
      </c>
      <c r="B41" s="794" t="inlineStr">
        <is>
          <t>ラ・セラール　ドロゥワートリートメント（リニューアル）</t>
        </is>
      </c>
      <c r="C41" s="239" t="n"/>
      <c r="D41" s="240" t="n"/>
      <c r="E41" s="241">
        <f>'ORDER SHEET'!O959</f>
        <v/>
      </c>
    </row>
    <row r="42" ht="21" customHeight="1" s="1611">
      <c r="A42" s="792" t="n">
        <v>5802536</v>
      </c>
      <c r="B42" s="237" t="inlineStr">
        <is>
          <t>ラ・セラール　ドロゥワーボディシャンプー</t>
        </is>
      </c>
      <c r="C42" s="239" t="n"/>
      <c r="D42" s="240" t="n"/>
      <c r="E42" s="241">
        <f>'ORDER SHEET'!O960</f>
        <v/>
      </c>
    </row>
    <row r="43" ht="21" customHeight="1" s="1611">
      <c r="A43" s="524" t="n">
        <v>5802585</v>
      </c>
      <c r="B43" s="525" t="inlineStr">
        <is>
          <t>【新】YOKIBI　エッセンスウォッシュ</t>
        </is>
      </c>
      <c r="C43" s="526" t="n"/>
      <c r="D43" s="527" t="n"/>
      <c r="E43" s="241">
        <f>'ORDER SHEET'!O961</f>
        <v/>
      </c>
    </row>
    <row r="44" ht="21" customHeight="1" s="1611">
      <c r="A44" s="238" t="n"/>
      <c r="B44" s="237" t="inlineStr">
        <is>
          <t>リレント YOKIBI　エッセンスパック</t>
        </is>
      </c>
      <c r="C44" s="239" t="n"/>
      <c r="D44" s="240" t="n">
        <v>157.36</v>
      </c>
      <c r="E44" s="241">
        <f>'ORDER SHEET'!O962</f>
        <v/>
      </c>
    </row>
    <row r="45" ht="21" customHeight="1" s="1611">
      <c r="A45" s="238" t="n">
        <v>5802396</v>
      </c>
      <c r="B45" s="237" t="inlineStr">
        <is>
          <t>リレント YOKIBI　エッセンスクレンジング</t>
        </is>
      </c>
      <c r="C45" s="239" t="n"/>
      <c r="D45" s="240" t="n">
        <v>152.24</v>
      </c>
      <c r="E45" s="241">
        <f>'ORDER SHEET'!O967</f>
        <v/>
      </c>
    </row>
    <row r="46" ht="21" customHeight="1" s="1611">
      <c r="A46" s="238" t="n">
        <v>5802397</v>
      </c>
      <c r="B46" s="237" t="inlineStr">
        <is>
          <t>リレント YOKIBI　エッセンスコールド</t>
        </is>
      </c>
      <c r="C46" s="239" t="n"/>
      <c r="D46" s="240" t="n">
        <v>152.93</v>
      </c>
      <c r="E46" s="241">
        <f>'ORDER SHEET'!O963</f>
        <v/>
      </c>
    </row>
    <row r="47" ht="21" customHeight="1" s="1611">
      <c r="A47" s="238" t="n"/>
      <c r="B47" s="237" t="inlineStr">
        <is>
          <t>リレント YOKIBI    エッセンスシルキームース</t>
        </is>
      </c>
      <c r="C47" s="239" t="n"/>
      <c r="D47" s="240" t="n">
        <v>153</v>
      </c>
      <c r="E47" s="241">
        <f>'ORDER SHEET'!O964</f>
        <v/>
      </c>
    </row>
    <row r="48" ht="21" customHeight="1" s="1611">
      <c r="A48" s="238" t="n">
        <v>5802019</v>
      </c>
      <c r="B48" s="237" t="inlineStr">
        <is>
          <t>リレント YOKIBI　エッセンスフレッシュ</t>
        </is>
      </c>
      <c r="C48" s="239" t="n"/>
      <c r="D48" s="240" t="n">
        <v>255.5</v>
      </c>
      <c r="E48" s="241">
        <f>'ORDER SHEET'!O965</f>
        <v/>
      </c>
    </row>
    <row r="49" ht="21" customHeight="1" s="1611">
      <c r="A49" s="238" t="n">
        <v>5802020</v>
      </c>
      <c r="B49" s="237" t="inlineStr">
        <is>
          <t>リレント YOKIBI　エッセンスローション</t>
        </is>
      </c>
      <c r="C49" s="239" t="n"/>
      <c r="D49" s="240" t="n">
        <v>247</v>
      </c>
      <c r="E49" s="241">
        <f>'ORDER SHEET'!O966</f>
        <v/>
      </c>
    </row>
    <row r="50" ht="21" customHeight="1" s="1611">
      <c r="A50" s="238" t="n">
        <v>5802021</v>
      </c>
      <c r="B50" s="237" t="inlineStr">
        <is>
          <t>リレント YOKIBI　エッセンスジェル</t>
        </is>
      </c>
      <c r="C50" s="239" t="n"/>
      <c r="D50" s="240" t="n">
        <v>205.89</v>
      </c>
      <c r="E50" s="241">
        <f>'ORDER SHEET'!O968</f>
        <v/>
      </c>
    </row>
    <row r="51" ht="21" customHeight="1" s="1611">
      <c r="A51" s="238" t="n">
        <v>5802022</v>
      </c>
      <c r="B51" s="237" t="inlineStr">
        <is>
          <t>リレント YOKIBI　エッセンスアイトリートメント</t>
        </is>
      </c>
      <c r="C51" s="239" t="n"/>
      <c r="D51" s="240" t="n">
        <v>81.5</v>
      </c>
      <c r="E51" s="241">
        <f>'ORDER SHEET'!O969</f>
        <v/>
      </c>
    </row>
    <row r="52" ht="21" customHeight="1" s="1611">
      <c r="A52" s="238" t="n">
        <v>5802023</v>
      </c>
      <c r="B52" s="237" t="inlineStr">
        <is>
          <t>リレント YOKIBI　エッセンスエマルション リッチ</t>
        </is>
      </c>
      <c r="C52" s="239" t="n"/>
      <c r="D52" s="240" t="n">
        <v>169.45</v>
      </c>
      <c r="E52" s="241">
        <f>'ORDER SHEET'!O970</f>
        <v/>
      </c>
    </row>
    <row r="53" ht="21" customHeight="1" s="1611">
      <c r="A53" s="524" t="n">
        <v>5802584</v>
      </c>
      <c r="B53" s="525" t="inlineStr">
        <is>
          <t>【新】YOKIBI　エッセンスエマルションリッチ×リッチ（限定）</t>
        </is>
      </c>
      <c r="C53" s="526" t="n"/>
      <c r="D53" s="527" t="n"/>
      <c r="E53" s="241">
        <f>'ORDER SHEET'!O971</f>
        <v/>
      </c>
    </row>
    <row r="54" ht="21" customHeight="1" s="1611">
      <c r="A54" s="238" t="n">
        <v>5802024</v>
      </c>
      <c r="B54" s="244" t="inlineStr">
        <is>
          <t>リレント YOKIBI　エッセンスクリーム</t>
        </is>
      </c>
      <c r="C54" s="239" t="n"/>
      <c r="D54" s="240" t="n">
        <v>151.5</v>
      </c>
      <c r="E54" s="241" t="n"/>
    </row>
    <row r="55" ht="21" customHeight="1" s="1611">
      <c r="A55" s="238" t="n">
        <v>5802025</v>
      </c>
      <c r="B55" s="237" t="inlineStr">
        <is>
          <t>リレント YOKIBI　エッセンスクリーム(15g)</t>
        </is>
      </c>
      <c r="C55" s="239" t="n"/>
      <c r="D55" s="240" t="n">
        <v>138.8</v>
      </c>
      <c r="E55" s="241">
        <f>'ORDER SHEET'!O972</f>
        <v/>
      </c>
    </row>
    <row r="56" ht="21" customHeight="1" s="1611">
      <c r="A56" s="238" t="n">
        <v>5802026</v>
      </c>
      <c r="B56" s="244" t="inlineStr">
        <is>
          <t>リレント　YOKIBI　エッセンスマスクセット</t>
        </is>
      </c>
      <c r="C56" s="239" t="n"/>
      <c r="D56" s="240" t="n">
        <v>169.7</v>
      </c>
      <c r="E56" s="241" t="n"/>
    </row>
    <row r="57" ht="21" customHeight="1" s="1611">
      <c r="A57" s="238" t="n">
        <v>5802033</v>
      </c>
      <c r="B57" s="237" t="inlineStr">
        <is>
          <t>リレント　アステローペ　クレンジングクリーム</t>
        </is>
      </c>
      <c r="C57" s="239" t="n"/>
      <c r="D57" s="240" t="n">
        <v>134.58</v>
      </c>
      <c r="E57" s="241" t="n"/>
    </row>
    <row r="58" ht="21" customHeight="1" s="1611">
      <c r="A58" s="238" t="n">
        <v>5802034</v>
      </c>
      <c r="B58" s="237" t="inlineStr">
        <is>
          <t>リレント　アステローペ　ウォッシングクリーム</t>
        </is>
      </c>
      <c r="C58" s="239" t="n"/>
      <c r="D58" s="240" t="n">
        <v>137.71</v>
      </c>
      <c r="E58" s="241">
        <f>'ORDER SHEET'!O975</f>
        <v/>
      </c>
    </row>
    <row r="59" ht="21" customHeight="1" s="1611">
      <c r="A59" s="238" t="n">
        <v>5802035</v>
      </c>
      <c r="B59" s="237" t="inlineStr">
        <is>
          <t>リレント　アステローペ　コールドクリーム</t>
        </is>
      </c>
      <c r="C59" s="239" t="n"/>
      <c r="D59" s="240" t="n">
        <v>138.96</v>
      </c>
      <c r="E59" s="241">
        <f>'ORDER SHEET'!O976</f>
        <v/>
      </c>
    </row>
    <row r="60" ht="21" customHeight="1" s="1611">
      <c r="A60" s="238" t="n">
        <v>5802036</v>
      </c>
      <c r="B60" s="237" t="inlineStr">
        <is>
          <t>リレント　アステローペ　スキンフレッシュナー</t>
        </is>
      </c>
      <c r="C60" s="239" t="n"/>
      <c r="D60" s="240" t="n">
        <v>222.73</v>
      </c>
      <c r="E60" s="241" t="n"/>
    </row>
    <row r="61" ht="21" customHeight="1" s="1611">
      <c r="A61" s="238" t="n">
        <v>5802037</v>
      </c>
      <c r="B61" s="237" t="inlineStr">
        <is>
          <t>リレント　アステローペ　スキンローション</t>
        </is>
      </c>
      <c r="C61" s="239" t="n"/>
      <c r="D61" s="240" t="n">
        <v>189.81</v>
      </c>
      <c r="E61" s="241">
        <f>'ORDER SHEET'!O977</f>
        <v/>
      </c>
    </row>
    <row r="62" ht="21" customHeight="1" s="1611">
      <c r="A62" s="238" t="n">
        <v>5802038</v>
      </c>
      <c r="B62" s="237" t="inlineStr">
        <is>
          <t>リレント　アステローペ　モイスチュアローション</t>
        </is>
      </c>
      <c r="C62" s="239" t="n"/>
      <c r="D62" s="240" t="n">
        <v>179.26</v>
      </c>
      <c r="E62" s="241">
        <f>'ORDER SHEET'!O978</f>
        <v/>
      </c>
    </row>
    <row r="63" ht="21" customHeight="1" s="1611">
      <c r="A63" s="238" t="n">
        <v>5802039</v>
      </c>
      <c r="B63" s="237" t="inlineStr">
        <is>
          <t>リレント　アステローペ　ミルクローション</t>
        </is>
      </c>
      <c r="C63" s="239" t="n"/>
      <c r="D63" s="240" t="n">
        <v>177.39</v>
      </c>
      <c r="E63" s="241">
        <f>'ORDER SHEET'!O979</f>
        <v/>
      </c>
    </row>
    <row r="64" ht="21" customHeight="1" s="1611">
      <c r="A64" s="238" t="n">
        <v>5802040</v>
      </c>
      <c r="B64" s="237" t="inlineStr">
        <is>
          <t>リレント　アステローペ　モイスチュアクリーム</t>
        </is>
      </c>
      <c r="C64" s="239" t="n"/>
      <c r="D64" s="240" t="n">
        <v>96</v>
      </c>
      <c r="E64" s="241">
        <f>'ORDER SHEET'!O980</f>
        <v/>
      </c>
    </row>
    <row r="65" ht="21" customHeight="1" s="1611">
      <c r="A65" s="238" t="n">
        <v>5802056</v>
      </c>
      <c r="B65" s="237" t="inlineStr">
        <is>
          <t>リレント　リナレス　スキンローション</t>
        </is>
      </c>
      <c r="C65" s="239" t="n"/>
      <c r="D65" s="240" t="n">
        <v>381.37</v>
      </c>
      <c r="E65" s="241">
        <f>'ORDER SHEET'!O981</f>
        <v/>
      </c>
    </row>
    <row r="66" ht="21" customHeight="1" s="1611">
      <c r="A66" s="238" t="n">
        <v>5802057</v>
      </c>
      <c r="B66" s="237" t="inlineStr">
        <is>
          <t>リレント　リナレス　エッセンスα</t>
        </is>
      </c>
      <c r="C66" s="239" t="n"/>
      <c r="D66" s="240" t="n">
        <v>104</v>
      </c>
      <c r="E66" s="241">
        <f>'ORDER SHEET'!O982</f>
        <v/>
      </c>
    </row>
    <row r="67" ht="21" customHeight="1" s="1611">
      <c r="A67" s="238" t="n">
        <v>5802058</v>
      </c>
      <c r="B67" s="237" t="inlineStr">
        <is>
          <t>リレント　リナレス　ミルクローション</t>
        </is>
      </c>
      <c r="C67" s="239" t="n"/>
      <c r="D67" s="240" t="n">
        <v>138.66</v>
      </c>
      <c r="E67" s="241">
        <f>'ORDER SHEET'!O983</f>
        <v/>
      </c>
    </row>
    <row r="68" ht="21" customHeight="1" s="1611">
      <c r="A68" s="238" t="n">
        <v>5802059</v>
      </c>
      <c r="B68" s="237" t="inlineStr">
        <is>
          <t>リレント　リナレス　モイスチュアクリーム</t>
        </is>
      </c>
      <c r="C68" s="239" t="n"/>
      <c r="D68" s="240" t="n">
        <v>100.33</v>
      </c>
      <c r="E68" s="241">
        <f>'ORDER SHEET'!O984</f>
        <v/>
      </c>
    </row>
    <row r="69" ht="21" customHeight="1" s="1611">
      <c r="A69" s="238" t="n"/>
      <c r="B69" s="237" t="inlineStr">
        <is>
          <t>リレント　ラ・セラール　ミニボトルセット</t>
        </is>
      </c>
      <c r="C69" s="239" t="n"/>
      <c r="D69" s="240" t="n">
        <v>187</v>
      </c>
      <c r="E69" s="241">
        <f>'ORDER SHEET'!O985</f>
        <v/>
      </c>
    </row>
    <row r="70" ht="21" customHeight="1" s="1611">
      <c r="A70" s="238" t="n"/>
      <c r="B70" s="237" t="inlineStr">
        <is>
          <t>リレント　ラ・セラール　トライアルセット</t>
        </is>
      </c>
      <c r="C70" s="239" t="n"/>
      <c r="D70" s="240" t="n">
        <v>191</v>
      </c>
      <c r="E70" s="241">
        <f>'ORDER SHEET'!O986</f>
        <v/>
      </c>
    </row>
    <row r="71" ht="21" customHeight="1" s="1611">
      <c r="A71" s="238" t="n">
        <v>5802060</v>
      </c>
      <c r="B71" s="237" t="inlineStr">
        <is>
          <t>リレント　リナレス　クリアネスシート</t>
        </is>
      </c>
      <c r="C71" s="239" t="n"/>
      <c r="D71" s="240" t="n">
        <v>155.41</v>
      </c>
      <c r="E71" s="241" t="n"/>
    </row>
    <row r="72" ht="21" customHeight="1" s="1611">
      <c r="A72" s="238" t="n">
        <v>5802027</v>
      </c>
      <c r="B72" s="237" t="inlineStr">
        <is>
          <t xml:space="preserve">ラブネス　クレンジングクリーム         </t>
        </is>
      </c>
      <c r="C72" s="239" t="n"/>
      <c r="D72" s="240" t="n"/>
      <c r="E72" s="241" t="n"/>
    </row>
    <row r="73" ht="21" customHeight="1" s="1611">
      <c r="A73" s="238" t="n">
        <v>5802028</v>
      </c>
      <c r="B73" s="237" t="inlineStr">
        <is>
          <t xml:space="preserve">ラブネス　ウォッシングフォーム          </t>
        </is>
      </c>
      <c r="C73" s="239" t="n"/>
      <c r="D73" s="240" t="n"/>
      <c r="E73" s="241" t="n"/>
    </row>
    <row r="74" ht="21" customHeight="1" s="1611">
      <c r="A74" s="238" t="n">
        <v>5802029</v>
      </c>
      <c r="B74" s="237" t="inlineStr">
        <is>
          <t xml:space="preserve">ラブネス　スキンローション               </t>
        </is>
      </c>
      <c r="C74" s="239" t="n"/>
      <c r="D74" s="240" t="n"/>
      <c r="E74" s="241" t="n"/>
    </row>
    <row r="75" ht="21" customHeight="1" s="1611">
      <c r="A75" s="238" t="n">
        <v>5802030</v>
      </c>
      <c r="B75" s="237" t="inlineStr">
        <is>
          <t xml:space="preserve">ラブネス　モイスチュアローション      </t>
        </is>
      </c>
      <c r="C75" s="239" t="n"/>
      <c r="D75" s="240" t="n"/>
      <c r="E75" s="241" t="n"/>
    </row>
    <row r="76" ht="21" customHeight="1" s="1611">
      <c r="A76" s="238" t="n">
        <v>5802031</v>
      </c>
      <c r="B76" s="237" t="inlineStr">
        <is>
          <t xml:space="preserve">ラブネス　モイスチュアミルク           </t>
        </is>
      </c>
      <c r="C76" s="239" t="n"/>
      <c r="D76" s="240" t="n"/>
      <c r="E76" s="241" t="n"/>
    </row>
    <row r="77" ht="21" customHeight="1" s="1611">
      <c r="A77" s="238" t="n">
        <v>5802032</v>
      </c>
      <c r="B77" s="237" t="inlineStr">
        <is>
          <t xml:space="preserve">ラブネス　モイスチュアクリーム         </t>
        </is>
      </c>
      <c r="C77" s="239" t="n"/>
      <c r="D77" s="240" t="n"/>
      <c r="E77" s="241" t="n"/>
    </row>
    <row r="78" ht="21" customHeight="1" s="1611">
      <c r="A78" s="238" t="n">
        <v>5802061</v>
      </c>
      <c r="B78" s="245" t="inlineStr">
        <is>
          <t xml:space="preserve">ラブネス　モイスチュアクリーム        </t>
        </is>
      </c>
      <c r="C78" s="239" t="n"/>
      <c r="D78" s="240" t="n"/>
      <c r="E78" s="241" t="n"/>
    </row>
    <row r="79" ht="21" customHeight="1" s="1611">
      <c r="A79" s="238" t="n">
        <v>5802062</v>
      </c>
      <c r="B79" s="246" t="inlineStr">
        <is>
          <t xml:space="preserve">ブランメール　トーニングローション </t>
        </is>
      </c>
      <c r="C79" s="239" t="n"/>
      <c r="D79" s="240" t="n"/>
      <c r="E79" s="241" t="n"/>
    </row>
    <row r="80" ht="21" customHeight="1" s="1611">
      <c r="A80" s="238" t="n">
        <v>5802063</v>
      </c>
      <c r="B80" s="246" t="inlineStr">
        <is>
          <t>ブランメール　アクアフィトローション</t>
        </is>
      </c>
      <c r="C80" s="239" t="n"/>
      <c r="D80" s="240" t="n"/>
      <c r="E80" s="241" t="n"/>
    </row>
    <row r="81" ht="21" customHeight="1" s="1611">
      <c r="A81" s="238" t="n">
        <v>5802065</v>
      </c>
      <c r="B81" s="246" t="inlineStr">
        <is>
          <t>ブランメール　アクアフィトセラム</t>
        </is>
      </c>
      <c r="C81" s="239" t="n"/>
      <c r="D81" s="240" t="n"/>
      <c r="E81" s="241" t="n"/>
    </row>
    <row r="82" ht="21" customHeight="1" s="1611">
      <c r="A82" s="238" t="n">
        <v>5802064</v>
      </c>
      <c r="B82" s="246" t="inlineStr">
        <is>
          <t>ブランメール　クリアエッセンスC</t>
        </is>
      </c>
      <c r="C82" s="239" t="n"/>
      <c r="D82" s="240" t="n"/>
      <c r="E82" s="241" t="n"/>
    </row>
    <row r="83" ht="21" customHeight="1" s="1611">
      <c r="A83" s="238" t="n">
        <v>5802066</v>
      </c>
      <c r="B83" s="246" t="inlineStr">
        <is>
          <t>ブランメール　ミルクローションUV ＜80ml＞</t>
        </is>
      </c>
      <c r="C83" s="239" t="n"/>
      <c r="D83" s="240" t="n"/>
      <c r="E83" s="241" t="n"/>
    </row>
    <row r="84" ht="21" customHeight="1" s="1611">
      <c r="A84" s="238" t="n">
        <v>5802003</v>
      </c>
      <c r="B84" s="246" t="inlineStr">
        <is>
          <t>リレント　UVプロテクト (20g×2本）</t>
        </is>
      </c>
      <c r="C84" s="239" t="n"/>
      <c r="D84" s="240" t="n"/>
      <c r="E84" s="241" t="n"/>
    </row>
    <row r="85" ht="21" customHeight="1" s="1611">
      <c r="A85" s="238" t="n">
        <v>5802001</v>
      </c>
      <c r="B85" s="237" t="inlineStr">
        <is>
          <t>クレンジングオイルS</t>
        </is>
      </c>
      <c r="C85" s="239" t="n"/>
      <c r="D85" s="240" t="n"/>
      <c r="E85" s="241" t="n"/>
    </row>
    <row r="86" ht="21" customHeight="1" s="1611">
      <c r="A86" s="238" t="n">
        <v>5802005</v>
      </c>
      <c r="B86" s="237" t="inlineStr">
        <is>
          <t>ラニーハイゴールドＥ</t>
        </is>
      </c>
      <c r="C86" s="239" t="n"/>
      <c r="D86" s="240" t="n">
        <v>188.82</v>
      </c>
      <c r="E86" s="241" t="n"/>
    </row>
    <row r="87" ht="21" customHeight="1" s="1611">
      <c r="A87" s="238" t="n">
        <v>5802004</v>
      </c>
      <c r="B87" s="237" t="inlineStr">
        <is>
          <t>アクアラニー３２１</t>
        </is>
      </c>
      <c r="C87" s="239" t="n"/>
      <c r="D87" s="240" t="n"/>
      <c r="E87" s="241" t="n"/>
    </row>
    <row r="88" ht="21" customHeight="1" s="1611">
      <c r="A88" s="238" t="n">
        <v>5802006</v>
      </c>
      <c r="B88" s="237" t="inlineStr">
        <is>
          <t>ナリシングクリーム</t>
        </is>
      </c>
      <c r="C88" s="239" t="n"/>
      <c r="D88" s="240" t="n">
        <v>126.61</v>
      </c>
      <c r="E88" s="241">
        <f>'ORDER SHEET'!O987</f>
        <v/>
      </c>
    </row>
    <row r="89" ht="21" customHeight="1" s="1611">
      <c r="A89" s="238" t="n">
        <v>5802426</v>
      </c>
      <c r="B89" s="237" t="inlineStr">
        <is>
          <t>リレント　ハンドクリーム</t>
        </is>
      </c>
      <c r="C89" s="239" t="n"/>
      <c r="D89" s="240" t="n">
        <v>100.35</v>
      </c>
      <c r="E89" s="241">
        <f>'ORDER SHEET'!O988</f>
        <v/>
      </c>
    </row>
    <row r="90" ht="21" customHeight="1" s="1611">
      <c r="A90" s="238" t="n">
        <v>5802254</v>
      </c>
      <c r="B90" s="237" t="inlineStr">
        <is>
          <t>リレント　リップクリーム</t>
        </is>
      </c>
      <c r="C90" s="239" t="n"/>
      <c r="D90" s="240" t="n">
        <v>15.3</v>
      </c>
      <c r="E90" s="241">
        <f>'ORDER SHEET'!O989</f>
        <v/>
      </c>
    </row>
    <row r="91" ht="21" customHeight="1" s="1611">
      <c r="A91" s="238" t="n">
        <v>5802179</v>
      </c>
      <c r="B91" s="237" t="inlineStr">
        <is>
          <t>クロセッケンWA</t>
        </is>
      </c>
      <c r="C91" s="239" t="n"/>
      <c r="D91" s="240" t="n">
        <v>168.72</v>
      </c>
      <c r="E91" s="241" t="n"/>
    </row>
    <row r="92" ht="21" customHeight="1" s="1611">
      <c r="A92" s="238" t="n">
        <v>5802009</v>
      </c>
      <c r="B92" s="237" t="inlineStr">
        <is>
          <t>スキンケアマッサージジェル</t>
        </is>
      </c>
      <c r="C92" s="239" t="n"/>
      <c r="D92" s="240" t="n">
        <v>212.55</v>
      </c>
      <c r="E92" s="241" t="n"/>
    </row>
    <row r="93" ht="21" customHeight="1" s="1611">
      <c r="A93" s="238" t="n">
        <v>5802105</v>
      </c>
      <c r="B93" s="237" t="inlineStr">
        <is>
          <t>ヨウキビ　エッセンスクリームファンデーション101</t>
        </is>
      </c>
      <c r="C93" s="239" t="n"/>
      <c r="D93" s="240" t="n">
        <v>85.47</v>
      </c>
      <c r="E93" s="241" t="n"/>
    </row>
    <row r="94" ht="21" customHeight="1" s="1611">
      <c r="A94" s="238" t="n">
        <v>5802106</v>
      </c>
      <c r="B94" s="237" t="inlineStr">
        <is>
          <t>ヨウキビ　エッセンスクリームファンデーション200</t>
        </is>
      </c>
      <c r="C94" s="239" t="n"/>
      <c r="D94" s="240" t="n">
        <v>85.47</v>
      </c>
      <c r="E94" s="241" t="n"/>
    </row>
    <row r="95" ht="21" customHeight="1" s="1611">
      <c r="A95" s="238" t="n">
        <v>5802107</v>
      </c>
      <c r="B95" s="237" t="inlineStr">
        <is>
          <t>ヨウキビ　エッセンスクリームファンデーション201</t>
        </is>
      </c>
      <c r="C95" s="239" t="n"/>
      <c r="D95" s="240" t="n">
        <v>85.47</v>
      </c>
      <c r="E95" s="241">
        <f>'ORDER SHEET'!O973</f>
        <v/>
      </c>
    </row>
    <row r="96" ht="21" customHeight="1" s="1611">
      <c r="A96" s="238" t="n">
        <v>5802102</v>
      </c>
      <c r="B96" s="244" t="inlineStr">
        <is>
          <t>ヨウキビ　エッセンスパウダーファンデーション101</t>
        </is>
      </c>
      <c r="C96" s="239" t="n"/>
      <c r="D96" s="240" t="n">
        <v>83.40000000000001</v>
      </c>
      <c r="E96" s="241" t="n"/>
    </row>
    <row r="97" ht="21" customHeight="1" s="1611">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11">
      <c r="A98" s="238" t="n">
        <v>5802104</v>
      </c>
      <c r="B98" s="237" t="inlineStr">
        <is>
          <t>ヨウキビ　エッセンスパウダーファンデーション201</t>
        </is>
      </c>
      <c r="C98" s="239" t="n"/>
      <c r="D98" s="240" t="n">
        <v>83.40000000000001</v>
      </c>
      <c r="E98" s="241" t="n"/>
    </row>
    <row r="99" ht="21" customHeight="1" s="1611">
      <c r="A99" s="238" t="n">
        <v>5802159</v>
      </c>
      <c r="B99" s="237" t="inlineStr">
        <is>
          <t>ツメカエ　エッセンスパウダーF　１０１</t>
        </is>
      </c>
      <c r="C99" s="239" t="n"/>
      <c r="D99" s="240" t="n">
        <v>22.24</v>
      </c>
      <c r="E99" s="241" t="n"/>
    </row>
    <row r="100" ht="21" customHeight="1" s="1611">
      <c r="A100" s="238" t="n">
        <v>5802160</v>
      </c>
      <c r="B100" s="237" t="inlineStr">
        <is>
          <t>ツメカエ　エッセンスパウダーF　２００</t>
        </is>
      </c>
      <c r="C100" s="239" t="n"/>
      <c r="D100" s="240" t="n">
        <v>22.24</v>
      </c>
      <c r="E100" s="241" t="n"/>
    </row>
    <row r="101" ht="21" customHeight="1" s="1611">
      <c r="A101" s="238" t="n">
        <v>5802161</v>
      </c>
      <c r="B101" s="237" t="inlineStr">
        <is>
          <t>ツメカエ　エッセンスパウダーF　２０１</t>
        </is>
      </c>
      <c r="C101" s="239" t="n"/>
      <c r="D101" s="240" t="n">
        <v>22.24</v>
      </c>
      <c r="E101" s="241" t="n"/>
    </row>
    <row r="102" ht="21" customHeight="1" s="1611">
      <c r="A102" s="238" t="n">
        <v>5802158</v>
      </c>
      <c r="B102" s="237" t="inlineStr">
        <is>
          <t>エッセンスパウダーF　コンパクトケース</t>
        </is>
      </c>
      <c r="C102" s="239" t="n"/>
      <c r="D102" s="240" t="n">
        <v>84.44</v>
      </c>
      <c r="E102" s="241" t="n"/>
    </row>
    <row r="103" ht="21" customHeight="1" s="1611">
      <c r="A103" s="238" t="n">
        <v>5802108</v>
      </c>
      <c r="B103" s="237" t="inlineStr">
        <is>
          <t>ブランメール　コンシーラー　０１</t>
        </is>
      </c>
      <c r="C103" s="239" t="n"/>
      <c r="D103" s="240" t="n"/>
      <c r="E103" s="241" t="n"/>
    </row>
    <row r="104" ht="21" customHeight="1" s="1611">
      <c r="A104" s="238" t="n">
        <v>5802109</v>
      </c>
      <c r="B104" s="237" t="inlineStr">
        <is>
          <t>ブランメール　コンシーラー　０２</t>
        </is>
      </c>
      <c r="C104" s="239" t="n"/>
      <c r="D104" s="240" t="n"/>
      <c r="E104" s="241" t="n"/>
    </row>
    <row r="105" ht="21" customHeight="1" s="1611">
      <c r="A105" s="238" t="n">
        <v>5802081</v>
      </c>
      <c r="B105" s="237" t="inlineStr">
        <is>
          <t>ラティーフ　リッキッドファンデーションUV　０１</t>
        </is>
      </c>
      <c r="C105" s="239" t="n"/>
      <c r="D105" s="240" t="n"/>
      <c r="E105" s="241" t="n"/>
    </row>
    <row r="106" ht="21" customHeight="1" s="1611">
      <c r="A106" s="238" t="n">
        <v>5802082</v>
      </c>
      <c r="B106" s="237" t="inlineStr">
        <is>
          <t>ラティーフ　リッキッドファンデーションUV　０２</t>
        </is>
      </c>
      <c r="C106" s="239" t="n"/>
      <c r="D106" s="240" t="n"/>
      <c r="E106" s="241" t="n"/>
    </row>
    <row r="107" ht="21" customHeight="1" s="1611">
      <c r="A107" s="238" t="n">
        <v>5802084</v>
      </c>
      <c r="B107" s="237" t="inlineStr">
        <is>
          <t>アイレーヌ　パーフェクトパクトSS　２００</t>
        </is>
      </c>
      <c r="C107" s="239" t="n"/>
      <c r="D107" s="240" t="n"/>
      <c r="E107" s="241" t="n"/>
    </row>
    <row r="108" ht="21" customHeight="1" s="1611">
      <c r="A108" s="238" t="n">
        <v>5802085</v>
      </c>
      <c r="B108" s="237" t="inlineStr">
        <is>
          <t>アイレーヌ　パーフェクトパクトSS　２０１</t>
        </is>
      </c>
      <c r="C108" s="239" t="n"/>
      <c r="D108" s="240" t="n"/>
      <c r="E108" s="241" t="n"/>
    </row>
    <row r="109" ht="21" customHeight="1" s="1611">
      <c r="A109" s="238" t="n">
        <v>5802086</v>
      </c>
      <c r="B109" s="237" t="inlineStr">
        <is>
          <t>アイレーヌ　パーフェクトパクトSS　２０２</t>
        </is>
      </c>
      <c r="C109" s="239" t="n"/>
      <c r="D109" s="240" t="n"/>
      <c r="E109" s="241" t="n"/>
    </row>
    <row r="110" ht="21" customHeight="1" s="1611">
      <c r="A110" s="238" t="n">
        <v>5802087</v>
      </c>
      <c r="B110" s="244" t="inlineStr">
        <is>
          <t>アイレーヌ　パーフェクトパクトSS　２１０</t>
        </is>
      </c>
      <c r="C110" s="239" t="n"/>
      <c r="D110" s="240" t="n"/>
      <c r="E110" s="241" t="n"/>
    </row>
    <row r="111" ht="21" customHeight="1" s="1611">
      <c r="A111" s="238" t="n">
        <v>5802088</v>
      </c>
      <c r="B111" s="237" t="inlineStr">
        <is>
          <t>アイレーヌ　パーフェクトパクトSS　３００</t>
        </is>
      </c>
      <c r="C111" s="239" t="n"/>
      <c r="D111" s="240" t="n"/>
      <c r="E111" s="241" t="n"/>
    </row>
    <row r="112" ht="21" customHeight="1" s="1611">
      <c r="A112" s="238" t="n">
        <v>5802163</v>
      </c>
      <c r="B112" s="237" t="inlineStr">
        <is>
          <t>ツメカエ　アイレーヌ　パーフェクトパクトSS　２００</t>
        </is>
      </c>
      <c r="C112" s="239" t="n"/>
      <c r="D112" s="240" t="n"/>
      <c r="E112" s="241" t="n"/>
    </row>
    <row r="113" ht="21" customHeight="1" s="1611">
      <c r="A113" s="238" t="n">
        <v>5802164</v>
      </c>
      <c r="B113" s="237" t="inlineStr">
        <is>
          <t>ツメカエ　アイレーヌ　パーフェクトパクトSS　２０１</t>
        </is>
      </c>
      <c r="C113" s="239" t="n"/>
      <c r="D113" s="240" t="n"/>
      <c r="E113" s="241" t="n"/>
    </row>
    <row r="114" ht="21" customHeight="1" s="1611">
      <c r="A114" s="238" t="n">
        <v>5802165</v>
      </c>
      <c r="B114" s="237" t="inlineStr">
        <is>
          <t>ツメカエ　アイレーヌ　パーフェクトパクトSS　２０２</t>
        </is>
      </c>
      <c r="C114" s="239" t="n"/>
      <c r="D114" s="240" t="n"/>
      <c r="E114" s="241" t="n"/>
    </row>
    <row r="115" ht="21" customHeight="1" s="1611">
      <c r="A115" s="238" t="n">
        <v>5802166</v>
      </c>
      <c r="B115" s="237" t="inlineStr">
        <is>
          <t>ツメカエ　アイレーヌ　パーフェクトパクトSS　２１０</t>
        </is>
      </c>
      <c r="C115" s="239" t="n"/>
      <c r="D115" s="240" t="n"/>
      <c r="E115" s="241" t="n"/>
    </row>
    <row r="116" ht="21" customHeight="1" s="1611">
      <c r="A116" s="238" t="n">
        <v>5802167</v>
      </c>
      <c r="B116" s="244" t="inlineStr">
        <is>
          <t>ツメカエ　アイレーヌ　パーフェクトパクトSS　３００</t>
        </is>
      </c>
      <c r="C116" s="239" t="n"/>
      <c r="D116" s="240" t="n"/>
      <c r="E116" s="241" t="n"/>
    </row>
    <row r="117" ht="21" customHeight="1" s="1611">
      <c r="A117" s="238" t="n">
        <v>5802089</v>
      </c>
      <c r="B117" s="237" t="inlineStr">
        <is>
          <t>アイレーヌ　パーフェクトパクトAW　２００</t>
        </is>
      </c>
      <c r="C117" s="239" t="n"/>
      <c r="D117" s="240" t="n"/>
      <c r="E117" s="241" t="n"/>
    </row>
    <row r="118" ht="21" customHeight="1" s="1611">
      <c r="A118" s="238" t="n">
        <v>5802090</v>
      </c>
      <c r="B118" s="237" t="inlineStr">
        <is>
          <t>アイレーヌ　パーフェクトパクトAW　２０１</t>
        </is>
      </c>
      <c r="C118" s="239" t="n"/>
      <c r="D118" s="240" t="n"/>
      <c r="E118" s="241" t="n"/>
    </row>
    <row r="119" ht="21" customHeight="1" s="1611">
      <c r="A119" s="238" t="n">
        <v>5802091</v>
      </c>
      <c r="B119" s="244" t="inlineStr">
        <is>
          <t>アイレーヌ　パーフェクトパクトAW　２０２</t>
        </is>
      </c>
      <c r="C119" s="239" t="n"/>
      <c r="D119" s="240" t="n"/>
      <c r="E119" s="241" t="n"/>
    </row>
    <row r="120" ht="21" customHeight="1" s="1611">
      <c r="A120" s="238" t="n">
        <v>5802092</v>
      </c>
      <c r="B120" s="237" t="inlineStr">
        <is>
          <t>アイレーヌ　パーフェクトパクトAW　２１０</t>
        </is>
      </c>
      <c r="C120" s="239" t="n"/>
      <c r="D120" s="240" t="n"/>
      <c r="E120" s="241" t="n"/>
    </row>
    <row r="121" ht="21" customHeight="1" s="1611">
      <c r="A121" s="238" t="n">
        <v>5802093</v>
      </c>
      <c r="B121" s="237" t="inlineStr">
        <is>
          <t>アイレーヌ　パーフェクトパクトAW　３００</t>
        </is>
      </c>
      <c r="C121" s="239" t="n"/>
      <c r="D121" s="240" t="n"/>
      <c r="E121" s="241" t="n"/>
    </row>
    <row r="122" ht="21" customHeight="1" s="1611">
      <c r="A122" s="238" t="n">
        <v>5802168</v>
      </c>
      <c r="B122" s="237" t="inlineStr">
        <is>
          <t>ツメカエ　アイレーヌ　パーフェクトパクトAW　２００</t>
        </is>
      </c>
      <c r="C122" s="239" t="n"/>
      <c r="D122" s="240" t="n"/>
      <c r="E122" s="241" t="n"/>
    </row>
    <row r="123" ht="21" customHeight="1" s="1611">
      <c r="A123" s="238" t="n">
        <v>5802169</v>
      </c>
      <c r="B123" s="237" t="inlineStr">
        <is>
          <t>ツメカエ　アイレーヌ　パーフェクトパクトAW　２０１</t>
        </is>
      </c>
      <c r="C123" s="239" t="n"/>
      <c r="D123" s="240" t="n"/>
      <c r="E123" s="241" t="n"/>
    </row>
    <row r="124" ht="21" customHeight="1" s="1611">
      <c r="A124" s="238" t="n">
        <v>5802170</v>
      </c>
      <c r="B124" s="244" t="inlineStr">
        <is>
          <t>ツメカエ　アイレーヌ　パーフェクトパクトAW　２０２</t>
        </is>
      </c>
      <c r="C124" s="239" t="n"/>
      <c r="D124" s="240" t="n"/>
      <c r="E124" s="241" t="n"/>
    </row>
    <row r="125" ht="21" customHeight="1" s="1611">
      <c r="A125" s="238" t="n">
        <v>5802171</v>
      </c>
      <c r="B125" s="237" t="inlineStr">
        <is>
          <t>ツメカエ　アイレーヌ　パーフェクトパクトAW　２１０</t>
        </is>
      </c>
      <c r="C125" s="239" t="n"/>
      <c r="D125" s="240" t="n"/>
      <c r="E125" s="241" t="n"/>
    </row>
    <row r="126" ht="21" customHeight="1" s="1611">
      <c r="A126" s="238" t="n">
        <v>5802172</v>
      </c>
      <c r="B126" s="237" t="inlineStr">
        <is>
          <t>ツメカエ　アイレーヌ　パーフェクトパクトAW　３００</t>
        </is>
      </c>
      <c r="C126" s="239" t="n"/>
      <c r="D126" s="240" t="n"/>
      <c r="E126" s="241" t="n"/>
    </row>
    <row r="127" ht="21" customHeight="1" s="1611">
      <c r="A127" s="238" t="n">
        <v>5802094</v>
      </c>
      <c r="B127" s="237" t="inlineStr">
        <is>
          <t>アイレーヌ　パーフェクトリキッドＡＷ　２００</t>
        </is>
      </c>
      <c r="C127" s="239" t="n"/>
      <c r="D127" s="240" t="n"/>
      <c r="E127" s="241" t="n"/>
    </row>
    <row r="128" ht="21" customHeight="1" s="1611">
      <c r="A128" s="238" t="n">
        <v>5802095</v>
      </c>
      <c r="B128" s="237" t="inlineStr">
        <is>
          <t>アイレーヌ　パーフェクトリキッドＡＷ　２０１</t>
        </is>
      </c>
      <c r="C128" s="239" t="n"/>
      <c r="D128" s="240" t="n"/>
      <c r="E128" s="241" t="n"/>
    </row>
    <row r="129" ht="21" customHeight="1" s="1611">
      <c r="A129" s="238" t="n">
        <v>5802096</v>
      </c>
      <c r="B129" s="237" t="inlineStr">
        <is>
          <t>アイレーヌ　パーフェクトリキッドＡＷ　２０２</t>
        </is>
      </c>
      <c r="C129" s="239" t="n"/>
      <c r="D129" s="240" t="n"/>
      <c r="E129" s="241" t="n"/>
    </row>
    <row r="130" ht="21" customHeight="1" s="1611">
      <c r="A130" s="238" t="n">
        <v>5802097</v>
      </c>
      <c r="B130" s="237" t="inlineStr">
        <is>
          <t>アイレーヌ　・パーフェクトリキッドＡＷ　２１０</t>
        </is>
      </c>
      <c r="C130" s="239" t="n"/>
      <c r="D130" s="240" t="n"/>
      <c r="E130" s="241" t="n"/>
    </row>
    <row r="131" ht="21" customHeight="1" s="1611">
      <c r="A131" s="238" t="n">
        <v>5802098</v>
      </c>
      <c r="B131" s="237" t="inlineStr">
        <is>
          <t>アイレーヌ　パーフェクトリキッドＡＷ　３００</t>
        </is>
      </c>
      <c r="C131" s="239" t="n"/>
      <c r="D131" s="240" t="n"/>
      <c r="E131" s="241" t="n"/>
    </row>
    <row r="132" ht="21" customHeight="1" s="1611">
      <c r="A132" s="238" t="n">
        <v>5802126</v>
      </c>
      <c r="B132" s="237" t="inlineStr">
        <is>
          <t>リレント　ラティーフ　チークカラー</t>
        </is>
      </c>
      <c r="C132" s="239" t="n"/>
      <c r="D132" s="240" t="n"/>
      <c r="E132" s="241" t="n"/>
    </row>
    <row r="133" ht="21" customHeight="1" s="1611">
      <c r="A133" s="238" t="n">
        <v>5802127</v>
      </c>
      <c r="B133" s="237" t="inlineStr">
        <is>
          <t>リレント　ラティーフ　チークカラー</t>
        </is>
      </c>
      <c r="C133" s="239" t="n"/>
      <c r="D133" s="240" t="n"/>
      <c r="E133" s="241" t="n"/>
    </row>
    <row r="134" ht="21" customHeight="1" s="1611">
      <c r="A134" s="238" t="n">
        <v>5802128</v>
      </c>
      <c r="B134" s="237" t="inlineStr">
        <is>
          <t>リレント　ラティーフ　チークカラー</t>
        </is>
      </c>
      <c r="C134" s="239" t="n"/>
      <c r="D134" s="240" t="n"/>
      <c r="E134" s="241" t="n"/>
    </row>
    <row r="135" ht="21" customHeight="1" s="1611">
      <c r="A135" s="238" t="n">
        <v>5802110</v>
      </c>
      <c r="B135" s="237" t="inlineStr">
        <is>
          <t>リレント　ラティーフ　ロングラッシュマスカラ</t>
        </is>
      </c>
      <c r="C135" s="239" t="n"/>
      <c r="D135" s="240" t="n"/>
      <c r="E135" s="241" t="n"/>
    </row>
    <row r="136" ht="21" customHeight="1" s="1611">
      <c r="A136" s="238" t="n">
        <v>5802111</v>
      </c>
      <c r="B136" s="237" t="inlineStr">
        <is>
          <t>リレント　アイラッシュトリートメント</t>
        </is>
      </c>
      <c r="C136" s="239" t="n"/>
      <c r="D136" s="240" t="n">
        <v>16</v>
      </c>
      <c r="E136" s="241" t="n"/>
    </row>
    <row r="137" ht="21" customHeight="1" s="1611">
      <c r="A137" s="238" t="n">
        <v>5802112</v>
      </c>
      <c r="B137" s="237" t="inlineStr">
        <is>
          <t>エッセンスアイライナー＜ブラック＞</t>
        </is>
      </c>
      <c r="C137" s="239" t="n"/>
      <c r="D137" s="240" t="n"/>
      <c r="E137" s="241" t="n"/>
    </row>
    <row r="138" ht="21" customHeight="1" s="1611">
      <c r="A138" s="238" t="n">
        <v>5802113</v>
      </c>
      <c r="B138" s="237" t="inlineStr">
        <is>
          <t>エッセンスアイブロウ＜ブラウン＞</t>
        </is>
      </c>
      <c r="C138" s="239" t="n"/>
      <c r="D138" s="240" t="n"/>
      <c r="E138" s="241" t="n"/>
    </row>
    <row r="139" ht="21" customHeight="1" s="1611">
      <c r="A139" s="238" t="n">
        <v>5802114</v>
      </c>
      <c r="B139" s="237" t="inlineStr">
        <is>
          <t>エッセンスアイブロウ＜アッシュグレー＞</t>
        </is>
      </c>
      <c r="C139" s="239" t="n"/>
      <c r="D139" s="240" t="n"/>
      <c r="E139" s="241" t="n"/>
    </row>
    <row r="140" ht="21" customHeight="1" s="1611">
      <c r="A140" s="238" t="n">
        <v>5802117</v>
      </c>
      <c r="B140" s="244" t="inlineStr">
        <is>
          <t>ウォーターヴェール　マーブ　０１</t>
        </is>
      </c>
      <c r="C140" s="239" t="n"/>
      <c r="D140" s="240" t="n"/>
      <c r="E140" s="241" t="n"/>
    </row>
    <row r="141" ht="21" customHeight="1" s="1611">
      <c r="A141" s="238" t="n">
        <v>5802118</v>
      </c>
      <c r="B141" s="244" t="inlineStr">
        <is>
          <t>ウォーターヴェール　マーブ　０２</t>
        </is>
      </c>
      <c r="C141" s="239" t="n"/>
      <c r="D141" s="240" t="n"/>
      <c r="E141" s="241" t="n"/>
    </row>
    <row r="142" ht="21" customHeight="1" s="1611">
      <c r="A142" s="238" t="n">
        <v>5802124</v>
      </c>
      <c r="B142" s="237" t="inlineStr">
        <is>
          <t>リレント　エッセンスルージュ　RS12</t>
        </is>
      </c>
      <c r="C142" s="239" t="n"/>
      <c r="D142" s="240" t="n"/>
      <c r="E142" s="241" t="n"/>
    </row>
    <row r="143" ht="21" customHeight="1" s="1611">
      <c r="A143" s="238" t="n">
        <v>5802125</v>
      </c>
      <c r="B143" s="237" t="inlineStr">
        <is>
          <t>リレント　エッセンスルージュ　BD21</t>
        </is>
      </c>
      <c r="C143" s="239" t="n"/>
      <c r="D143" s="240" t="n"/>
      <c r="E143" s="241" t="n"/>
    </row>
    <row r="144" ht="21" customHeight="1" s="1611">
      <c r="A144" s="238" t="n">
        <v>5802115</v>
      </c>
      <c r="B144" s="237" t="inlineStr">
        <is>
          <t>リレント　ホライズン</t>
        </is>
      </c>
      <c r="C144" s="239" t="n"/>
      <c r="D144" s="240" t="n"/>
      <c r="E144" s="241" t="n"/>
    </row>
    <row r="145" ht="21" customHeight="1" s="1611">
      <c r="A145" s="238" t="n">
        <v>5802130</v>
      </c>
      <c r="B145" s="237" t="inlineStr">
        <is>
          <t>リレント　プレスドパウダー</t>
        </is>
      </c>
      <c r="C145" s="239" t="n"/>
      <c r="D145" s="240" t="n"/>
      <c r="E145" s="241" t="n"/>
    </row>
    <row r="146" ht="21" customHeight="1" s="1611">
      <c r="A146" s="238" t="n">
        <v>5802156</v>
      </c>
      <c r="B146" s="237" t="inlineStr">
        <is>
          <t>プロフェッショナル　ブラシセット＜C＞</t>
        </is>
      </c>
      <c r="C146" s="239" t="n"/>
      <c r="D146" s="240" t="n"/>
      <c r="E146" s="241" t="n"/>
    </row>
    <row r="147" ht="21" customHeight="1" s="1611">
      <c r="A147" s="238" t="n">
        <v>5802150</v>
      </c>
      <c r="B147" s="237" t="inlineStr">
        <is>
          <t>トリートメントパウダーパフ</t>
        </is>
      </c>
      <c r="C147" s="239" t="n"/>
      <c r="D147" s="240" t="n"/>
      <c r="E147" s="241" t="n"/>
    </row>
    <row r="148" ht="21" customHeight="1" s="1611">
      <c r="A148" s="238" t="n">
        <v>5802149</v>
      </c>
      <c r="B148" s="237" t="inlineStr">
        <is>
          <t>UVパフ</t>
        </is>
      </c>
      <c r="C148" s="239" t="n"/>
      <c r="D148" s="240" t="n"/>
      <c r="E148" s="241" t="n"/>
    </row>
    <row r="149" ht="21" customHeight="1" s="1611">
      <c r="A149" s="238" t="n">
        <v>5802148</v>
      </c>
      <c r="B149" s="237" t="inlineStr">
        <is>
          <t>ファンデーションパフ＜ダイ＞</t>
        </is>
      </c>
      <c r="C149" s="239" t="n"/>
      <c r="D149" s="240" t="n"/>
      <c r="E149" s="241" t="n"/>
    </row>
    <row r="150" ht="21" customHeight="1" s="1611">
      <c r="A150" s="238" t="n">
        <v>5802151</v>
      </c>
      <c r="B150" s="237" t="inlineStr">
        <is>
          <t>フェイスパウダーパフ</t>
        </is>
      </c>
      <c r="C150" s="239" t="n"/>
      <c r="D150" s="240" t="n"/>
      <c r="E150" s="241" t="n"/>
    </row>
    <row r="151" ht="21" customHeight="1" s="1611">
      <c r="A151" s="238" t="n">
        <v>5802152</v>
      </c>
      <c r="B151" s="237" t="inlineStr">
        <is>
          <t>エッセンスパウダーパフ</t>
        </is>
      </c>
      <c r="C151" s="239" t="n"/>
      <c r="D151" s="240" t="n"/>
      <c r="E151" s="241" t="n"/>
    </row>
    <row r="152" ht="21" customHeight="1" s="1611">
      <c r="A152" s="238" t="n">
        <v>5802155</v>
      </c>
      <c r="B152" s="237" t="inlineStr">
        <is>
          <t>エッセンスパウダーパフ＜マル＞</t>
        </is>
      </c>
      <c r="C152" s="239" t="n"/>
      <c r="D152" s="240" t="n"/>
      <c r="E152" s="241" t="n"/>
    </row>
    <row r="153" ht="21" customHeight="1" s="1611">
      <c r="A153" s="238" t="n">
        <v>5802154</v>
      </c>
      <c r="B153" s="237" t="inlineStr">
        <is>
          <t>Pリキッドパフ</t>
        </is>
      </c>
      <c r="C153" s="239" t="n"/>
      <c r="D153" s="240" t="n"/>
      <c r="E153" s="241" t="n"/>
    </row>
    <row r="154" ht="21" customHeight="1" s="1611">
      <c r="A154" s="238" t="n">
        <v>5802153</v>
      </c>
      <c r="B154" s="237" t="inlineStr">
        <is>
          <t>Pパクトパフ</t>
        </is>
      </c>
      <c r="C154" s="239" t="n"/>
      <c r="D154" s="240" t="n"/>
      <c r="E154" s="241" t="n"/>
    </row>
    <row r="155" ht="21" customHeight="1" s="1611">
      <c r="A155" s="238" t="n">
        <v>5802244</v>
      </c>
      <c r="B155" s="237" t="inlineStr">
        <is>
          <t>リップブラシ　M</t>
        </is>
      </c>
      <c r="C155" s="239" t="n"/>
      <c r="D155" s="240" t="n"/>
      <c r="E155" s="241" t="n"/>
    </row>
    <row r="156" ht="21" customHeight="1" s="1611">
      <c r="A156" s="238" t="n">
        <v>5802139</v>
      </c>
      <c r="B156" s="237" t="inlineStr">
        <is>
          <t>リレント　ボディソープ</t>
        </is>
      </c>
      <c r="C156" s="239" t="n"/>
      <c r="D156" s="240" t="n">
        <v>602.0599999999999</v>
      </c>
      <c r="E156" s="241" t="n"/>
    </row>
    <row r="157" ht="21" customHeight="1" s="1611">
      <c r="A157" s="238" t="n">
        <v>5802140</v>
      </c>
      <c r="B157" s="237" t="inlineStr">
        <is>
          <t>リレント　ボディソープ＜ツメカエ＞</t>
        </is>
      </c>
      <c r="C157" s="239" t="n"/>
      <c r="D157" s="240" t="n"/>
      <c r="E157" s="241" t="n"/>
    </row>
    <row r="158" ht="21" customHeight="1" s="1611">
      <c r="A158" s="238" t="n">
        <v>5802131</v>
      </c>
      <c r="B158" s="244" t="inlineStr">
        <is>
          <t>ルミシェ　ヘアシャンプ</t>
        </is>
      </c>
      <c r="C158" s="239" t="n"/>
      <c r="D158" s="240" t="n">
        <v>612.42</v>
      </c>
      <c r="E158" s="241" t="n"/>
    </row>
    <row r="159" ht="21" customHeight="1" s="1611">
      <c r="A159" s="238" t="n">
        <v>5802132</v>
      </c>
      <c r="B159" s="237" t="inlineStr">
        <is>
          <t>ルミシェ　ヘアシャンプー＜ツメカエ＞</t>
        </is>
      </c>
      <c r="C159" s="239" t="n"/>
      <c r="D159" s="240" t="n"/>
      <c r="E159" s="241" t="n"/>
    </row>
    <row r="160" ht="21" customHeight="1" s="1611">
      <c r="A160" s="238" t="n">
        <v>5802133</v>
      </c>
      <c r="B160" s="237" t="inlineStr">
        <is>
          <t>ルミシェ　ヘアコンディショナー</t>
        </is>
      </c>
      <c r="C160" s="239" t="n"/>
      <c r="D160" s="240" t="n">
        <v>580.55</v>
      </c>
      <c r="E160" s="241" t="n"/>
    </row>
    <row r="161" ht="21" customHeight="1" s="1611">
      <c r="A161" s="238" t="n">
        <v>5802134</v>
      </c>
      <c r="B161" s="237" t="inlineStr">
        <is>
          <t>ルミシェ　ヘアコンディショナー＜ツメカエ＞</t>
        </is>
      </c>
      <c r="C161" s="239" t="n"/>
      <c r="D161" s="240" t="n"/>
      <c r="E161" s="241" t="n"/>
    </row>
    <row r="162" ht="21" customHeight="1" s="1611">
      <c r="A162" s="238" t="n">
        <v>5802135</v>
      </c>
      <c r="B162" s="244" t="inlineStr">
        <is>
          <t>ルミシェ　アウトバストリートメント</t>
        </is>
      </c>
      <c r="C162" s="239" t="n"/>
      <c r="D162" s="240" t="n"/>
      <c r="E162" s="241" t="n"/>
    </row>
    <row r="163" ht="21" customHeight="1" s="1611">
      <c r="A163" s="238" t="n">
        <v>5802136</v>
      </c>
      <c r="B163" s="237" t="inlineStr">
        <is>
          <t>ヨウキビ　エッセンスシャンプー</t>
        </is>
      </c>
      <c r="C163" s="239" t="n"/>
      <c r="D163" s="240" t="n">
        <v>340</v>
      </c>
      <c r="E163" s="241" t="n"/>
    </row>
    <row r="164" ht="21" customHeight="1" s="1611">
      <c r="A164" s="238" t="n">
        <v>5802137</v>
      </c>
      <c r="B164" s="237" t="inlineStr">
        <is>
          <t>ヨウキビ　エッセンストリートメント</t>
        </is>
      </c>
      <c r="C164" s="239" t="n"/>
      <c r="D164" s="240" t="n">
        <v>340</v>
      </c>
      <c r="E164" s="241" t="n"/>
    </row>
    <row r="165" ht="21" customHeight="1" s="1611" thickBot="1">
      <c r="A165" s="247" t="n">
        <v>5802138</v>
      </c>
      <c r="B165" s="267" t="inlineStr">
        <is>
          <t>リレント　ビューティヘアエッセンス</t>
        </is>
      </c>
      <c r="C165" s="268" t="n"/>
      <c r="D165" s="269" t="n"/>
      <c r="E165" s="248" t="n"/>
    </row>
    <row r="166" ht="21" customHeight="1" s="1611">
      <c r="A166" s="81" t="n">
        <v>5802299</v>
      </c>
      <c r="B166" s="80" t="inlineStr">
        <is>
          <t xml:space="preserve">YOKIBI ｴｯｾﾝｽｸﾚﾝｼﾞﾝｸﾞ(ｼｮｳ) </t>
        </is>
      </c>
      <c r="C166" s="80" t="n"/>
      <c r="D166" s="80" t="n"/>
      <c r="E166" s="79">
        <f>'ORDER SHEET'!O1003</f>
        <v/>
      </c>
      <c r="F166" s="63" t="inlineStr">
        <is>
          <t>ミニパウチ</t>
        </is>
      </c>
      <c r="G166" s="1942" t="n"/>
      <c r="H166" s="61" t="n"/>
    </row>
    <row r="167" ht="21" customHeight="1" s="1611">
      <c r="A167" s="249" t="n">
        <v>5802300</v>
      </c>
      <c r="B167" s="239" t="inlineStr">
        <is>
          <t xml:space="preserve">YOKIBI ｴｯｾﾝｽｺｰﾙﾄﾞ(ｼｮｳ)    </t>
        </is>
      </c>
      <c r="C167" s="239" t="n"/>
      <c r="D167" s="239" t="n"/>
      <c r="E167" s="250">
        <f>'ORDER SHEET'!O1004</f>
        <v/>
      </c>
      <c r="F167" s="63" t="inlineStr">
        <is>
          <t>ミニパウチ</t>
        </is>
      </c>
      <c r="G167" s="1942" t="n"/>
      <c r="H167" s="61" t="n"/>
    </row>
    <row r="168" ht="21" customHeight="1" s="1611">
      <c r="A168" s="251" t="n">
        <v>5802301</v>
      </c>
      <c r="B168" s="252" t="inlineStr">
        <is>
          <t xml:space="preserve">YOKIBI ｴｯｾﾝｽﾌﾚｯｼｭ(ｼｮｳ)    </t>
        </is>
      </c>
      <c r="C168" s="239" t="n"/>
      <c r="D168" s="239" t="n"/>
      <c r="E168" s="250">
        <f>'ORDER SHEET'!O1005</f>
        <v/>
      </c>
      <c r="F168" s="63" t="inlineStr">
        <is>
          <t>ミニパウチ</t>
        </is>
      </c>
      <c r="G168" s="1942" t="n"/>
      <c r="H168" s="61" t="n"/>
    </row>
    <row r="169" ht="21" customHeight="1" s="1611">
      <c r="A169" s="249" t="n">
        <v>5802302</v>
      </c>
      <c r="B169" s="239" t="inlineStr">
        <is>
          <t xml:space="preserve">YOKIBI ｴｯｾﾝｽﾛｰｼｮﾝ(ｼｮｳ)    </t>
        </is>
      </c>
      <c r="C169" s="239" t="n"/>
      <c r="D169" s="239" t="n"/>
      <c r="E169" s="250">
        <f>'ORDER SHEET'!O1006</f>
        <v/>
      </c>
      <c r="F169" s="63" t="inlineStr">
        <is>
          <t>ミニパウチ</t>
        </is>
      </c>
      <c r="G169" s="1942" t="n"/>
      <c r="H169" s="61" t="n"/>
    </row>
    <row r="170" ht="21" customHeight="1" s="1611">
      <c r="A170" s="249" t="n">
        <v>5802303</v>
      </c>
      <c r="B170" s="239" t="inlineStr">
        <is>
          <t xml:space="preserve">YOKIBI ｴｯｾﾝｽｼﾞｪﾙ(ｼｮｳ)     </t>
        </is>
      </c>
      <c r="C170" s="239" t="n"/>
      <c r="D170" s="239" t="n"/>
      <c r="E170" s="250">
        <f>'ORDER SHEET'!O1007</f>
        <v/>
      </c>
      <c r="F170" s="63" t="inlineStr">
        <is>
          <t>ミニパウチ</t>
        </is>
      </c>
      <c r="G170" s="1942" t="inlineStr">
        <is>
          <t>在庫なし</t>
        </is>
      </c>
      <c r="H170" s="61" t="n"/>
    </row>
    <row r="171" ht="21" customHeight="1" s="1611">
      <c r="A171" s="249" t="n">
        <v>5802304</v>
      </c>
      <c r="B171" s="239" t="inlineStr">
        <is>
          <t>YOKIBI ｴｯｾﾝｽｱｲﾄﾘｰﾄﾒﾝﾄ(ｼｮｳ)</t>
        </is>
      </c>
      <c r="C171" s="239" t="n"/>
      <c r="D171" s="239" t="n"/>
      <c r="E171" s="250">
        <f>'ORDER SHEET'!O1008</f>
        <v/>
      </c>
      <c r="F171" s="63" t="inlineStr">
        <is>
          <t>ミニパウチ</t>
        </is>
      </c>
      <c r="G171" s="1942" t="n"/>
      <c r="H171" s="61" t="n"/>
    </row>
    <row r="172" ht="21" customHeight="1" s="1611">
      <c r="A172" s="249" t="n">
        <v>5802305</v>
      </c>
      <c r="B172" s="239" t="inlineStr">
        <is>
          <t>YOKIBI ｴｯｾﾝｽｴﾏﾙｼｮﾝﾘｯﾁ(ｼｮｳ)</t>
        </is>
      </c>
      <c r="C172" s="239" t="n"/>
      <c r="D172" s="239" t="n"/>
      <c r="E172" s="250">
        <f>'ORDER SHEET'!O1009</f>
        <v/>
      </c>
      <c r="F172" s="63" t="inlineStr">
        <is>
          <t>ミニパウチ</t>
        </is>
      </c>
      <c r="G172" s="1942" t="n"/>
      <c r="H172" s="61" t="n"/>
    </row>
    <row r="173" ht="21" customHeight="1" s="1611">
      <c r="A173" s="249" t="n">
        <v>5802306</v>
      </c>
      <c r="B173" s="368" t="inlineStr">
        <is>
          <t xml:space="preserve">YOKIBI ｴｯｾﾝｽｸﾘｰﾑ(ｼｮｳ)     </t>
        </is>
      </c>
      <c r="C173" s="239" t="n"/>
      <c r="D173" s="239" t="n"/>
      <c r="E173" s="250">
        <f>'ORDER SHEET'!O1010</f>
        <v/>
      </c>
      <c r="F173" s="63" t="inlineStr">
        <is>
          <t>ミニパウチ</t>
        </is>
      </c>
      <c r="G173" s="1942" t="n"/>
      <c r="H173" s="61" t="n"/>
    </row>
    <row r="174" ht="21" customHeight="1" s="1611">
      <c r="A174" s="365" t="n"/>
      <c r="B174" s="368" t="inlineStr">
        <is>
          <t xml:space="preserve">YOKIBI　エッセンスパック(ｼｮｳ)     </t>
        </is>
      </c>
      <c r="C174" s="366" t="n"/>
      <c r="D174" s="366" t="n"/>
      <c r="E174" s="367">
        <f>'ORDER SHEET'!O1011</f>
        <v/>
      </c>
      <c r="F174" s="63" t="inlineStr">
        <is>
          <t>ミニパウチ</t>
        </is>
      </c>
      <c r="G174" s="1942" t="n"/>
      <c r="H174" s="61" t="n"/>
    </row>
    <row r="175" ht="21" customHeight="1" s="1611">
      <c r="A175" s="249" t="n"/>
      <c r="B175" s="253" t="inlineStr">
        <is>
          <t xml:space="preserve">YOKIBI ｴｯｾﾝｽシルキームース(ｼｮｳ)   </t>
        </is>
      </c>
      <c r="C175" s="239" t="n"/>
      <c r="D175" s="239" t="n"/>
      <c r="E175" s="254">
        <f>'ORDER SHEET'!O1012</f>
        <v/>
      </c>
      <c r="F175" s="63" t="inlineStr">
        <is>
          <t>ミニパウチ</t>
        </is>
      </c>
      <c r="G175" s="1942" t="n"/>
      <c r="H175" s="61" t="n"/>
    </row>
    <row r="176" ht="21" customHeight="1" s="1611">
      <c r="A176" s="791" t="n"/>
      <c r="B176" s="788" t="inlineStr">
        <is>
          <t xml:space="preserve">YOKIBI　エッセンスウォッシュ(ｼｮｳ)   </t>
        </is>
      </c>
      <c r="C176" s="793" t="n"/>
      <c r="D176" s="793" t="n"/>
      <c r="E176" s="790">
        <f>'ORDER SHEET'!O126</f>
        <v/>
      </c>
      <c r="F176" s="63" t="inlineStr">
        <is>
          <t>ミニパウチ</t>
        </is>
      </c>
      <c r="G176" s="1942" t="n"/>
      <c r="H176" s="61" t="n"/>
    </row>
    <row r="177" ht="21" customHeight="1" s="1611">
      <c r="A177" s="249" t="n">
        <v>5802315</v>
      </c>
      <c r="B177" s="239" t="inlineStr">
        <is>
          <t>ﾗ･ｾﾗｰﾙ ﾄﾞﾛｩﾜｰｸﾚﾝｼﾞﾝｸﾞ(ｼｮｳ)</t>
        </is>
      </c>
      <c r="C177" s="239" t="n"/>
      <c r="D177" s="239" t="n"/>
      <c r="E177" s="250">
        <f>'ORDER SHEET'!O990</f>
        <v/>
      </c>
      <c r="F177" s="63" t="inlineStr">
        <is>
          <t>ミニパウチ</t>
        </is>
      </c>
      <c r="G177" s="1942" t="n"/>
      <c r="H177" s="61" t="n"/>
    </row>
    <row r="178" ht="21" customHeight="1" s="1611">
      <c r="A178" s="249" t="n">
        <v>5802316</v>
      </c>
      <c r="B178" s="239" t="inlineStr">
        <is>
          <t xml:space="preserve">ﾗ･ｾﾗｰﾙ ﾄﾞﾛｩﾜｰｳｫｯｼｭ(ｼｮｳ)   </t>
        </is>
      </c>
      <c r="C178" s="239" t="n"/>
      <c r="D178" s="239" t="n"/>
      <c r="E178" s="250">
        <f>'ORDER SHEET'!O991</f>
        <v/>
      </c>
      <c r="F178" s="63" t="inlineStr">
        <is>
          <t>ミニパウチ</t>
        </is>
      </c>
      <c r="G178" s="1942" t="n"/>
      <c r="H178" s="61" t="n"/>
    </row>
    <row r="179" ht="21" customHeight="1" s="1611">
      <c r="A179" s="249" t="n">
        <v>5802324</v>
      </c>
      <c r="B179" s="239" t="inlineStr">
        <is>
          <t xml:space="preserve">ﾗ･ｾﾗｰﾙ ﾄﾞﾛｩﾜｰｺｰﾙﾄﾞ (ｼｮｳ)  </t>
        </is>
      </c>
      <c r="C179" s="239" t="n"/>
      <c r="D179" s="239" t="n"/>
      <c r="E179" s="241">
        <f>'ORDER SHEET'!O999</f>
        <v/>
      </c>
      <c r="F179" s="63" t="inlineStr">
        <is>
          <t>ミニパウチ</t>
        </is>
      </c>
      <c r="G179" s="1942" t="n"/>
      <c r="H179" s="61" t="n"/>
    </row>
    <row r="180" ht="21" customHeight="1" s="1611">
      <c r="A180" s="249" t="n">
        <v>5802325</v>
      </c>
      <c r="B180" s="239" t="inlineStr">
        <is>
          <t>ﾗ･ｾﾗｰﾙ ﾄﾞﾛｩﾜｰﾌﾚｯｼｭﾅｰ (ｼｮｳ)</t>
        </is>
      </c>
      <c r="C180" s="239" t="n"/>
      <c r="D180" s="239" t="n"/>
      <c r="E180" s="241">
        <f>'ORDER SHEET'!O1000</f>
        <v/>
      </c>
      <c r="F180" s="63" t="inlineStr">
        <is>
          <t>ミニパウチ</t>
        </is>
      </c>
      <c r="G180" s="1942" t="n"/>
      <c r="H180" s="61" t="n"/>
    </row>
    <row r="181" ht="21" customHeight="1" s="1611">
      <c r="A181" s="249" t="n">
        <v>5802317</v>
      </c>
      <c r="B181" s="239" t="inlineStr">
        <is>
          <t xml:space="preserve">ﾗ･ｾﾗｰﾙ VCﾗﾆｰ(ｼｮｳ)         </t>
        </is>
      </c>
      <c r="C181" s="239" t="n"/>
      <c r="D181" s="239" t="n"/>
      <c r="E181" s="241">
        <f>'ORDER SHEET'!O992</f>
        <v/>
      </c>
      <c r="F181" s="63" t="inlineStr">
        <is>
          <t>ミニパウチ</t>
        </is>
      </c>
      <c r="G181" s="1942" t="n"/>
      <c r="H181" s="61" t="n"/>
    </row>
    <row r="182" ht="21" customHeight="1" s="1611">
      <c r="A182" s="249" t="n">
        <v>5802318</v>
      </c>
      <c r="B182" s="239" t="inlineStr">
        <is>
          <t xml:space="preserve">ﾗ･ｾﾗｰﾙ ﾄﾞﾛｩﾜｰﾄﾞｰﾙ(ｼｮｳ)    </t>
        </is>
      </c>
      <c r="C182" s="239" t="n"/>
      <c r="D182" s="239" t="n"/>
      <c r="E182" s="241">
        <f>'ORDER SHEET'!O993</f>
        <v/>
      </c>
      <c r="F182" s="63" t="inlineStr">
        <is>
          <t>ミニパウチ</t>
        </is>
      </c>
      <c r="G182" s="1942" t="n"/>
      <c r="H182" s="61" t="n"/>
    </row>
    <row r="183" ht="21" customHeight="1" s="1611">
      <c r="A183" s="249" t="n">
        <v>5802319</v>
      </c>
      <c r="B183" s="239" t="inlineStr">
        <is>
          <t xml:space="preserve">ﾗ･ｾﾗｰﾙ ﾄﾞﾛｩﾜｰﾗﾆｰ(ｼｮｳ)     </t>
        </is>
      </c>
      <c r="C183" s="239" t="n"/>
      <c r="D183" s="239" t="n"/>
      <c r="E183" s="241">
        <f>'ORDER SHEET'!O994</f>
        <v/>
      </c>
      <c r="F183" s="63" t="inlineStr">
        <is>
          <t>ミニパウチ</t>
        </is>
      </c>
      <c r="G183" s="1942" t="n"/>
      <c r="H183" s="61" t="n"/>
    </row>
    <row r="184" ht="21" customHeight="1" s="1611">
      <c r="A184" s="249" t="n">
        <v>5802323</v>
      </c>
      <c r="B184" s="239" t="inlineStr">
        <is>
          <t xml:space="preserve">ﾗ･ｾﾗｰﾙ ﾄﾞﾛｩﾜｰｾﾗﾑ(ｼｮｳ)     </t>
        </is>
      </c>
      <c r="C184" s="239" t="n"/>
      <c r="D184" s="239" t="n"/>
      <c r="E184" s="270">
        <f>'ORDER SHEET'!O998</f>
        <v/>
      </c>
      <c r="F184" s="63" t="inlineStr">
        <is>
          <t>ミニパウチ</t>
        </is>
      </c>
      <c r="G184" s="1942" t="inlineStr">
        <is>
          <t>在庫なし</t>
        </is>
      </c>
      <c r="H184" s="61" t="n"/>
    </row>
    <row r="185" ht="21" customHeight="1" s="1611">
      <c r="A185" s="249" t="n">
        <v>5802320</v>
      </c>
      <c r="B185" s="239" t="inlineStr">
        <is>
          <t xml:space="preserve">ﾗ･ｾﾗｰﾙ ﾄﾞﾛｩﾜｰﾊﾟｯｸ(ｼｮｳ)    </t>
        </is>
      </c>
      <c r="C185" s="239" t="n"/>
      <c r="D185" s="239" t="n"/>
      <c r="E185" s="241">
        <f>'ORDER SHEET'!O995</f>
        <v/>
      </c>
      <c r="F185" s="63" t="inlineStr">
        <is>
          <t>ミニパウチ</t>
        </is>
      </c>
      <c r="G185" s="1942" t="n"/>
      <c r="H185" s="61" t="n"/>
    </row>
    <row r="186" ht="21" customHeight="1" s="1611">
      <c r="A186" s="249" t="n">
        <v>5802321</v>
      </c>
      <c r="B186" s="239" t="inlineStr">
        <is>
          <t xml:space="preserve">ﾗ･ｾﾗｰﾙ ﾄﾞﾛｩﾜｰﾐﾙｸ(ｼｮｳ)     </t>
        </is>
      </c>
      <c r="C186" s="239" t="n"/>
      <c r="D186" s="239" t="n"/>
      <c r="E186" s="241">
        <f>'ORDER SHEET'!O996</f>
        <v/>
      </c>
      <c r="F186" s="63" t="inlineStr">
        <is>
          <t>ミニパウチ</t>
        </is>
      </c>
      <c r="G186" s="1942" t="n"/>
      <c r="H186" s="61" t="n"/>
    </row>
    <row r="187" ht="21" customHeight="1" s="1611">
      <c r="A187" s="249" t="n">
        <v>5802322</v>
      </c>
      <c r="B187" s="239" t="inlineStr">
        <is>
          <t xml:space="preserve">ﾗ･ｾﾗｰﾙ ﾄﾞﾛｩﾜｰｸﾘｰﾑ(ｼｮｳ)    </t>
        </is>
      </c>
      <c r="C187" s="239" t="n"/>
      <c r="D187" s="239" t="n"/>
      <c r="E187" s="241">
        <f>'ORDER SHEET'!O997</f>
        <v/>
      </c>
      <c r="F187" s="63" t="inlineStr">
        <is>
          <t>ミニパウチ</t>
        </is>
      </c>
      <c r="G187" s="1942" t="n"/>
      <c r="H187" s="61" t="n"/>
    </row>
    <row r="188" ht="21" customHeight="1" s="1611">
      <c r="A188" s="249" t="n">
        <v>5802326</v>
      </c>
      <c r="B188" s="239" t="inlineStr">
        <is>
          <t xml:space="preserve">ﾘﾅﾚｽ ｽｷﾝﾛｰｼｮﾝ(ｼｮｳ)        </t>
        </is>
      </c>
      <c r="C188" s="239" t="n"/>
      <c r="D188" s="239" t="n"/>
      <c r="E188" s="241">
        <f>'ORDER SHEET'!O1022</f>
        <v/>
      </c>
      <c r="F188" s="63" t="inlineStr">
        <is>
          <t>ミニパウチ</t>
        </is>
      </c>
      <c r="G188" s="1942" t="n"/>
      <c r="H188" s="61" t="n"/>
    </row>
    <row r="189" ht="21" customHeight="1" s="1611">
      <c r="A189" s="249" t="n">
        <v>5802327</v>
      </c>
      <c r="B189" s="239" t="inlineStr">
        <is>
          <t xml:space="preserve">ﾘﾅﾚｽ ｴｯｾﾝｽｱﾙﾌｧ(ｼｮｳ)       </t>
        </is>
      </c>
      <c r="C189" s="239" t="n"/>
      <c r="D189" s="239" t="n"/>
      <c r="E189" s="241">
        <f>'ORDER SHEET'!O1023</f>
        <v/>
      </c>
      <c r="F189" s="63" t="inlineStr">
        <is>
          <t>ミニパウチ</t>
        </is>
      </c>
      <c r="G189" s="1942" t="n"/>
      <c r="H189" s="61" t="n"/>
    </row>
    <row r="190" ht="21" customHeight="1" s="1611">
      <c r="A190" s="249" t="n">
        <v>5802328</v>
      </c>
      <c r="B190" s="239" t="inlineStr">
        <is>
          <t xml:space="preserve">ﾘﾅﾚｽ ﾐﾙｸﾛｰｼｮﾝ(ｼｮｳ)        </t>
        </is>
      </c>
      <c r="C190" s="239" t="n"/>
      <c r="D190" s="239" t="n"/>
      <c r="E190" s="241">
        <f>'ORDER SHEET'!O1024</f>
        <v/>
      </c>
      <c r="F190" s="63" t="inlineStr">
        <is>
          <t>ミニパウチ</t>
        </is>
      </c>
      <c r="G190" s="1942" t="n"/>
      <c r="H190" s="61" t="n"/>
    </row>
    <row r="191" ht="21" customHeight="1" s="1611">
      <c r="A191" s="249" t="n">
        <v>5802329</v>
      </c>
      <c r="B191" s="239" t="inlineStr">
        <is>
          <t xml:space="preserve">ﾘﾅﾚｽ ﾓｲｽﾁｭｱｸﾘｰﾑ(ｼｮｳ)      </t>
        </is>
      </c>
      <c r="C191" s="239" t="n"/>
      <c r="D191" s="239" t="n"/>
      <c r="E191" s="241">
        <f>'ORDER SHEET'!O1025</f>
        <v/>
      </c>
      <c r="F191" s="63" t="inlineStr">
        <is>
          <t>ミニパウチ</t>
        </is>
      </c>
      <c r="G191" s="1942" t="n"/>
      <c r="H191" s="61" t="n"/>
    </row>
    <row r="192" ht="21" customHeight="1" s="1611">
      <c r="A192" s="249" t="n">
        <v>5802307</v>
      </c>
      <c r="B192" s="239" t="inlineStr">
        <is>
          <t xml:space="preserve">ｱｽﾃﾛｰﾍﾟ ｸﾚﾝｼﾞﾝｸﾞｸﾘｰﾑ(ｼｮｳ) </t>
        </is>
      </c>
      <c r="C192" s="239" t="n"/>
      <c r="D192" s="239" t="n"/>
      <c r="E192" s="270">
        <f>'ORDER SHEET'!O1014</f>
        <v/>
      </c>
      <c r="F192" s="63" t="inlineStr">
        <is>
          <t>ミニパウチ</t>
        </is>
      </c>
      <c r="G192" s="1942" t="n"/>
      <c r="H192" s="61" t="n"/>
    </row>
    <row r="193" ht="21" customHeight="1" s="1611">
      <c r="A193" s="249" t="n">
        <v>5802308</v>
      </c>
      <c r="B193" s="239" t="inlineStr">
        <is>
          <t xml:space="preserve">ｱｽﾃﾛｰﾍﾟ ｳｫｯｼﾝｸﾞｸﾘｰﾑ(ｼｮｳ)  </t>
        </is>
      </c>
      <c r="C193" s="239" t="n"/>
      <c r="D193" s="239" t="n"/>
      <c r="E193" s="270">
        <f>'ORDER SHEET'!O1015</f>
        <v/>
      </c>
      <c r="F193" s="63" t="inlineStr">
        <is>
          <t>ミニパウチ</t>
        </is>
      </c>
      <c r="G193" s="1942" t="n"/>
      <c r="H193" s="61" t="n"/>
    </row>
    <row r="194" ht="21" customHeight="1" s="1611">
      <c r="A194" s="249" t="n">
        <v>5802309</v>
      </c>
      <c r="B194" s="239" t="inlineStr">
        <is>
          <t xml:space="preserve">ｱｽﾃﾛｰﾍﾟ ｺｰﾙﾄﾞｸﾘｰﾑ(ｼｮｳ)    </t>
        </is>
      </c>
      <c r="C194" s="239" t="n"/>
      <c r="D194" s="239" t="n"/>
      <c r="E194" s="270">
        <f>'ORDER SHEET'!O1016</f>
        <v/>
      </c>
      <c r="F194" s="63" t="inlineStr">
        <is>
          <t>ミニパウチ</t>
        </is>
      </c>
      <c r="G194" s="1942" t="n"/>
      <c r="H194" s="61" t="n"/>
    </row>
    <row r="195" ht="21" customHeight="1" s="1611">
      <c r="A195" s="249" t="n">
        <v>5802310</v>
      </c>
      <c r="B195" s="239" t="inlineStr">
        <is>
          <t xml:space="preserve">ｱｽﾃﾛｰﾍﾟ ｽｷﾝﾌﾚｯｼｭﾅｰ(ｼｮｳ)   </t>
        </is>
      </c>
      <c r="C195" s="239" t="n"/>
      <c r="D195" s="239" t="n"/>
      <c r="E195" s="270">
        <f>'ORDER SHEET'!O1017</f>
        <v/>
      </c>
      <c r="F195" s="63" t="inlineStr">
        <is>
          <t>ミニパウチ</t>
        </is>
      </c>
      <c r="G195" s="1942" t="n"/>
      <c r="H195" s="61" t="n"/>
    </row>
    <row r="196" ht="21" customHeight="1" s="1611">
      <c r="A196" s="249" t="n">
        <v>5802311</v>
      </c>
      <c r="B196" s="239" t="inlineStr">
        <is>
          <t xml:space="preserve">ｱｽﾃﾛｰﾍﾟ ｽｷﾝﾛｰｼｮﾝ(ｼｮｳ)     </t>
        </is>
      </c>
      <c r="C196" s="239" t="n"/>
      <c r="D196" s="239" t="n"/>
      <c r="E196" s="270">
        <f>'ORDER SHEET'!O1018</f>
        <v/>
      </c>
      <c r="F196" s="63" t="inlineStr">
        <is>
          <t>ミニパウチ</t>
        </is>
      </c>
      <c r="G196" s="1942" t="n"/>
      <c r="H196" s="61" t="n"/>
    </row>
    <row r="197" ht="21" customHeight="1" s="1611">
      <c r="A197" s="249" t="n">
        <v>5802312</v>
      </c>
      <c r="B197" s="239" t="inlineStr">
        <is>
          <t xml:space="preserve">ｱｽﾃﾛｰﾍﾟ ﾓｲｽﾁｭｱﾛｰｼｮﾝ(ｼｮｳ)  </t>
        </is>
      </c>
      <c r="C197" s="239" t="n"/>
      <c r="D197" s="239" t="n"/>
      <c r="E197" s="270">
        <f>'ORDER SHEET'!O1019</f>
        <v/>
      </c>
      <c r="F197" s="63" t="inlineStr">
        <is>
          <t>ミニパウチ</t>
        </is>
      </c>
      <c r="G197" s="1942" t="n"/>
      <c r="H197" s="61" t="n"/>
    </row>
    <row r="198" ht="21" customHeight="1" s="1611">
      <c r="A198" s="271" t="n">
        <v>5802313</v>
      </c>
      <c r="B198" s="272" t="inlineStr">
        <is>
          <t xml:space="preserve">ｱｽﾃﾛｰﾍﾟ ﾐﾙｸﾛｰｼｮﾝ(ｼｮｳ)     </t>
        </is>
      </c>
      <c r="C198" s="272" t="n"/>
      <c r="D198" s="272" t="n"/>
      <c r="E198" s="270">
        <f>'ORDER SHEET'!O1020</f>
        <v/>
      </c>
      <c r="F198" s="63" t="inlineStr">
        <is>
          <t>ミニパウチ</t>
        </is>
      </c>
      <c r="G198" s="1942" t="n"/>
      <c r="H198" s="61" t="n"/>
    </row>
    <row r="199" ht="21" customHeight="1" s="1611" thickBot="1">
      <c r="A199" s="85" t="n">
        <v>5802314</v>
      </c>
      <c r="B199" s="86" t="inlineStr">
        <is>
          <t xml:space="preserve">ｱｽﾃﾛｰﾍﾟ ﾓｲｽﾁｭｱｸﾘｰﾑ(ｼｮｳ)   </t>
        </is>
      </c>
      <c r="C199" s="87" t="n"/>
      <c r="D199" s="87" t="n"/>
      <c r="E199" s="88">
        <f>'ORDER SHEET'!O1021</f>
        <v/>
      </c>
      <c r="F199" s="63" t="inlineStr">
        <is>
          <t>ミニパウチ</t>
        </is>
      </c>
      <c r="G199" s="1942" t="n"/>
      <c r="H199" s="61" t="n"/>
    </row>
    <row r="200" ht="19.5" customHeight="1" s="1611" thickBot="1">
      <c r="A200" s="1540"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43" min="4" max="4"/>
    <col width="10.875" customWidth="1" style="1944" min="5" max="5"/>
    <col width="10.875" customWidth="1" style="605" min="6" max="6"/>
    <col width="9" customWidth="1" style="605" min="7" max="7"/>
    <col width="15.375" customWidth="1" style="605" min="8" max="8"/>
    <col width="9" customWidth="1" style="605" min="9" max="16384"/>
  </cols>
  <sheetData>
    <row r="1" ht="32.25" customHeight="1" s="1611">
      <c r="A1" s="604" t="inlineStr">
        <is>
          <t>クオリティファースト　発注書</t>
        </is>
      </c>
      <c r="E1" s="1542" t="inlineStr">
        <is>
          <t>請求書No：250708KS</t>
        </is>
      </c>
      <c r="F1" s="1872" t="n"/>
      <c r="G1" s="1872" t="n"/>
      <c r="H1" s="1872" t="n"/>
    </row>
    <row r="3" ht="36.75" customHeight="1" s="1611">
      <c r="A3" s="607" t="inlineStr">
        <is>
          <t>画像</t>
        </is>
      </c>
      <c r="B3" s="608" t="inlineStr">
        <is>
          <t>JAN</t>
        </is>
      </c>
      <c r="C3" s="608" t="inlineStr">
        <is>
          <t>商品名</t>
        </is>
      </c>
      <c r="D3" s="1945" t="inlineStr">
        <is>
          <t>上代
（税抜）</t>
        </is>
      </c>
      <c r="E3" s="1946" t="inlineStr">
        <is>
          <t>納価
（税抜）</t>
        </is>
      </c>
      <c r="F3" s="607" t="inlineStr">
        <is>
          <t>規格</t>
        </is>
      </c>
      <c r="G3" s="611" t="inlineStr">
        <is>
          <t>ケース
入数</t>
        </is>
      </c>
      <c r="H3" s="607" t="inlineStr">
        <is>
          <t>発注数</t>
        </is>
      </c>
    </row>
    <row r="4" ht="49.5" customHeight="1" s="1611">
      <c r="A4" s="612" t="n"/>
      <c r="B4" s="1947" t="n">
        <v>4560401461573</v>
      </c>
      <c r="C4" s="614" t="inlineStr">
        <is>
          <t>ザ・ダーママスク　30枚</t>
        </is>
      </c>
      <c r="D4" s="615" t="n">
        <v>1550</v>
      </c>
      <c r="E4" s="1948">
        <f>D4*0.55</f>
        <v/>
      </c>
      <c r="F4" s="617" t="inlineStr">
        <is>
          <t>30枚</t>
        </is>
      </c>
      <c r="G4" s="618" t="n">
        <v>24</v>
      </c>
      <c r="H4" s="619">
        <f>I4/G4</f>
        <v/>
      </c>
      <c r="I4" s="605">
        <f>'ORDER SHEET'!O250</f>
        <v/>
      </c>
    </row>
    <row r="5" ht="49.5" customHeight="1" s="1611">
      <c r="A5" s="612" t="n"/>
      <c r="B5" s="1947" t="n">
        <v>4560401461627</v>
      </c>
      <c r="C5" s="614" t="inlineStr">
        <is>
          <t>ザ・ダーママスク　7枚</t>
        </is>
      </c>
      <c r="D5" s="615" t="n">
        <v>440</v>
      </c>
      <c r="E5" s="1948">
        <f>D5*0.57</f>
        <v/>
      </c>
      <c r="F5" s="617" t="inlineStr">
        <is>
          <t>７枚</t>
        </is>
      </c>
      <c r="G5" s="618" t="n">
        <v>90</v>
      </c>
      <c r="H5" s="619">
        <f>I5/G5</f>
        <v/>
      </c>
      <c r="I5" s="605">
        <f>'ORDER SHEET'!O251</f>
        <v/>
      </c>
    </row>
    <row r="6" ht="49.5" customHeight="1" s="1611">
      <c r="A6" s="612" t="n"/>
      <c r="B6" s="1947" t="n">
        <v>4560401461610</v>
      </c>
      <c r="C6" s="620" t="inlineStr">
        <is>
          <t>ザ・ダーマベストVC100プラスレチノール　20枚</t>
        </is>
      </c>
      <c r="D6" s="621" t="n">
        <v>2200</v>
      </c>
      <c r="E6" s="1948">
        <f>D6*0.55</f>
        <v/>
      </c>
      <c r="F6" s="622" t="inlineStr">
        <is>
          <t>20枚</t>
        </is>
      </c>
      <c r="G6" s="623" t="n">
        <v>24</v>
      </c>
      <c r="H6" s="619">
        <f>I6/G6</f>
        <v/>
      </c>
      <c r="I6" s="605">
        <f>'ORDER SHEET'!O252</f>
        <v/>
      </c>
    </row>
    <row r="7" ht="49.5" customHeight="1" s="1611">
      <c r="A7" s="612" t="n"/>
      <c r="B7" s="1947" t="n">
        <v>4560401461665</v>
      </c>
      <c r="C7" s="620" t="inlineStr">
        <is>
          <t>ザ・ダーマベストVC100プラスレチノール　5枚</t>
        </is>
      </c>
      <c r="D7" s="621" t="n">
        <v>600</v>
      </c>
      <c r="E7" s="1948">
        <f>D7*0.57</f>
        <v/>
      </c>
      <c r="F7" s="622" t="inlineStr">
        <is>
          <t>5枚</t>
        </is>
      </c>
      <c r="G7" s="623" t="n">
        <v>90</v>
      </c>
      <c r="H7" s="619">
        <f>I7/G7</f>
        <v/>
      </c>
      <c r="I7" s="605">
        <f>'ORDER SHEET'!O253</f>
        <v/>
      </c>
    </row>
    <row r="8" ht="49.5" customHeight="1" s="1611">
      <c r="A8" s="612" t="n"/>
      <c r="B8" s="1947" t="n">
        <v>4560401461580</v>
      </c>
      <c r="C8" s="614" t="inlineStr">
        <is>
          <t>ザ・ダーマセンシティブ　30枚</t>
        </is>
      </c>
      <c r="D8" s="615" t="n">
        <v>1650</v>
      </c>
      <c r="E8" s="1948">
        <f>D8*0.55</f>
        <v/>
      </c>
      <c r="F8" s="617" t="inlineStr">
        <is>
          <t>30枚</t>
        </is>
      </c>
      <c r="G8" s="618" t="n">
        <v>24</v>
      </c>
      <c r="H8" s="619">
        <f>I8/G8</f>
        <v/>
      </c>
      <c r="I8" s="605">
        <f>'ORDER SHEET'!O254</f>
        <v/>
      </c>
    </row>
    <row r="9" ht="49.5" customHeight="1" s="1611">
      <c r="A9" s="612" t="n"/>
      <c r="B9" s="1947" t="n">
        <v>4560401461634</v>
      </c>
      <c r="C9" s="614" t="inlineStr">
        <is>
          <t>ザ・ダーマセンシティブ　7枚</t>
        </is>
      </c>
      <c r="D9" s="615" t="n">
        <v>470</v>
      </c>
      <c r="E9" s="1948">
        <f>D9*0.57</f>
        <v/>
      </c>
      <c r="F9" s="617" t="inlineStr">
        <is>
          <t>７枚</t>
        </is>
      </c>
      <c r="G9" s="618" t="n">
        <v>90</v>
      </c>
      <c r="H9" s="619">
        <f>I9/G9</f>
        <v/>
      </c>
      <c r="I9" s="605">
        <f>'ORDER SHEET'!O255</f>
        <v/>
      </c>
    </row>
    <row r="10" ht="49.5" customHeight="1" s="1611">
      <c r="A10" s="612" t="n"/>
      <c r="B10" s="1947" t="n">
        <v>4560401461603</v>
      </c>
      <c r="C10" s="614" t="inlineStr">
        <is>
          <t>ザ・ダーマガラクトミセス　30枚</t>
        </is>
      </c>
      <c r="D10" s="615" t="n">
        <v>1650</v>
      </c>
      <c r="E10" s="1948">
        <f>D10*0.55</f>
        <v/>
      </c>
      <c r="F10" s="617" t="inlineStr">
        <is>
          <t>30枚</t>
        </is>
      </c>
      <c r="G10" s="618" t="n">
        <v>24</v>
      </c>
      <c r="H10" s="619">
        <f>I10/G10</f>
        <v/>
      </c>
      <c r="I10" s="605">
        <f>'ORDER SHEET'!O256</f>
        <v/>
      </c>
    </row>
    <row r="11" ht="49.5" customHeight="1" s="1611">
      <c r="A11" s="612" t="n"/>
      <c r="B11" s="1947" t="n">
        <v>4560401461658</v>
      </c>
      <c r="C11" s="614" t="inlineStr">
        <is>
          <t>ザ・ダーマガラクトミセス　7枚</t>
        </is>
      </c>
      <c r="D11" s="615" t="n">
        <v>470</v>
      </c>
      <c r="E11" s="1948">
        <f>D11*0.57</f>
        <v/>
      </c>
      <c r="F11" s="617" t="inlineStr">
        <is>
          <t>７枚</t>
        </is>
      </c>
      <c r="G11" s="618" t="n">
        <v>90</v>
      </c>
      <c r="H11" s="619">
        <f>I11/G11</f>
        <v/>
      </c>
      <c r="I11" s="605">
        <f>'ORDER SHEET'!O257</f>
        <v/>
      </c>
    </row>
    <row r="12" ht="49.5" customHeight="1" s="1611">
      <c r="A12" s="612" t="n"/>
      <c r="B12" s="1947" t="n">
        <v>4560401461597</v>
      </c>
      <c r="C12" s="614" t="inlineStr">
        <is>
          <t>ザ・ダーマVC100　30枚</t>
        </is>
      </c>
      <c r="D12" s="615" t="n">
        <v>1650</v>
      </c>
      <c r="E12" s="1948">
        <f>D12*0.55</f>
        <v/>
      </c>
      <c r="F12" s="617" t="inlineStr">
        <is>
          <t>30枚</t>
        </is>
      </c>
      <c r="G12" s="618" t="n">
        <v>24</v>
      </c>
      <c r="H12" s="619">
        <f>I12/G12</f>
        <v/>
      </c>
      <c r="I12" s="605">
        <f>'ORDER SHEET'!O258</f>
        <v/>
      </c>
    </row>
    <row r="13" ht="49.5" customHeight="1" s="1611">
      <c r="A13" s="612" t="n"/>
      <c r="B13" s="1947" t="n">
        <v>4560401461641</v>
      </c>
      <c r="C13" s="614" t="inlineStr">
        <is>
          <t>ザ・ダーマVC100　7枚</t>
        </is>
      </c>
      <c r="D13" s="615" t="n">
        <v>470</v>
      </c>
      <c r="E13" s="1948">
        <f>D13*0.57</f>
        <v/>
      </c>
      <c r="F13" s="624" t="inlineStr">
        <is>
          <t>7枚</t>
        </is>
      </c>
      <c r="G13" s="615" t="n">
        <v>90</v>
      </c>
      <c r="H13" s="619">
        <f>I13/G13</f>
        <v/>
      </c>
      <c r="I13" s="605">
        <f>'ORDER SHEET'!O259</f>
        <v/>
      </c>
    </row>
    <row r="14" ht="29.85" customHeight="1" s="1611">
      <c r="A14" s="625" t="n"/>
      <c r="B14" s="1949" t="n"/>
      <c r="C14" s="627" t="n"/>
      <c r="D14" s="1950" t="n"/>
      <c r="E14" s="1951" t="n"/>
      <c r="F14" s="630" t="n"/>
      <c r="G14" s="631" t="n"/>
      <c r="H14" s="627" t="n"/>
    </row>
    <row r="15" ht="49.5" customHeight="1" s="1611">
      <c r="A15" s="612" t="n"/>
      <c r="B15" s="1947" t="n">
        <v>4560401461436</v>
      </c>
      <c r="C15" s="614" t="inlineStr">
        <is>
          <t>ダーマレーザー　スーパーVC100マスク</t>
        </is>
      </c>
      <c r="D15" s="1952" t="n">
        <v>700</v>
      </c>
      <c r="E15" s="1948">
        <f>D15*0.57</f>
        <v/>
      </c>
      <c r="F15" s="624" t="inlineStr">
        <is>
          <t>7枚</t>
        </is>
      </c>
      <c r="G15" s="615" t="n">
        <v>80</v>
      </c>
      <c r="H15" s="658">
        <f>I15/G15</f>
        <v/>
      </c>
      <c r="I15" s="605">
        <f>'ORDER SHEET'!O260</f>
        <v/>
      </c>
    </row>
    <row r="16" ht="49.5" customHeight="1" s="1611">
      <c r="A16" s="612" t="n"/>
      <c r="B16" s="1947" t="n">
        <v>4560401461443</v>
      </c>
      <c r="C16" s="614" t="inlineStr">
        <is>
          <t>ダーマレーザー　スーパーTEATREE100マスク</t>
        </is>
      </c>
      <c r="D16" s="1952" t="n">
        <v>700</v>
      </c>
      <c r="E16" s="1948">
        <f>D16*0.57</f>
        <v/>
      </c>
      <c r="F16" s="624" t="inlineStr">
        <is>
          <t>7枚</t>
        </is>
      </c>
      <c r="G16" s="615" t="n">
        <v>80</v>
      </c>
      <c r="H16" s="658">
        <f>I16/G16</f>
        <v/>
      </c>
      <c r="I16" s="605">
        <f>'ORDER SHEET'!O261</f>
        <v/>
      </c>
    </row>
    <row r="17" ht="49.5" customHeight="1" s="1611">
      <c r="A17" s="612" t="n"/>
      <c r="B17" s="1947" t="n">
        <v>4560401461498</v>
      </c>
      <c r="C17" s="614" t="inlineStr">
        <is>
          <t>ダーマレーザー　スーパーNMN100マスク</t>
        </is>
      </c>
      <c r="D17" s="1952" t="n">
        <v>700</v>
      </c>
      <c r="E17" s="1948">
        <f>D17*0.57</f>
        <v/>
      </c>
      <c r="F17" s="624" t="inlineStr">
        <is>
          <t>7枚</t>
        </is>
      </c>
      <c r="G17" s="615" t="n">
        <v>80</v>
      </c>
      <c r="H17" s="658">
        <f>I17/G17</f>
        <v/>
      </c>
      <c r="I17" s="605">
        <f>'ORDER SHEET'!O262</f>
        <v/>
      </c>
    </row>
    <row r="18" ht="49.5" customHeight="1" s="1611">
      <c r="A18" s="612" t="n"/>
      <c r="B18" s="1947" t="n">
        <v>4560401461504</v>
      </c>
      <c r="C18" s="614" t="inlineStr">
        <is>
          <t>ダーマレーザー　スーパーセラミド100マスク</t>
        </is>
      </c>
      <c r="D18" s="1952" t="n">
        <v>700</v>
      </c>
      <c r="E18" s="1948">
        <f>D18*0.57</f>
        <v/>
      </c>
      <c r="F18" s="624" t="inlineStr">
        <is>
          <t>7枚</t>
        </is>
      </c>
      <c r="G18" s="615" t="n">
        <v>80</v>
      </c>
      <c r="H18" s="658">
        <f>I18/G18</f>
        <v/>
      </c>
      <c r="I18" s="605">
        <f>'ORDER SHEET'!O263</f>
        <v/>
      </c>
    </row>
    <row r="19" ht="49.5" customHeight="1" s="1611">
      <c r="A19" s="633" t="n"/>
      <c r="B19" s="1953" t="n">
        <v>4560401461481</v>
      </c>
      <c r="C19" s="635" t="inlineStr">
        <is>
          <t>ダーマレーザー　スーパーVC100ホワイトマスク</t>
        </is>
      </c>
      <c r="D19" s="1954" t="n">
        <v>700</v>
      </c>
      <c r="E19" s="1948">
        <f>D19*0.57</f>
        <v/>
      </c>
      <c r="F19" s="637" t="inlineStr">
        <is>
          <t>7枚</t>
        </is>
      </c>
      <c r="G19" s="638" t="n">
        <v>80</v>
      </c>
      <c r="H19" s="658">
        <f>I19/G19</f>
        <v/>
      </c>
      <c r="I19" s="605">
        <f>'ORDER SHEET'!O264</f>
        <v/>
      </c>
    </row>
    <row r="20" ht="49.5" customHeight="1" s="1611">
      <c r="A20" s="633" t="n"/>
      <c r="B20" s="1953" t="n">
        <v>4560401461672</v>
      </c>
      <c r="C20" s="635" t="inlineStr">
        <is>
          <t>ダーマレーザー　スーパーレチノール100マスク</t>
        </is>
      </c>
      <c r="D20" s="1952" t="n">
        <v>700</v>
      </c>
      <c r="E20" s="1948">
        <f>D20*0.57</f>
        <v/>
      </c>
      <c r="F20" s="624" t="inlineStr">
        <is>
          <t>7枚</t>
        </is>
      </c>
      <c r="G20" s="615" t="n">
        <v>80</v>
      </c>
      <c r="H20" s="658">
        <f>I20/G20</f>
        <v/>
      </c>
      <c r="I20" s="605">
        <f>'ORDER SHEET'!O265</f>
        <v/>
      </c>
    </row>
    <row r="21" ht="49.5" customHeight="1" s="1611">
      <c r="A21" s="633" t="n"/>
      <c r="B21" s="1953" t="n">
        <v>4560401461771</v>
      </c>
      <c r="C21" s="635" t="inlineStr">
        <is>
          <t>ダーマレーザー　スーパーAZ100マスク</t>
        </is>
      </c>
      <c r="D21" s="1954" t="n">
        <v>700</v>
      </c>
      <c r="E21" s="1948">
        <f>D21*0.57</f>
        <v/>
      </c>
      <c r="F21" s="637" t="inlineStr">
        <is>
          <t>7枚</t>
        </is>
      </c>
      <c r="G21" s="638" t="n">
        <v>80</v>
      </c>
      <c r="H21" s="658">
        <f>I21/G21</f>
        <v/>
      </c>
      <c r="I21" s="605">
        <f>'ORDER SHEET'!O266</f>
        <v/>
      </c>
    </row>
    <row r="22" ht="49.5" customHeight="1" s="1611">
      <c r="A22" s="633" t="n"/>
      <c r="B22" s="1953" t="n">
        <v>4560401461788</v>
      </c>
      <c r="C22" s="635" t="inlineStr">
        <is>
          <t>ダーマレーザーEX　スーパーVC100マスク</t>
        </is>
      </c>
      <c r="D22" s="1954" t="n">
        <v>700</v>
      </c>
      <c r="E22" s="1948">
        <f>D22*0.57</f>
        <v/>
      </c>
      <c r="F22" s="637" t="inlineStr">
        <is>
          <t>1枚×3</t>
        </is>
      </c>
      <c r="G22" s="638" t="n">
        <v>60</v>
      </c>
      <c r="H22" s="658">
        <f>I22/G22</f>
        <v/>
      </c>
      <c r="I22" s="605">
        <f>'ORDER SHEET'!O267</f>
        <v/>
      </c>
    </row>
    <row r="23" ht="49.5" customHeight="1" s="1611">
      <c r="A23" s="633" t="n"/>
      <c r="B23" s="1953" t="n">
        <v>4560401461801</v>
      </c>
      <c r="C23" s="635" t="inlineStr">
        <is>
          <t>ダーマレーザー スーパーエクソソーム100マスク</t>
        </is>
      </c>
      <c r="D23" s="1954" t="n">
        <v>700</v>
      </c>
      <c r="E23" s="1948">
        <f>D23*0.57</f>
        <v/>
      </c>
      <c r="F23" s="637" t="inlineStr">
        <is>
          <t>7枚</t>
        </is>
      </c>
      <c r="G23" s="615" t="n">
        <v>80</v>
      </c>
      <c r="H23" s="658">
        <f>I23/G23</f>
        <v/>
      </c>
      <c r="I23" s="605">
        <f>'ORDER SHEET'!O268</f>
        <v/>
      </c>
    </row>
    <row r="24" ht="49.5" customHeight="1" s="1611">
      <c r="A24" s="633" t="n"/>
      <c r="B24" s="1953" t="n">
        <v>4560401461818</v>
      </c>
      <c r="C24" s="635" t="inlineStr">
        <is>
          <t>ダーマレーザー スーパーグルタチオン100マスク</t>
        </is>
      </c>
      <c r="D24" s="1954" t="n">
        <v>700</v>
      </c>
      <c r="E24" s="1948">
        <f>D24*0.57</f>
        <v/>
      </c>
      <c r="F24" s="637" t="inlineStr">
        <is>
          <t>7枚</t>
        </is>
      </c>
      <c r="G24" s="615" t="n">
        <v>80</v>
      </c>
      <c r="H24" s="658">
        <f>I24/G24</f>
        <v/>
      </c>
      <c r="I24" s="605">
        <f>'ORDER SHEET'!O269</f>
        <v/>
      </c>
    </row>
    <row r="25" ht="49.5" customHeight="1" s="1611">
      <c r="A25" s="633" t="n"/>
      <c r="B25" s="1953" t="n">
        <v>4560401461832</v>
      </c>
      <c r="C25" s="635" t="inlineStr">
        <is>
          <t>ダーマレーザー スーパーブラックマスク</t>
        </is>
      </c>
      <c r="D25" s="1954" t="n">
        <v>1000</v>
      </c>
      <c r="E25" s="1948">
        <f>D25*0.57</f>
        <v/>
      </c>
      <c r="F25" s="637" t="inlineStr">
        <is>
          <t>7枚</t>
        </is>
      </c>
      <c r="G25" s="615" t="n">
        <v>64</v>
      </c>
      <c r="H25" s="658">
        <f>I25/G25</f>
        <v/>
      </c>
      <c r="I25" s="605">
        <f>'ORDER SHEET'!O270</f>
        <v/>
      </c>
    </row>
    <row r="26" ht="49.5" customHeight="1" s="1611">
      <c r="A26" s="633" t="n"/>
      <c r="B26" s="1953" t="n">
        <v>4560401461825</v>
      </c>
      <c r="C26" s="635" t="inlineStr">
        <is>
          <t>ダーマレーザー　アイシート スーパーVCR</t>
        </is>
      </c>
      <c r="D26" s="1954" t="n">
        <v>800</v>
      </c>
      <c r="E26" s="1948">
        <f>D26*0.57</f>
        <v/>
      </c>
      <c r="F26" s="639" t="inlineStr">
        <is>
          <t>10枚</t>
        </is>
      </c>
      <c r="G26" s="638" t="n">
        <v>120</v>
      </c>
      <c r="H26" s="658">
        <f>I26/G26</f>
        <v/>
      </c>
      <c r="I26" s="605">
        <f>'ORDER SHEET'!O271</f>
        <v/>
      </c>
    </row>
    <row r="27" ht="49.5" customHeight="1" s="1611">
      <c r="A27" s="612" t="n"/>
      <c r="B27" s="1947" t="n">
        <v>4560401461467</v>
      </c>
      <c r="C27" s="614" t="inlineStr">
        <is>
          <t>ダーマレーザー　スーパーVC100ローション（さっぱり）</t>
        </is>
      </c>
      <c r="D27" s="1952" t="n">
        <v>1500</v>
      </c>
      <c r="E27" s="1948">
        <f>D27*0.55</f>
        <v/>
      </c>
      <c r="F27" s="624" t="inlineStr">
        <is>
          <t>240mL</t>
        </is>
      </c>
      <c r="G27" s="615" t="n">
        <v>30</v>
      </c>
      <c r="H27" s="658">
        <f>I27/G27</f>
        <v/>
      </c>
      <c r="I27" s="605">
        <f>'ORDER SHEET'!O276</f>
        <v/>
      </c>
    </row>
    <row r="28" ht="49.5" customHeight="1" s="1611">
      <c r="A28" s="612" t="n"/>
      <c r="B28" s="1947" t="n">
        <v>4560401461474</v>
      </c>
      <c r="C28" s="614" t="inlineStr">
        <is>
          <t>ダーマレーザー　スーパーVC100ローション（しっとり）</t>
        </is>
      </c>
      <c r="D28" s="1952" t="n">
        <v>1500</v>
      </c>
      <c r="E28" s="1948">
        <f>D28*0.55</f>
        <v/>
      </c>
      <c r="F28" s="624" t="inlineStr">
        <is>
          <t>240mL</t>
        </is>
      </c>
      <c r="G28" s="615" t="n">
        <v>30</v>
      </c>
      <c r="H28" s="658">
        <f>I28/G28</f>
        <v/>
      </c>
      <c r="I28" s="605">
        <f>'ORDER SHEET'!O277</f>
        <v/>
      </c>
    </row>
    <row r="29" ht="49.5" customHeight="1" s="1611">
      <c r="A29" s="612" t="n"/>
      <c r="B29" s="1947" t="n">
        <v>4560401461511</v>
      </c>
      <c r="C29" s="614" t="inlineStr">
        <is>
          <t>ダーマレーザー　ウルセラＣ</t>
        </is>
      </c>
      <c r="D29" s="1952" t="n">
        <v>2000</v>
      </c>
      <c r="E29" s="1948">
        <f>D29*0.55</f>
        <v/>
      </c>
      <c r="F29" s="624" t="inlineStr">
        <is>
          <t>30mL</t>
        </is>
      </c>
      <c r="G29" s="615" t="n">
        <v>36</v>
      </c>
      <c r="H29" s="658">
        <f>I29/G29</f>
        <v/>
      </c>
      <c r="I29" s="605">
        <f>'ORDER SHEET'!O278</f>
        <v/>
      </c>
    </row>
    <row r="30" ht="49.5" customHeight="1" s="1611">
      <c r="A30" s="612" t="n"/>
      <c r="B30" s="1947" t="n">
        <v>4560401461528</v>
      </c>
      <c r="C30" s="614" t="inlineStr">
        <is>
          <t>ダーマレーザー　スーパーVC100ジェルクリーム</t>
        </is>
      </c>
      <c r="D30" s="1952" t="n">
        <v>2000</v>
      </c>
      <c r="E30" s="1948">
        <f>D30*0.55</f>
        <v/>
      </c>
      <c r="F30" s="624" t="inlineStr">
        <is>
          <t>80g</t>
        </is>
      </c>
      <c r="G30" s="615" t="n">
        <v>36</v>
      </c>
      <c r="H30" s="658">
        <f>I30/G30</f>
        <v/>
      </c>
      <c r="I30" s="605">
        <f>'ORDER SHEET'!O279</f>
        <v/>
      </c>
    </row>
    <row r="31" ht="49.5" customHeight="1" s="1611">
      <c r="A31" s="612" t="n"/>
      <c r="B31" s="1947" t="n">
        <v>4560401461535</v>
      </c>
      <c r="C31" s="614" t="inlineStr">
        <is>
          <t>ダーマレーザー　ウルセラR</t>
        </is>
      </c>
      <c r="D31" s="1952" t="n">
        <v>2000</v>
      </c>
      <c r="E31" s="1948">
        <f>D31*0.55</f>
        <v/>
      </c>
      <c r="F31" s="624" t="inlineStr">
        <is>
          <t>30mL</t>
        </is>
      </c>
      <c r="G31" s="615" t="n">
        <v>36</v>
      </c>
      <c r="H31" s="658">
        <f>I31/G31</f>
        <v/>
      </c>
      <c r="I31" s="605">
        <f>'ORDER SHEET'!O280</f>
        <v/>
      </c>
    </row>
    <row r="32" ht="49.5" customHeight="1" s="1611">
      <c r="A32" s="612" t="n"/>
      <c r="B32" s="1947" t="n">
        <v>4560401461542</v>
      </c>
      <c r="C32" s="614" t="inlineStr">
        <is>
          <t>ダーマレーザー　R100ジェルクリーム</t>
        </is>
      </c>
      <c r="D32" s="1952" t="n">
        <v>2000</v>
      </c>
      <c r="E32" s="1948">
        <f>D32*0.55</f>
        <v/>
      </c>
      <c r="F32" s="624" t="inlineStr">
        <is>
          <t>50g</t>
        </is>
      </c>
      <c r="G32" s="615" t="n">
        <v>36</v>
      </c>
      <c r="H32" s="658">
        <f>I32/G32</f>
        <v/>
      </c>
      <c r="I32" s="605">
        <f>'ORDER SHEET'!O281</f>
        <v/>
      </c>
    </row>
    <row r="33" ht="49.5" customHeight="1" s="1611">
      <c r="A33" s="612" t="n"/>
      <c r="B33" s="1947" t="n">
        <v>4560401461559</v>
      </c>
      <c r="C33" s="614" t="inlineStr">
        <is>
          <t>ダーマレーザー　スーパーVC100ホワイトローション</t>
        </is>
      </c>
      <c r="D33" s="1952" t="n">
        <v>1500</v>
      </c>
      <c r="E33" s="1948">
        <f>D33*0.55</f>
        <v/>
      </c>
      <c r="F33" s="624" t="inlineStr">
        <is>
          <t>240mL</t>
        </is>
      </c>
      <c r="G33" s="615" t="n">
        <v>30</v>
      </c>
      <c r="H33" s="658">
        <f>I33/G33</f>
        <v/>
      </c>
      <c r="I33" s="605">
        <f>'ORDER SHEET'!O282</f>
        <v/>
      </c>
    </row>
    <row r="34" ht="49.5" customHeight="1" s="1611">
      <c r="A34" s="612" t="n"/>
      <c r="B34" s="1947" t="n">
        <v>4560401461566</v>
      </c>
      <c r="C34" s="614" t="inlineStr">
        <is>
          <t>ダーマレーザー　ウルセラＣホワイト</t>
        </is>
      </c>
      <c r="D34" s="1952" t="n">
        <v>2000</v>
      </c>
      <c r="E34" s="1948">
        <f>D34*0.55</f>
        <v/>
      </c>
      <c r="F34" s="624" t="inlineStr">
        <is>
          <t>30mL</t>
        </is>
      </c>
      <c r="G34" s="615" t="n">
        <v>36</v>
      </c>
      <c r="H34" s="658">
        <f>I34/G34</f>
        <v/>
      </c>
      <c r="I34" s="605">
        <f>'ORDER SHEET'!O283</f>
        <v/>
      </c>
    </row>
    <row r="35" ht="49.5" customHeight="1" s="1611">
      <c r="A35" s="612" t="n"/>
      <c r="B35" s="1947" t="n">
        <v>4560401461764</v>
      </c>
      <c r="C35" s="614" t="inlineStr">
        <is>
          <t>ダーマレーザー　スーパーAZ100ローション</t>
        </is>
      </c>
      <c r="D35" s="1952" t="n">
        <v>1500</v>
      </c>
      <c r="E35" s="1948">
        <f>D35*0.55</f>
        <v/>
      </c>
      <c r="F35" s="624" t="inlineStr">
        <is>
          <t>240mL</t>
        </is>
      </c>
      <c r="G35" s="615" t="n">
        <v>30</v>
      </c>
      <c r="H35" s="658">
        <f>I35/G35</f>
        <v/>
      </c>
      <c r="I35" s="605">
        <f>'ORDER SHEET'!O284</f>
        <v/>
      </c>
    </row>
    <row r="36" ht="49.5" customHeight="1" s="1611">
      <c r="A36" s="612" t="n"/>
      <c r="B36" s="1947" t="n">
        <v>4560401461757</v>
      </c>
      <c r="C36" s="614" t="inlineStr">
        <is>
          <t>ダーマレーザー　ウルセラAZ</t>
        </is>
      </c>
      <c r="D36" s="1952" t="n">
        <v>2000</v>
      </c>
      <c r="E36" s="1948">
        <f>D36*0.55</f>
        <v/>
      </c>
      <c r="F36" s="624" t="inlineStr">
        <is>
          <t>30mL</t>
        </is>
      </c>
      <c r="G36" s="615" t="n">
        <v>36</v>
      </c>
      <c r="H36" s="658">
        <f>I36/G36</f>
        <v/>
      </c>
      <c r="I36" s="605">
        <f>'ORDER SHEET'!O285</f>
        <v/>
      </c>
    </row>
    <row r="38" ht="32.25" customHeight="1" s="1611">
      <c r="B38" s="612" t="n"/>
      <c r="C38" s="612" t="inlineStr">
        <is>
          <t xml:space="preserve">《Quality 1st》QUEEN'S PREMIUM MASK　RED </t>
        </is>
      </c>
      <c r="D38" s="1955" t="n"/>
      <c r="E38" s="1956"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17.875" customWidth="1" style="643" min="6" max="6"/>
    <col width="9.125" customWidth="1" style="646" min="7" max="7"/>
    <col width="9.125" customWidth="1" style="643" min="8" max="16384"/>
  </cols>
  <sheetData>
    <row r="1" ht="24" customHeight="1" s="1611">
      <c r="A1" s="641" t="inlineStr">
        <is>
          <t>納品先情報</t>
        </is>
      </c>
      <c r="B1" s="642" t="n"/>
    </row>
    <row r="2">
      <c r="A2" s="607" t="inlineStr">
        <is>
          <t>郵便番号</t>
        </is>
      </c>
      <c r="B2" s="607" t="inlineStr">
        <is>
          <t>住所</t>
        </is>
      </c>
      <c r="C2" s="607" t="inlineStr">
        <is>
          <t>社名</t>
        </is>
      </c>
      <c r="D2" s="647" t="inlineStr">
        <is>
          <t>宛名</t>
        </is>
      </c>
      <c r="E2" s="1958" t="inlineStr">
        <is>
          <t>TEL</t>
        </is>
      </c>
      <c r="F2" s="1958" t="inlineStr">
        <is>
          <t>希望着日</t>
        </is>
      </c>
    </row>
    <row r="3" ht="49.5" customHeight="1" s="1611">
      <c r="A3" s="649" t="n"/>
      <c r="B3" s="656" t="inlineStr">
        <is>
          <t xml:space="preserve">京都府舞鶴市松陰１８－７
</t>
        </is>
      </c>
      <c r="C3" s="1959" t="inlineStr">
        <is>
          <t>飯野港運株式会社</t>
        </is>
      </c>
      <c r="D3" s="651" t="inlineStr">
        <is>
          <t>営業課　谷口様</t>
        </is>
      </c>
      <c r="E3" s="1960" t="inlineStr">
        <is>
          <t xml:space="preserve">
TEL: 0773-75-5371
FAX: 0773-75-5681</t>
        </is>
      </c>
      <c r="F3" s="653" t="inlineStr">
        <is>
          <t>5月16日</t>
        </is>
      </c>
    </row>
    <row r="6">
      <c r="A6" s="643" t="inlineStr">
        <is>
          <t>★海外向け卸様は下記も追記お願いします。</t>
        </is>
      </c>
    </row>
    <row r="7" ht="39" customHeight="1" s="1611">
      <c r="A7" s="654" t="inlineStr">
        <is>
          <t>現地卸先
代理店名</t>
        </is>
      </c>
      <c r="B7" s="655" t="inlineStr">
        <is>
          <t>ROYAL COSMETICS</t>
        </is>
      </c>
    </row>
    <row r="8" ht="58.5" customHeight="1" s="1611">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9.125" customWidth="1" style="646" min="6" max="6"/>
    <col width="9.125" customWidth="1" style="643" min="7" max="16384"/>
  </cols>
  <sheetData>
    <row r="1" ht="24" customHeight="1" s="1611">
      <c r="A1" s="641" t="inlineStr">
        <is>
          <t>請求書送付先情報</t>
        </is>
      </c>
      <c r="B1" s="642" t="n"/>
    </row>
    <row r="2">
      <c r="A2" s="607" t="inlineStr">
        <is>
          <t>郵便番号</t>
        </is>
      </c>
      <c r="B2" s="607" t="inlineStr">
        <is>
          <t>住所</t>
        </is>
      </c>
      <c r="C2" s="607" t="inlineStr">
        <is>
          <t>社名</t>
        </is>
      </c>
      <c r="D2" s="647" t="inlineStr">
        <is>
          <t>宛名</t>
        </is>
      </c>
      <c r="E2" s="1958" t="inlineStr">
        <is>
          <t>TEL</t>
        </is>
      </c>
    </row>
    <row r="3" ht="35.25" customHeight="1" s="1611">
      <c r="A3" s="649" t="inlineStr">
        <is>
          <t>980-0065</t>
        </is>
      </c>
      <c r="B3" s="649" t="inlineStr">
        <is>
          <t>仙台市青葉区土樋1-1-5プレミスト1302号</t>
        </is>
      </c>
      <c r="C3" s="1959" t="inlineStr">
        <is>
          <t>KSユーラシア㈱</t>
        </is>
      </c>
      <c r="D3" s="651" t="inlineStr">
        <is>
          <t>アリニナ</t>
        </is>
      </c>
      <c r="E3" s="1961"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2"/>
  <sheetViews>
    <sheetView view="pageBreakPreview" zoomScale="106" zoomScaleNormal="100" zoomScaleSheetLayoutView="106"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48.8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543" t="n">
        <v>45856</v>
      </c>
      <c r="J2" s="1851" t="n"/>
      <c r="K2" s="1851" t="n"/>
    </row>
    <row r="3" ht="69.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43" t="inlineStr">
        <is>
          <t>2025/7/16（午前中）</t>
        </is>
      </c>
      <c r="E4" s="1451" t="n"/>
      <c r="F4" s="1853" t="n"/>
      <c r="J4" s="1851" t="n"/>
      <c r="U4" s="1858"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c r="J5" s="273" t="inlineStr">
        <is>
          <t>ケース容積</t>
        </is>
      </c>
      <c r="K5" s="273" t="inlineStr">
        <is>
          <t>ケース重量</t>
        </is>
      </c>
      <c r="L5" s="1962" t="inlineStr">
        <is>
          <t>ケース数量</t>
        </is>
      </c>
      <c r="M5" s="1962" t="inlineStr">
        <is>
          <t>合計容積</t>
        </is>
      </c>
      <c r="N5" s="1962" t="inlineStr">
        <is>
          <t>合計重量</t>
        </is>
      </c>
      <c r="O5" s="257" t="inlineStr">
        <is>
          <t>Unit N/W(kg)</t>
        </is>
      </c>
      <c r="P5" s="257" t="inlineStr">
        <is>
          <t>Total N/W(kg)</t>
        </is>
      </c>
      <c r="Q5" s="1469" t="inlineStr">
        <is>
          <t>成分</t>
        </is>
      </c>
      <c r="R5" s="1456" t="n"/>
    </row>
    <row r="6" customFormat="1" s="1506">
      <c r="A6" s="1379" t="n"/>
      <c r="B6" s="1300" t="n"/>
      <c r="C6" s="1406" t="n"/>
      <c r="D6" s="1407" t="n"/>
      <c r="E6" s="1407" t="n"/>
      <c r="F6" s="1408" t="n"/>
      <c r="G6" s="1409" t="n"/>
      <c r="H6" s="1366" t="n"/>
      <c r="I6" s="1855" t="n"/>
      <c r="J6" s="1376" t="n"/>
      <c r="K6" s="1376" t="n"/>
      <c r="L6" s="1862" t="n"/>
      <c r="M6" s="1862" t="n"/>
      <c r="N6" s="1862" t="n"/>
      <c r="O6" s="1371" t="n"/>
      <c r="P6" s="1371" t="n"/>
      <c r="Q6" s="1364" t="n"/>
      <c r="R6" s="1456" t="n"/>
    </row>
    <row r="7" ht="20.1" customFormat="1" customHeight="1" s="15">
      <c r="A7" s="1316" t="inlineStr">
        <is>
          <t>TOTAL</t>
        </is>
      </c>
      <c r="B7" s="1834" t="n"/>
      <c r="C7" s="1834" t="n"/>
      <c r="D7" s="1834" t="n"/>
      <c r="E7" s="1834" t="n"/>
      <c r="F7" s="1835" t="n"/>
      <c r="G7" s="174">
        <f>SUM(#REF!)</f>
        <v/>
      </c>
      <c r="H7" s="174" t="n"/>
      <c r="I7" s="1888">
        <f>SUM(#REF!)</f>
        <v/>
      </c>
      <c r="J7" s="1468" t="n"/>
      <c r="K7" s="1468" t="n"/>
      <c r="L7" s="1468">
        <f>SUM(#REF!)</f>
        <v/>
      </c>
      <c r="M7" s="1468">
        <f>SUM(#REF!)</f>
        <v/>
      </c>
      <c r="N7" s="1468">
        <f>SUM(#REF!)</f>
        <v/>
      </c>
      <c r="O7" s="1891">
        <f>SUM(#REF!)</f>
        <v/>
      </c>
      <c r="P7" s="1891">
        <f>SUM(#REF!)</f>
        <v/>
      </c>
      <c r="Q7" s="158" t="n"/>
      <c r="R7" s="13" t="n"/>
    </row>
    <row r="8" ht="20.1" customFormat="1" customHeight="1" s="15">
      <c r="B8" s="14" t="n"/>
      <c r="G8" s="17" t="n"/>
      <c r="H8" s="17" t="n"/>
      <c r="I8" s="1857" t="n"/>
      <c r="J8" s="19" t="n"/>
      <c r="K8" s="19" t="n"/>
      <c r="L8" s="1857" t="n"/>
      <c r="M8" s="1857" t="n"/>
      <c r="N8" s="1857" t="n"/>
      <c r="O8" s="14" t="n"/>
      <c r="P8" s="14" t="n"/>
      <c r="R8" s="13" t="n"/>
    </row>
    <row r="9" ht="20.1" customFormat="1" customHeight="1" s="15">
      <c r="A9" s="20" t="inlineStr">
        <is>
          <t>SAMPLE/TESTER ORDER</t>
        </is>
      </c>
      <c r="B9" s="14" t="n"/>
      <c r="G9" s="17" t="n"/>
      <c r="H9" s="17" t="n"/>
      <c r="I9" s="1857" t="n"/>
      <c r="J9" s="19" t="n"/>
      <c r="K9" s="19" t="n"/>
      <c r="L9" s="1857" t="n"/>
      <c r="M9" s="1857" t="n"/>
      <c r="N9" s="1857" t="n"/>
      <c r="O9" s="14" t="n"/>
      <c r="P9" s="14" t="n"/>
      <c r="R9" s="13" t="n"/>
    </row>
    <row r="10" ht="20.1" customFormat="1" customHeight="1" s="14">
      <c r="A10" s="258" t="inlineStr">
        <is>
          <t>INV No.</t>
        </is>
      </c>
      <c r="B10" s="157" t="inlineStr">
        <is>
          <t>Jan code</t>
        </is>
      </c>
      <c r="C10" s="158" t="inlineStr">
        <is>
          <t>Brand name</t>
        </is>
      </c>
      <c r="D10" s="1468" t="inlineStr">
        <is>
          <t>Description of goods</t>
        </is>
      </c>
      <c r="E10" s="1468" t="inlineStr">
        <is>
          <t>Case Q'ty</t>
        </is>
      </c>
      <c r="F10" s="1468" t="inlineStr">
        <is>
          <t>LOT</t>
        </is>
      </c>
      <c r="G10" s="176" t="inlineStr">
        <is>
          <t>Q'ty</t>
        </is>
      </c>
      <c r="H10" s="170" t="inlineStr">
        <is>
          <t>仕入値</t>
        </is>
      </c>
      <c r="I10" s="1868" t="inlineStr">
        <is>
          <t>仕入値合計</t>
        </is>
      </c>
      <c r="J10" s="275" t="inlineStr">
        <is>
          <t>ケース容積</t>
        </is>
      </c>
      <c r="K10" s="275" t="inlineStr">
        <is>
          <t>ケース重量</t>
        </is>
      </c>
      <c r="L10" s="1963" t="inlineStr">
        <is>
          <t>ケース数量</t>
        </is>
      </c>
      <c r="M10" s="1963" t="inlineStr">
        <is>
          <t>合計容積</t>
        </is>
      </c>
      <c r="N10" s="1963" t="inlineStr">
        <is>
          <t>合計重量</t>
        </is>
      </c>
      <c r="O10" s="258" t="inlineStr">
        <is>
          <t>Unit N/W(kg)</t>
        </is>
      </c>
      <c r="P10" s="258" t="inlineStr">
        <is>
          <t>Total N/W(kg)</t>
        </is>
      </c>
      <c r="Q10" s="1468" t="inlineStr">
        <is>
          <t>成分</t>
        </is>
      </c>
      <c r="R10" s="13" t="n"/>
    </row>
    <row r="11" ht="20.1" customFormat="1" customHeight="1" s="14">
      <c r="A11" s="1411" t="n"/>
      <c r="B11" s="1327" t="n"/>
      <c r="C11" s="1432" t="n"/>
      <c r="D11" s="1433" t="n"/>
      <c r="E11" s="1433" t="n"/>
      <c r="F11" s="1434" t="n"/>
      <c r="G11" s="1413" t="n"/>
      <c r="H11" s="1414" t="n"/>
      <c r="I11" s="1869" t="n"/>
      <c r="J11" s="1435" t="n"/>
      <c r="K11" s="1435" t="n"/>
      <c r="L11" s="1964" t="n"/>
      <c r="M11" s="1964" t="n"/>
      <c r="N11" s="1964" t="n"/>
      <c r="O11" s="1410" t="n"/>
      <c r="P11" s="1410" t="n"/>
      <c r="Q11" s="1412" t="n"/>
      <c r="R11" s="13" t="n"/>
    </row>
    <row r="12" ht="26.25" customHeight="1" s="1611">
      <c r="A12" s="1325" t="inlineStr">
        <is>
          <t>SAMPLE/TESTER TOTAL</t>
        </is>
      </c>
      <c r="B12" s="1834" t="n"/>
      <c r="C12" s="1834" t="n"/>
      <c r="D12" s="1834" t="n"/>
      <c r="E12" s="1834" t="n"/>
      <c r="F12" s="1835" t="n"/>
      <c r="G12" s="159">
        <f>SUM(#REF!)</f>
        <v/>
      </c>
      <c r="H12" s="164" t="n"/>
      <c r="I12" s="1896">
        <f>SUM(#REF!)</f>
        <v/>
      </c>
      <c r="J12" s="222" t="n"/>
      <c r="K12" s="222" t="n"/>
      <c r="L12" s="1889" t="n"/>
      <c r="M12" s="1889" t="n"/>
      <c r="N12" s="1889" t="n"/>
      <c r="O12" s="1469" t="n"/>
      <c r="P12" s="1469" t="n"/>
      <c r="Q12" s="17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9"/>
  <sheetViews>
    <sheetView view="pageBreakPreview" topLeftCell="A3" zoomScale="120" zoomScaleNormal="100" zoomScaleSheetLayoutView="120" workbookViewId="0">
      <selection activeCell="A12" sqref="A12:XFD13"/>
    </sheetView>
  </sheetViews>
  <sheetFormatPr baseColWidth="8" defaultColWidth="3.875" defaultRowHeight="11.25"/>
  <cols>
    <col width="11.125" customWidth="1" style="427" min="1" max="1"/>
    <col hidden="1" width="12.375" customWidth="1" style="1506" min="2" max="2"/>
    <col width="12.375" customWidth="1" style="427" min="3" max="3"/>
    <col width="63.375" customWidth="1" style="427" min="4" max="4"/>
    <col width="8.375" customWidth="1" style="427" min="5" max="6"/>
    <col width="7.875" customWidth="1" style="425" min="7" max="8"/>
    <col width="13.125" customWidth="1" style="1610" min="9" max="9"/>
    <col width="23.625" customWidth="1" style="427" min="10" max="10"/>
    <col width="5.125" bestFit="1" customWidth="1" style="427" min="11" max="11"/>
    <col width="3.875" customWidth="1" style="427" min="12" max="16384"/>
  </cols>
  <sheetData>
    <row r="1" ht="21" customHeight="1" s="1611">
      <c r="A1" s="1470" t="inlineStr">
        <is>
          <t>ROYAL COSMETICS 09.2025輸出</t>
        </is>
      </c>
      <c r="E1" s="421" t="n"/>
      <c r="F1" s="421" t="n"/>
      <c r="G1" s="422" t="n"/>
    </row>
    <row r="2" ht="12" customHeight="1" s="1611">
      <c r="A2" s="1553" t="inlineStr">
        <is>
          <t>納品日</t>
        </is>
      </c>
      <c r="C2" s="1554" t="n">
        <v>45905</v>
      </c>
    </row>
    <row r="3" ht="84" customHeight="1" s="1611">
      <c r="A3" s="1553" t="inlineStr">
        <is>
          <t>納品先</t>
        </is>
      </c>
      <c r="C3" s="1556" t="inlineStr">
        <is>
          <t>飯野港運株式会社
京都府舞鶴市松陰１８－７
営業課　谷口様
TEL: 0773-75-5371
FAX: 0773-75-5681</t>
        </is>
      </c>
      <c r="G3" s="1609" t="n"/>
    </row>
    <row r="4" ht="12" customHeight="1" s="1611">
      <c r="A4" s="1557" t="inlineStr">
        <is>
          <t>梱包情報提出期限</t>
        </is>
      </c>
      <c r="B4" s="1853" t="n"/>
      <c r="C4" s="1558" t="inlineStr">
        <is>
          <t>2025/9/3（午前中）</t>
        </is>
      </c>
      <c r="D4" s="1853" t="n"/>
      <c r="E4" s="1551" t="n"/>
      <c r="F4" s="1853" t="n"/>
    </row>
    <row r="5" ht="25.5" customFormat="1" customHeight="1" s="1597">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row>
    <row r="6" ht="25.5" customFormat="1" customHeight="1" s="1597">
      <c r="A6" s="1867" t="n"/>
      <c r="B6" s="1867" t="inlineStr">
        <is>
          <t>nan</t>
        </is>
      </c>
      <c r="C6" s="1867" t="inlineStr">
        <is>
          <t>CHANSON</t>
        </is>
      </c>
      <c r="D6" s="1867" t="inlineStr">
        <is>
          <t>《CHANSON》Victline 20g</t>
        </is>
      </c>
      <c r="E6" s="1867" t="inlineStr">
        <is>
          <t>nan</t>
        </is>
      </c>
      <c r="F6" s="1867" t="inlineStr">
        <is>
          <t>nan</t>
        </is>
      </c>
      <c r="G6" s="1867" t="inlineStr">
        <is>
          <t>24.0</t>
        </is>
      </c>
      <c r="H6" s="1867" t="inlineStr">
        <is>
          <t>3200.0</t>
        </is>
      </c>
      <c r="I6" s="1867" t="inlineStr">
        <is>
          <t>76800.0</t>
        </is>
      </c>
    </row>
    <row r="7" ht="20.1" customFormat="1" customHeight="1" s="437">
      <c r="A7" s="1867" t="n"/>
      <c r="B7" s="1867" t="inlineStr">
        <is>
          <t>22710000</t>
        </is>
      </c>
      <c r="C7" s="1867" t="inlineStr">
        <is>
          <t>CHANSON</t>
        </is>
      </c>
      <c r="D7" s="1867" t="inlineStr">
        <is>
          <t>《CHANSON》LIFTRISE  NOURISHING M</t>
        </is>
      </c>
      <c r="E7" s="1867" t="inlineStr">
        <is>
          <t>6.0</t>
        </is>
      </c>
      <c r="F7" s="1867" t="inlineStr">
        <is>
          <t>6</t>
        </is>
      </c>
      <c r="G7" s="1867" t="inlineStr">
        <is>
          <t>30.0</t>
        </is>
      </c>
      <c r="H7" s="1867" t="inlineStr">
        <is>
          <t>1920.0</t>
        </is>
      </c>
      <c r="I7" s="1867" t="inlineStr">
        <is>
          <t>57600.0</t>
        </is>
      </c>
    </row>
    <row r="8" ht="20.1" customFormat="1" customHeight="1" s="437">
      <c r="A8" s="1867" t="n"/>
      <c r="B8" s="1867" t="inlineStr">
        <is>
          <t>22700000</t>
        </is>
      </c>
      <c r="C8" s="1867" t="inlineStr">
        <is>
          <t>CHANSON</t>
        </is>
      </c>
      <c r="D8" s="1867" t="inlineStr">
        <is>
          <t>《CHANSON》 LIFTRISE  MILK 90ml</t>
        </is>
      </c>
      <c r="E8" s="1867" t="inlineStr">
        <is>
          <t>6.0</t>
        </is>
      </c>
      <c r="F8" s="1867" t="inlineStr">
        <is>
          <t>6</t>
        </is>
      </c>
      <c r="G8" s="1867" t="inlineStr">
        <is>
          <t>12.0</t>
        </is>
      </c>
      <c r="H8" s="1867" t="inlineStr">
        <is>
          <t>1664.0</t>
        </is>
      </c>
      <c r="I8" s="1867" t="inlineStr">
        <is>
          <t>19968.0</t>
        </is>
      </c>
    </row>
    <row r="9" ht="20.1" customFormat="1" customHeight="1" s="437">
      <c r="A9" s="1867" t="n"/>
      <c r="B9" s="1867" t="inlineStr">
        <is>
          <t>20500000</t>
        </is>
      </c>
      <c r="C9" s="1867" t="inlineStr">
        <is>
          <t>CHANSON</t>
        </is>
      </c>
      <c r="D9" s="1867" t="inlineStr">
        <is>
          <t>《CHANSON》LES MEDICATED CARE WASHING</t>
        </is>
      </c>
      <c r="E9" s="1867" t="inlineStr">
        <is>
          <t>6.0</t>
        </is>
      </c>
      <c r="F9" s="1867" t="inlineStr">
        <is>
          <t>6</t>
        </is>
      </c>
      <c r="G9" s="1867" t="inlineStr">
        <is>
          <t>120.0</t>
        </is>
      </c>
      <c r="H9" s="1867" t="inlineStr">
        <is>
          <t>990.0</t>
        </is>
      </c>
      <c r="I9" s="1867" t="inlineStr">
        <is>
          <t>118800.0</t>
        </is>
      </c>
    </row>
    <row r="10" ht="20.1" customFormat="1" customHeight="1" s="453">
      <c r="A10" s="1867" t="n"/>
      <c r="B10" s="1867" t="inlineStr">
        <is>
          <t>22200000</t>
        </is>
      </c>
      <c r="C10" s="1867" t="inlineStr">
        <is>
          <t>CHANSON</t>
        </is>
      </c>
      <c r="D10" s="1867" t="inlineStr">
        <is>
          <t>《CHANSON》LES FOAM WASHING</t>
        </is>
      </c>
      <c r="E10" s="1867" t="inlineStr">
        <is>
          <t>6.0</t>
        </is>
      </c>
      <c r="F10" s="1867" t="inlineStr">
        <is>
          <t>6</t>
        </is>
      </c>
      <c r="G10" s="1867" t="inlineStr">
        <is>
          <t>36.0</t>
        </is>
      </c>
      <c r="H10" s="1867" t="inlineStr">
        <is>
          <t>990.0</t>
        </is>
      </c>
      <c r="I10" s="1867" t="inlineStr">
        <is>
          <t>35640.0</t>
        </is>
      </c>
    </row>
    <row r="11" ht="20.1" customFormat="1" customHeight="1" s="453">
      <c r="A11" s="1867" t="n"/>
      <c r="B11" s="1867" t="inlineStr">
        <is>
          <t>nan</t>
        </is>
      </c>
      <c r="C11" s="1867" t="inlineStr">
        <is>
          <t>CHANSON</t>
        </is>
      </c>
      <c r="D11" s="1867" t="inlineStr">
        <is>
          <t>《CHANSON》LES CLEANSING CREAM</t>
        </is>
      </c>
      <c r="E11" s="1867" t="inlineStr">
        <is>
          <t>6.0</t>
        </is>
      </c>
      <c r="F11" s="1867" t="inlineStr">
        <is>
          <t>6</t>
        </is>
      </c>
      <c r="G11" s="1867" t="inlineStr">
        <is>
          <t>30.0</t>
        </is>
      </c>
      <c r="H11" s="1867" t="inlineStr">
        <is>
          <t>990.0</t>
        </is>
      </c>
      <c r="I11" s="1867" t="inlineStr">
        <is>
          <t>29700.0</t>
        </is>
      </c>
    </row>
    <row r="12" ht="26.25" customFormat="1" customHeight="1" s="1553">
      <c r="A12" s="1867" t="n"/>
      <c r="B12" s="1867" t="inlineStr">
        <is>
          <t>4937610123569</t>
        </is>
      </c>
      <c r="C12" s="1867" t="inlineStr">
        <is>
          <t>CHANSON</t>
        </is>
      </c>
      <c r="D12" s="1867" t="inlineStr">
        <is>
          <t>《CHANSON》CHANSONNIER NOURISHING NANO</t>
        </is>
      </c>
      <c r="E12" s="1867" t="inlineStr">
        <is>
          <t>nan</t>
        </is>
      </c>
      <c r="F12" s="1867" t="inlineStr">
        <is>
          <t>nan</t>
        </is>
      </c>
      <c r="G12" s="1867" t="inlineStr">
        <is>
          <t>36.0</t>
        </is>
      </c>
      <c r="H12" s="1867" t="inlineStr">
        <is>
          <t>3200.0</t>
        </is>
      </c>
      <c r="I12" s="1867" t="inlineStr">
        <is>
          <t>115200.0</t>
        </is>
      </c>
    </row>
    <row r="13" ht="20.25" customFormat="1" customHeight="1" s="1553">
      <c r="A13" s="1867" t="n"/>
      <c r="B13" s="1867" t="inlineStr">
        <is>
          <t>4937610123552</t>
        </is>
      </c>
      <c r="C13" s="1867" t="inlineStr">
        <is>
          <t>CHANSON</t>
        </is>
      </c>
      <c r="D13" s="1867" t="inlineStr">
        <is>
          <t xml:space="preserve">《CHANSON》CHANSONNIER MILK NANO </t>
        </is>
      </c>
      <c r="E13" s="1867" t="inlineStr">
        <is>
          <t>nan</t>
        </is>
      </c>
      <c r="F13" s="1867" t="inlineStr">
        <is>
          <t>nan</t>
        </is>
      </c>
      <c r="G13" s="1867" t="inlineStr">
        <is>
          <t>12.0</t>
        </is>
      </c>
      <c r="H13" s="1867" t="inlineStr">
        <is>
          <t>3200.0</t>
        </is>
      </c>
      <c r="I13" s="1867" t="inlineStr">
        <is>
          <t>38400.0</t>
        </is>
      </c>
    </row>
    <row r="14" ht="20.1" customFormat="1" customHeight="1" s="1553">
      <c r="A14" s="1867" t="n"/>
      <c r="B14" s="1867" t="inlineStr">
        <is>
          <t>4937610123576</t>
        </is>
      </c>
      <c r="C14" s="1867" t="inlineStr">
        <is>
          <t>CHANSON</t>
        </is>
      </c>
      <c r="D14" s="1867" t="inlineStr">
        <is>
          <t>《CHANSON》CHANSONNIER CONCENTRATE NANO 30 ml</t>
        </is>
      </c>
      <c r="E14" s="1867" t="inlineStr">
        <is>
          <t>nan</t>
        </is>
      </c>
      <c r="F14" s="1867" t="inlineStr">
        <is>
          <t>nan</t>
        </is>
      </c>
      <c r="G14" s="1867" t="inlineStr">
        <is>
          <t>12.0</t>
        </is>
      </c>
      <c r="H14" s="1867" t="inlineStr">
        <is>
          <t>4160.0</t>
        </is>
      </c>
      <c r="I14" s="1867" t="inlineStr">
        <is>
          <t>49920.0</t>
        </is>
      </c>
    </row>
    <row r="15" ht="20.1" customFormat="1" customHeight="1" s="1553">
      <c r="A15" s="1867" t="n"/>
      <c r="B15" s="1867" t="inlineStr">
        <is>
          <t>21310000</t>
        </is>
      </c>
      <c r="C15" s="1867" t="inlineStr">
        <is>
          <t>CHANSON</t>
        </is>
      </c>
      <c r="D15" s="1867" t="inlineStr">
        <is>
          <t>《CHANSON》CARING CREAM 30g</t>
        </is>
      </c>
      <c r="E15" s="1867" t="inlineStr">
        <is>
          <t>6.0</t>
        </is>
      </c>
      <c r="F15" s="1867" t="inlineStr">
        <is>
          <t>6</t>
        </is>
      </c>
      <c r="G15" s="1867" t="inlineStr">
        <is>
          <t>36.0</t>
        </is>
      </c>
      <c r="H15" s="1867" t="inlineStr">
        <is>
          <t>1600.0</t>
        </is>
      </c>
      <c r="I15" s="1867" t="inlineStr">
        <is>
          <t>57600.0</t>
        </is>
      </c>
    </row>
    <row r="16" ht="20.1" customFormat="1" customHeight="1" s="1553">
      <c r="A16" s="1867" t="n"/>
      <c r="B16" s="1867" t="inlineStr">
        <is>
          <t>21300000</t>
        </is>
      </c>
      <c r="C16" s="1867" t="inlineStr">
        <is>
          <t>CHANSON</t>
        </is>
      </c>
      <c r="D16" s="1867" t="inlineStr">
        <is>
          <t>《CHANSON》CARING MILK</t>
        </is>
      </c>
      <c r="E16" s="1867" t="inlineStr">
        <is>
          <t>6.0</t>
        </is>
      </c>
      <c r="F16" s="1867" t="inlineStr">
        <is>
          <t>6</t>
        </is>
      </c>
      <c r="G16" s="1867" t="inlineStr">
        <is>
          <t>36.0</t>
        </is>
      </c>
      <c r="H16" s="1867" t="inlineStr">
        <is>
          <t>1551.0</t>
        </is>
      </c>
      <c r="I16" s="1867" t="inlineStr">
        <is>
          <t>55836.0</t>
        </is>
      </c>
    </row>
    <row r="17">
      <c r="A17" s="1867" t="n"/>
      <c r="B17" s="1867" t="inlineStr">
        <is>
          <t>21290000</t>
        </is>
      </c>
      <c r="C17" s="1867" t="inlineStr">
        <is>
          <t>CHANSON</t>
        </is>
      </c>
      <c r="D17" s="1867" t="inlineStr">
        <is>
          <t>《CHANSON》CARING LOTION</t>
        </is>
      </c>
      <c r="E17" s="1867" t="inlineStr">
        <is>
          <t>6.0</t>
        </is>
      </c>
      <c r="F17" s="1867" t="inlineStr">
        <is>
          <t>6</t>
        </is>
      </c>
      <c r="G17" s="1867" t="inlineStr">
        <is>
          <t>36.0</t>
        </is>
      </c>
      <c r="H17" s="1867" t="inlineStr">
        <is>
          <t>1485.0</t>
        </is>
      </c>
      <c r="I17" s="1867" t="inlineStr">
        <is>
          <t>53460.0</t>
        </is>
      </c>
    </row>
    <row r="18">
      <c r="A18" s="1867" t="n"/>
      <c r="B18" s="1867" t="inlineStr">
        <is>
          <t>21680000</t>
        </is>
      </c>
      <c r="C18" s="1867" t="inlineStr">
        <is>
          <t>CHANSON</t>
        </is>
      </c>
      <c r="D18" s="1867" t="inlineStr">
        <is>
          <t>《CHANSON》SERKIS MILD FOAM</t>
        </is>
      </c>
      <c r="E18" s="1867" t="inlineStr">
        <is>
          <t>6.0</t>
        </is>
      </c>
      <c r="F18" s="1867" t="inlineStr">
        <is>
          <t>6</t>
        </is>
      </c>
      <c r="G18" s="1867" t="inlineStr">
        <is>
          <t>18.0</t>
        </is>
      </c>
      <c r="H18" s="1867" t="inlineStr">
        <is>
          <t>1600.0</t>
        </is>
      </c>
      <c r="I18" s="1867" t="inlineStr">
        <is>
          <t>28800.0</t>
        </is>
      </c>
    </row>
    <row r="19">
      <c r="A19" s="1384" t="n"/>
      <c r="B19" s="1300" t="n"/>
      <c r="C19" s="1393" t="n"/>
      <c r="D19" s="1394" t="n"/>
      <c r="E19" s="1394" t="n"/>
      <c r="F19" s="1395" t="n"/>
      <c r="G19" s="1387" t="n"/>
      <c r="H19" s="1388" t="n"/>
      <c r="I19" s="1966" t="n"/>
    </row>
    <row r="20">
      <c r="A20" s="1967" t="inlineStr">
        <is>
          <t>TOTAL</t>
        </is>
      </c>
      <c r="B20" s="1834" t="n"/>
      <c r="C20" s="1834" t="n"/>
      <c r="D20" s="1834" t="n"/>
      <c r="E20" s="1834" t="n"/>
      <c r="F20" s="1835" t="n"/>
      <c r="G20" s="460">
        <f>SUM(#REF!)</f>
        <v/>
      </c>
      <c r="H20" s="460" t="n"/>
      <c r="I20" s="1968">
        <f>SUM(#REF!)</f>
        <v/>
      </c>
    </row>
    <row r="21">
      <c r="B21" s="14" t="n"/>
      <c r="G21" s="464" t="n"/>
      <c r="H21" s="464" t="n"/>
      <c r="I21" s="1799" t="n"/>
    </row>
    <row r="22">
      <c r="A22" s="515" t="inlineStr">
        <is>
          <t>SAMPLE/TESTER ORDER</t>
        </is>
      </c>
      <c r="B22" s="14" t="n"/>
      <c r="G22" s="464" t="n"/>
      <c r="H22" s="464" t="n"/>
      <c r="I22" s="1799" t="n"/>
    </row>
    <row r="23">
      <c r="A23" s="574" t="inlineStr">
        <is>
          <t>INV No.</t>
        </is>
      </c>
      <c r="B23" s="157" t="inlineStr">
        <is>
          <t>Jan code</t>
        </is>
      </c>
      <c r="C23" s="436" t="inlineStr">
        <is>
          <t>Brand name</t>
        </is>
      </c>
      <c r="D23" s="1592" t="inlineStr">
        <is>
          <t>Description of goods</t>
        </is>
      </c>
      <c r="E23" s="1592" t="inlineStr">
        <is>
          <t>Case Q'ty</t>
        </is>
      </c>
      <c r="F23" s="1592" t="inlineStr">
        <is>
          <t>LOT</t>
        </is>
      </c>
      <c r="G23" s="462" t="inlineStr">
        <is>
          <t>Q'ty</t>
        </is>
      </c>
      <c r="H23" s="438" t="inlineStr">
        <is>
          <t>仕入値</t>
        </is>
      </c>
      <c r="I23" s="1969" t="inlineStr">
        <is>
          <t>仕入値合計</t>
        </is>
      </c>
    </row>
    <row r="24">
      <c r="A24" s="1335" t="n"/>
      <c r="B24" s="14" t="n"/>
      <c r="C24" s="1336" t="n"/>
      <c r="D24" s="1337" t="n"/>
      <c r="E24" s="1337" t="n"/>
      <c r="F24" s="1338" t="n"/>
      <c r="G24" s="1437" t="n"/>
      <c r="H24" s="1438" t="n"/>
      <c r="I24" s="1970" t="n"/>
    </row>
    <row r="25">
      <c r="A25" s="1971" t="inlineStr">
        <is>
          <t>SAMPLE/TESTER TOTAL</t>
        </is>
      </c>
      <c r="B25" s="1872" t="n"/>
      <c r="C25" s="1872" t="n"/>
      <c r="D25" s="1872" t="n"/>
      <c r="E25" s="1872" t="n"/>
      <c r="F25" s="1848" t="n"/>
      <c r="G25" s="430">
        <f>SUM(#REF!)</f>
        <v/>
      </c>
      <c r="H25" s="577" t="n"/>
      <c r="I25" s="1972">
        <f>SUM(#REF!)</f>
        <v/>
      </c>
      <c r="J25" s="427" t="n"/>
      <c r="K25" s="427" t="n"/>
    </row>
    <row r="26">
      <c r="A26" s="1597" t="n"/>
      <c r="B26" s="1506" t="n"/>
      <c r="C26" s="1597" t="n"/>
      <c r="D26" s="1597" t="n"/>
      <c r="E26" s="1597" t="n"/>
      <c r="F26" s="1597" t="n"/>
      <c r="G26" s="425" t="n"/>
      <c r="H26" s="425" t="n"/>
      <c r="I26" s="425" t="n"/>
      <c r="J26" s="427" t="n"/>
      <c r="K26" s="427" t="n"/>
    </row>
    <row r="27">
      <c r="A27" s="427" t="n"/>
      <c r="B27" s="1506" t="n"/>
      <c r="C27" s="427" t="n"/>
      <c r="D27" s="427" t="n"/>
      <c r="E27" s="427" t="n"/>
      <c r="F27" s="427" t="n"/>
      <c r="G27" s="425" t="inlineStr">
        <is>
          <t>合計個数</t>
        </is>
      </c>
      <c r="H27" s="425" t="n"/>
      <c r="I27" s="1610" t="n"/>
      <c r="J27" s="427" t="n"/>
      <c r="K27" s="427" t="n"/>
    </row>
    <row r="28">
      <c r="A28" s="427" t="n"/>
      <c r="B28" s="1506" t="n"/>
      <c r="C28" s="427" t="n"/>
      <c r="D28" s="427" t="n"/>
      <c r="E28" s="427" t="n"/>
      <c r="F28" s="427" t="n"/>
      <c r="G28" s="430">
        <f>G7+G12</f>
        <v/>
      </c>
      <c r="H28" s="425" t="n"/>
      <c r="I28" s="425" t="n"/>
      <c r="J28" s="427" t="n"/>
      <c r="K28" s="427" t="n"/>
    </row>
    <row r="29">
      <c r="A29" s="427" t="n"/>
      <c r="B29" s="1506" t="n"/>
      <c r="C29" s="427" t="n"/>
      <c r="D29" s="427" t="n"/>
      <c r="E29" s="427" t="n"/>
      <c r="F29" s="427" t="n"/>
      <c r="G29" s="425" t="n"/>
      <c r="H29" s="425" t="n"/>
      <c r="I29" s="1610" t="n"/>
      <c r="J29" s="427" t="n"/>
      <c r="K29" s="427" t="n"/>
    </row>
  </sheetData>
  <autoFilter ref="A5:I7"/>
  <mergeCells count="10">
    <mergeCell ref="C2:D2"/>
    <mergeCell ref="A3:B3"/>
    <mergeCell ref="A1:D1"/>
    <mergeCell ref="A2:B2"/>
    <mergeCell ref="E4:F4"/>
    <mergeCell ref="C4:D4"/>
    <mergeCell ref="A4:B4"/>
    <mergeCell ref="A20:F20"/>
    <mergeCell ref="C3:D3"/>
    <mergeCell ref="A25:F25"/>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11">
      <c r="A2" s="183" t="inlineStr">
        <is>
          <t>FLOUVEIL</t>
        </is>
      </c>
      <c r="B2" s="177" t="n"/>
      <c r="C2" s="184">
        <f>SUM('ORDER SHEET'!O4:O27)</f>
        <v/>
      </c>
      <c r="D2" s="1805">
        <f>SUM('ORDER SHEET'!Q4:Q27)</f>
        <v/>
      </c>
      <c r="E2" s="1806">
        <f>SUM('ORDER SHEET'!S4:S27)</f>
        <v/>
      </c>
      <c r="F2" s="1807">
        <f>D2-E2</f>
        <v/>
      </c>
      <c r="G2" s="188">
        <f>F2/D2</f>
        <v/>
      </c>
      <c r="H2" s="1808">
        <f>(E2/0.95)</f>
        <v/>
      </c>
      <c r="I2" s="1809">
        <f>H2*1.1</f>
        <v/>
      </c>
      <c r="J2" s="493" t="n"/>
      <c r="K2" s="493" t="n"/>
      <c r="L2" s="334" t="n"/>
      <c r="M2" s="177" t="n"/>
      <c r="N2" s="177" t="n"/>
      <c r="O2" s="1810" t="n"/>
    </row>
    <row r="3" ht="30" customHeight="1" s="1611">
      <c r="A3" s="190" t="inlineStr">
        <is>
          <t>ＲＥＬＥＮＴ</t>
        </is>
      </c>
      <c r="B3" s="177" t="n"/>
      <c r="C3" s="184">
        <f>SUM('ORDER SHEET'!O28:O150)</f>
        <v/>
      </c>
      <c r="D3" s="1811">
        <f>SUBTOTAL(9,'ORDER SHEET'!Q28:Q150)</f>
        <v/>
      </c>
      <c r="E3" s="1806">
        <f>SUBTOTAL(9,'ORDER SHEET'!S28:S150)</f>
        <v/>
      </c>
      <c r="F3" s="1807">
        <f>D3-E3</f>
        <v/>
      </c>
      <c r="G3" s="188">
        <f>F3/D3</f>
        <v/>
      </c>
      <c r="H3" s="1808" t="n"/>
      <c r="I3" s="1805">
        <f>E3*1.1</f>
        <v/>
      </c>
      <c r="J3" s="492" t="n"/>
      <c r="K3" s="401" t="n"/>
      <c r="L3" s="334" t="n"/>
      <c r="M3" s="177" t="n"/>
      <c r="N3" s="177" t="n"/>
      <c r="Q3" s="1810">
        <f>H2+H4</f>
        <v/>
      </c>
    </row>
    <row r="4" ht="30" customHeight="1" s="1611">
      <c r="A4" s="196" t="inlineStr">
        <is>
          <t>C'BON</t>
        </is>
      </c>
      <c r="B4" s="177" t="n"/>
      <c r="C4" s="184">
        <f>SUM('ORDER SHEET'!O151:O229)</f>
        <v/>
      </c>
      <c r="D4" s="1805">
        <f>SUM('ORDER SHEET'!Q151:Q229)</f>
        <v/>
      </c>
      <c r="E4" s="1806">
        <f>SUM('ORDER SHEET'!S151:S229)</f>
        <v/>
      </c>
      <c r="F4" s="1807">
        <f>D4-E4</f>
        <v/>
      </c>
      <c r="G4" s="188">
        <f>F4/D4</f>
        <v/>
      </c>
      <c r="H4" s="1812">
        <f>E4/0.95</f>
        <v/>
      </c>
      <c r="I4" s="1805">
        <f>H4*1.1</f>
        <v/>
      </c>
      <c r="J4" s="492" t="inlineStr">
        <is>
          <t>ok</t>
        </is>
      </c>
      <c r="K4" s="401" t="inlineStr">
        <is>
          <t>ok</t>
        </is>
      </c>
      <c r="L4" s="334" t="n"/>
      <c r="M4" s="177" t="n"/>
      <c r="N4" s="177" t="n"/>
    </row>
    <row r="5" hidden="1" ht="30" customHeight="1" s="1611">
      <c r="A5" s="193" t="inlineStr">
        <is>
          <t>Q1st</t>
        </is>
      </c>
      <c r="B5" s="194" t="inlineStr">
        <is>
          <t>ПРЕДОПЛАТА/前払</t>
        </is>
      </c>
      <c r="C5" s="184">
        <f>SUM('ORDER SHEET'!O230:O267)</f>
        <v/>
      </c>
      <c r="D5" s="1813">
        <f>SUBTOTAL(9,'ORDER SHEET'!Q230:Q285)</f>
        <v/>
      </c>
      <c r="E5" s="1806">
        <f>SUBTOTAL(9,'ORDER SHEET'!S230:S285)</f>
        <v/>
      </c>
      <c r="F5" s="1807">
        <f>D5-E5</f>
        <v/>
      </c>
      <c r="G5" s="188">
        <f>F5/D5</f>
        <v/>
      </c>
      <c r="H5" s="1808" t="n"/>
      <c r="I5" s="1805">
        <f>E5*1.1</f>
        <v/>
      </c>
      <c r="J5" s="492" t="n"/>
      <c r="K5" s="401" t="n"/>
      <c r="L5" s="336" t="n"/>
      <c r="M5" s="177" t="n"/>
      <c r="N5" s="177" t="n"/>
    </row>
    <row r="6" ht="30" customHeight="1" s="1611">
      <c r="A6" s="193" t="inlineStr">
        <is>
          <t>CHANSON</t>
        </is>
      </c>
      <c r="B6" s="194" t="inlineStr">
        <is>
          <t>ПРЕДОПЛАТА/前払</t>
        </is>
      </c>
      <c r="C6" s="184">
        <f>SUM('ORDER SHEET'!O293:O363)</f>
        <v/>
      </c>
      <c r="D6" s="1805">
        <f>SUM('ORDER SHEET'!Q293:Q363)</f>
        <v/>
      </c>
      <c r="E6" s="1806">
        <f>SUM('ORDER SHEET'!S293:S363)</f>
        <v/>
      </c>
      <c r="F6" s="1807">
        <f>D6-E6</f>
        <v/>
      </c>
      <c r="G6" s="188">
        <f>F6/D6</f>
        <v/>
      </c>
      <c r="H6" s="1808" t="n"/>
      <c r="I6" s="1805">
        <f>E6*1.1</f>
        <v/>
      </c>
      <c r="J6" s="401" t="inlineStr">
        <is>
          <t>ok</t>
        </is>
      </c>
      <c r="K6" s="493" t="inlineStr">
        <is>
          <t>ok</t>
        </is>
      </c>
      <c r="L6" s="334" t="n"/>
      <c r="M6" s="177" t="n"/>
      <c r="N6" s="177" t="n"/>
    </row>
    <row r="7" ht="30" customHeight="1" s="1611">
      <c r="A7" s="195" t="inlineStr">
        <is>
          <t>HIMELABO</t>
        </is>
      </c>
      <c r="B7" s="177" t="n"/>
      <c r="C7" s="184">
        <f>SUM('ORDER SHEET'!O364:O374)</f>
        <v/>
      </c>
      <c r="D7" s="1805">
        <f>SUM('ORDER SHEET'!Q364:Q374)</f>
        <v/>
      </c>
      <c r="E7" s="1806">
        <f>SUM('ORDER SHEET'!S364:S374)</f>
        <v/>
      </c>
      <c r="F7" s="1807">
        <f>D7-E7</f>
        <v/>
      </c>
      <c r="G7" s="188">
        <f>F7/D7</f>
        <v/>
      </c>
      <c r="H7" s="177" t="n"/>
      <c r="I7" s="1805">
        <f>E7*1.1</f>
        <v/>
      </c>
      <c r="J7" s="492" t="inlineStr">
        <is>
          <t>ok</t>
        </is>
      </c>
      <c r="K7" s="335" t="n"/>
      <c r="L7" s="334" t="n"/>
      <c r="M7" s="177" t="n"/>
      <c r="N7" s="177" t="n"/>
    </row>
    <row r="8" hidden="1" ht="30" customHeight="1" s="1611">
      <c r="A8" s="190" t="inlineStr">
        <is>
          <t>SUNSORIT</t>
        </is>
      </c>
      <c r="B8" s="177" t="n"/>
      <c r="C8" s="184">
        <f>SUM('ORDER SHEET'!O375:O388)</f>
        <v/>
      </c>
      <c r="D8" s="1805">
        <f>SUBTOTAL(9,'ORDER SHEET'!Q375:Q388)</f>
        <v/>
      </c>
      <c r="E8" s="1806">
        <f>SUBTOTAL(9,'ORDER SHEET'!S375:S388)+600</f>
        <v/>
      </c>
      <c r="F8" s="1807">
        <f>D8-E8</f>
        <v/>
      </c>
      <c r="G8" s="188">
        <f>F8/D8</f>
        <v/>
      </c>
      <c r="H8" s="177" t="n"/>
      <c r="I8" s="1805">
        <f>E8*1.1</f>
        <v/>
      </c>
      <c r="J8" s="492" t="n"/>
      <c r="K8" s="492" t="n"/>
      <c r="L8" s="334" t="n"/>
      <c r="M8" s="177" t="n"/>
      <c r="N8" s="177" t="n"/>
    </row>
    <row r="9" hidden="1" ht="30" customHeight="1" s="1611">
      <c r="A9" s="195" t="inlineStr">
        <is>
          <t>KYOTOMO</t>
        </is>
      </c>
      <c r="B9" s="177" t="n"/>
      <c r="C9" s="184">
        <f>SUM('ORDER SHEET'!O389:O397)</f>
        <v/>
      </c>
      <c r="D9" s="1805">
        <f>SUM('ORDER SHEET'!Q389:Q397)</f>
        <v/>
      </c>
      <c r="E9" s="1807">
        <f>SUM('ORDER SHEET'!S389:S397)</f>
        <v/>
      </c>
      <c r="F9" s="1807">
        <f>D9-E9</f>
        <v/>
      </c>
      <c r="G9" s="188">
        <f>F9/D9</f>
        <v/>
      </c>
      <c r="H9" s="177" t="n"/>
      <c r="I9" s="1814">
        <f>E9*1.1</f>
        <v/>
      </c>
      <c r="J9" s="492" t="n"/>
      <c r="K9" s="493" t="n"/>
      <c r="L9" s="334" t="n"/>
      <c r="M9" s="177" t="n"/>
      <c r="N9" s="177" t="n"/>
    </row>
    <row r="10" ht="30" customHeight="1" s="1611">
      <c r="A10" s="193" t="inlineStr">
        <is>
          <t>ELEGADOLL</t>
        </is>
      </c>
      <c r="B10" s="194" t="inlineStr">
        <is>
          <t>ПРЕДОПЛАТА/前払</t>
        </is>
      </c>
      <c r="C10" s="184">
        <f>SUM('ORDER SHEET'!O398:O409)</f>
        <v/>
      </c>
      <c r="D10" s="1805">
        <f>SUM('ORDER SHEET'!Q398:Q409)</f>
        <v/>
      </c>
      <c r="E10" s="1806">
        <f>SUM('ORDER SHEET'!S398:S409)</f>
        <v/>
      </c>
      <c r="F10" s="1807">
        <f>D10-E10</f>
        <v/>
      </c>
      <c r="G10" s="188">
        <f>F10/D10</f>
        <v/>
      </c>
      <c r="H10" s="177" t="n"/>
      <c r="I10" s="1805">
        <f>E10*1.1</f>
        <v/>
      </c>
      <c r="J10" s="492" t="inlineStr">
        <is>
          <t>ok</t>
        </is>
      </c>
      <c r="K10" s="493" t="n"/>
      <c r="L10" s="334" t="n"/>
      <c r="M10" s="177" t="n"/>
      <c r="N10" s="177" t="n"/>
    </row>
    <row r="11" ht="30" customHeight="1" s="1611">
      <c r="A11" s="196" t="inlineStr">
        <is>
          <t>MAYURI</t>
        </is>
      </c>
      <c r="B11" s="177" t="n"/>
      <c r="C11" s="184">
        <f>SUM('ORDER SHEET'!O410)</f>
        <v/>
      </c>
      <c r="D11" s="1805">
        <f>'ORDER SHEET'!Q410</f>
        <v/>
      </c>
      <c r="E11" s="1806">
        <f>SUM('ORDER SHEET'!S410)</f>
        <v/>
      </c>
      <c r="F11" s="1807">
        <f>D11-E11</f>
        <v/>
      </c>
      <c r="G11" s="188">
        <f>F11/D11</f>
        <v/>
      </c>
      <c r="H11" s="177" t="n"/>
      <c r="I11" s="1805">
        <f>E11*1.08</f>
        <v/>
      </c>
      <c r="J11" s="492" t="inlineStr">
        <is>
          <t>ok</t>
        </is>
      </c>
      <c r="K11" s="177" t="n"/>
      <c r="L11" s="334" t="n"/>
      <c r="M11" s="177" t="n"/>
      <c r="N11" s="177" t="n"/>
      <c r="O11" s="23" t="inlineStr">
        <is>
          <t> </t>
        </is>
      </c>
    </row>
    <row r="12" hidden="1" ht="30" customHeight="1" s="1611">
      <c r="A12" s="190" t="inlineStr">
        <is>
          <t>ATMORE</t>
        </is>
      </c>
      <c r="B12" s="177" t="n"/>
      <c r="C12" s="184">
        <f>SUM('ORDER SHEET'!O411:O412)</f>
        <v/>
      </c>
      <c r="D12" s="1805">
        <f>SUM('ORDER SHEET'!Q411:Q412)</f>
        <v/>
      </c>
      <c r="E12" s="1806">
        <f>SUM('ORDER SHEET'!S411:S412)</f>
        <v/>
      </c>
      <c r="F12" s="1807">
        <f>D12-E12</f>
        <v/>
      </c>
      <c r="G12" s="188">
        <f>F12/D12</f>
        <v/>
      </c>
      <c r="H12" s="177" t="n"/>
      <c r="I12" s="1805">
        <f>E12*1.1</f>
        <v/>
      </c>
      <c r="J12" s="492" t="n"/>
      <c r="K12" s="335" t="n"/>
      <c r="L12" s="334" t="n"/>
      <c r="M12" s="177" t="n"/>
      <c r="N12" s="177" t="n"/>
    </row>
    <row r="13" hidden="1" ht="30" customHeight="1" s="1611">
      <c r="A13" s="194" t="inlineStr">
        <is>
          <t>OLUPONO</t>
        </is>
      </c>
      <c r="B13" s="194" t="inlineStr">
        <is>
          <t>ПРЕДОПЛАТА/前払</t>
        </is>
      </c>
      <c r="C13" s="184">
        <f>SUM('ORDER SHEET'!O413:O415)</f>
        <v/>
      </c>
      <c r="D13" s="1805">
        <f>SUM('ORDER SHEET'!Q413:Q415)</f>
        <v/>
      </c>
      <c r="E13" s="1807">
        <f>SUM('ORDER SHEET'!S413:S415)</f>
        <v/>
      </c>
      <c r="F13" s="1807">
        <f>D13-E13</f>
        <v/>
      </c>
      <c r="G13" s="188">
        <f>F13/D13</f>
        <v/>
      </c>
      <c r="H13" s="177" t="n"/>
      <c r="I13" s="1808">
        <f>E13*1.1</f>
        <v/>
      </c>
      <c r="J13" s="177" t="n"/>
      <c r="K13" s="177" t="n"/>
      <c r="L13" s="334" t="n"/>
      <c r="M13" s="177" t="n"/>
      <c r="N13" s="177" t="n"/>
    </row>
    <row r="14" ht="30" customHeight="1" s="1611">
      <c r="A14" s="177" t="inlineStr">
        <is>
          <t>DIME HEALTH CARE</t>
        </is>
      </c>
      <c r="B14" s="177" t="n"/>
      <c r="C14" s="184">
        <f>SUM('ORDER SHEET'!O416:O421)</f>
        <v/>
      </c>
      <c r="D14" s="1805">
        <f>SUM('ORDER SHEET'!Q416:Q421)</f>
        <v/>
      </c>
      <c r="E14" s="1806">
        <f>SUM('ORDER SHEET'!S416:S421)</f>
        <v/>
      </c>
      <c r="F14" s="1807">
        <f>D14-E14</f>
        <v/>
      </c>
      <c r="G14" s="188">
        <f>F14/D14</f>
        <v/>
      </c>
      <c r="H14" s="177" t="n"/>
      <c r="I14" s="1805">
        <f>E14*1.1</f>
        <v/>
      </c>
      <c r="J14" s="492" t="inlineStr">
        <is>
          <t>ok</t>
        </is>
      </c>
      <c r="K14" s="401" t="n"/>
      <c r="L14" s="334" t="n"/>
      <c r="M14" s="177" t="n"/>
      <c r="N14" s="177" t="n"/>
    </row>
    <row r="15" hidden="1" ht="30" customHeight="1" s="1611">
      <c r="A15" s="197" t="inlineStr">
        <is>
          <t>EMU</t>
        </is>
      </c>
      <c r="B15" s="194" t="inlineStr">
        <is>
          <t>ПРЕДОПЛАТА/前払</t>
        </is>
      </c>
      <c r="C15" s="184">
        <f>SUM('ORDER SHEET'!O422:O429)</f>
        <v/>
      </c>
      <c r="D15" s="1805">
        <f>SUM('ORDER SHEET'!Q422:Q429)</f>
        <v/>
      </c>
      <c r="E15" s="1806">
        <f>SUM('ORDER SHEET'!S422:S429)</f>
        <v/>
      </c>
      <c r="F15" s="1807">
        <f>D15-E15</f>
        <v/>
      </c>
      <c r="G15" s="188">
        <f>F15/D15</f>
        <v/>
      </c>
      <c r="H15" s="177" t="n"/>
      <c r="I15" s="1814">
        <f>E15*1.1</f>
        <v/>
      </c>
      <c r="J15" s="492" t="n"/>
      <c r="K15" s="401" t="n"/>
      <c r="L15" s="334" t="n"/>
      <c r="M15" s="177" t="n"/>
      <c r="N15" s="177" t="n"/>
    </row>
    <row r="16" hidden="1" ht="30" customHeight="1" s="1611">
      <c r="A16" s="196" t="inlineStr">
        <is>
          <t>CHIKUHODO</t>
        </is>
      </c>
      <c r="B16" s="177" t="n"/>
      <c r="C16" s="184">
        <f>SUM('ORDER SHEET'!O430:O465)</f>
        <v/>
      </c>
      <c r="D16" s="1805">
        <f>SUM('ORDER SHEET'!Q430:Q465)</f>
        <v/>
      </c>
      <c r="E16" s="1807">
        <f>SUM('ORDER SHEET'!S430:S465)</f>
        <v/>
      </c>
      <c r="F16" s="1807">
        <f>D16-E16</f>
        <v/>
      </c>
      <c r="G16" s="188">
        <f>F16/D16</f>
        <v/>
      </c>
      <c r="H16" s="177" t="n"/>
      <c r="I16" s="1808">
        <f>E16*1.1</f>
        <v/>
      </c>
      <c r="J16" s="493" t="n"/>
      <c r="K16" s="177" t="n"/>
      <c r="L16" s="334" t="n"/>
      <c r="M16" s="177" t="n"/>
      <c r="N16" s="177" t="n"/>
    </row>
    <row r="17" ht="30" customHeight="1" s="1611">
      <c r="A17" s="195" t="inlineStr">
        <is>
          <t>LAPIDEM</t>
        </is>
      </c>
      <c r="B17" s="177" t="n"/>
      <c r="C17" s="184">
        <f>SUM('ORDER SHEET'!O466:O514)</f>
        <v/>
      </c>
      <c r="D17" s="1811">
        <f>SUBTOTAL(9,'ORDER SHEET'!Q466:Q514)</f>
        <v/>
      </c>
      <c r="E17" s="1806">
        <f>SUBTOTAL(9,'ORDER SHEET'!S466:S514)</f>
        <v/>
      </c>
      <c r="F17" s="1807">
        <f>D17-E17</f>
        <v/>
      </c>
      <c r="G17" s="188">
        <f>F17/D17</f>
        <v/>
      </c>
      <c r="H17" s="177" t="n"/>
      <c r="I17" s="1805">
        <f>E17*1.1</f>
        <v/>
      </c>
      <c r="J17" s="335" t="inlineStr">
        <is>
          <t>ok</t>
        </is>
      </c>
      <c r="K17" s="493" t="inlineStr">
        <is>
          <t>ok</t>
        </is>
      </c>
      <c r="L17" s="334" t="n"/>
      <c r="M17" s="177" t="n"/>
      <c r="N17" s="177" t="n"/>
    </row>
    <row r="18" hidden="1" ht="30" customHeight="1" s="1611">
      <c r="A18" s="195" t="inlineStr">
        <is>
          <t>MARY PLATINUE</t>
        </is>
      </c>
      <c r="B18" s="177" t="n"/>
      <c r="C18" s="184">
        <f>SUM('ORDER SHEET'!O515:O517)</f>
        <v/>
      </c>
      <c r="D18" s="1805">
        <f>SUM('ORDER SHEET'!Q515:Q517)</f>
        <v/>
      </c>
      <c r="E18" s="1807">
        <f>SUM('ORDER SHEET'!S515:S517)</f>
        <v/>
      </c>
      <c r="F18" s="1807">
        <f>D18-E18</f>
        <v/>
      </c>
      <c r="G18" s="188">
        <f>F18/D18</f>
        <v/>
      </c>
      <c r="H18" s="177" t="n"/>
      <c r="I18" s="1805">
        <f>E18*1.1</f>
        <v/>
      </c>
      <c r="J18" s="492" t="n"/>
      <c r="K18" s="493" t="n"/>
      <c r="L18" s="334" t="n"/>
      <c r="M18" s="177" t="n"/>
      <c r="N18" s="177" t="n"/>
    </row>
    <row r="19" ht="30" customHeight="1" s="1611">
      <c r="A19" s="195" t="inlineStr">
        <is>
          <t>ROSY DROP</t>
        </is>
      </c>
      <c r="B19" s="177" t="n"/>
      <c r="C19" s="184">
        <f>SUM('ORDER SHEET'!O518:O523)</f>
        <v/>
      </c>
      <c r="D19" s="1805">
        <f>SUM('ORDER SHEET'!Q518:Q523)</f>
        <v/>
      </c>
      <c r="E19" s="1806">
        <f>SUM('ORDER SHEET'!S518:S523)</f>
        <v/>
      </c>
      <c r="F19" s="1807">
        <f>D19-E19</f>
        <v/>
      </c>
      <c r="G19" s="188">
        <f>F19/D19</f>
        <v/>
      </c>
      <c r="H19" s="177" t="n"/>
      <c r="I19" s="1805">
        <f>E19*1.1</f>
        <v/>
      </c>
      <c r="J19" s="493" t="inlineStr">
        <is>
          <t>ok</t>
        </is>
      </c>
      <c r="K19" s="401" t="inlineStr">
        <is>
          <t>ok</t>
        </is>
      </c>
      <c r="L19" s="334" t="n"/>
      <c r="M19" s="177" t="n"/>
      <c r="N19" s="177" t="n"/>
    </row>
    <row r="20" ht="30" customHeight="1" s="1611">
      <c r="A20" s="195" t="inlineStr">
        <is>
          <t>ESTLABO</t>
        </is>
      </c>
      <c r="B20" s="177" t="n"/>
      <c r="C20" s="184">
        <f>SUM('ORDER SHEET'!O524:'ORDER SHEET'!O598)</f>
        <v/>
      </c>
      <c r="D20" s="1805">
        <f>SUM('ORDER SHEET'!Q524:'ORDER SHEET'!Q598)</f>
        <v/>
      </c>
      <c r="E20" s="1806">
        <f>SUM('ORDER SHEET'!S524:'ORDER SHEET'!S598)</f>
        <v/>
      </c>
      <c r="F20" s="1807">
        <f>D20-E20</f>
        <v/>
      </c>
      <c r="G20" s="188">
        <f>F20/D20</f>
        <v/>
      </c>
      <c r="H20" s="177" t="n"/>
      <c r="I20" s="1805">
        <f>E20*1.1</f>
        <v/>
      </c>
      <c r="J20" s="493" t="inlineStr">
        <is>
          <t>ok</t>
        </is>
      </c>
      <c r="K20" s="493" t="n"/>
      <c r="L20" s="334" t="n"/>
      <c r="M20" s="177" t="n"/>
      <c r="N20" s="177" t="n"/>
      <c r="P20" s="1810">
        <f>E20+7800+66896</f>
        <v/>
      </c>
    </row>
    <row r="21" hidden="1" ht="30" customHeight="1" s="1611">
      <c r="A21" s="194">
        <f>[1]総シート!C488</f>
        <v/>
      </c>
      <c r="B21" s="194" t="inlineStr">
        <is>
          <t>ПРЕДОПЛАТА/前払</t>
        </is>
      </c>
      <c r="C21" s="184">
        <f>SUM('ORDER SHEET'!O599:O609)</f>
        <v/>
      </c>
      <c r="D21" s="1805">
        <f>SUM('ORDER SHEET'!Q599:Q609)</f>
        <v/>
      </c>
      <c r="E21" s="1807">
        <f>SUM('ORDER SHEET'!S599:S609)</f>
        <v/>
      </c>
      <c r="F21" s="1807">
        <f>D21-E21</f>
        <v/>
      </c>
      <c r="G21" s="188">
        <f>F21/D21</f>
        <v/>
      </c>
      <c r="H21" s="177" t="n"/>
      <c r="I21" s="1808">
        <f>E21*1.1</f>
        <v/>
      </c>
      <c r="J21" s="177" t="n"/>
      <c r="K21" s="177" t="n"/>
      <c r="L21" s="334" t="n"/>
      <c r="M21" s="177" t="n"/>
      <c r="N21" s="177" t="n"/>
      <c r="P21" s="1815">
        <f>P20*1.1</f>
        <v/>
      </c>
    </row>
    <row r="22" hidden="1" ht="30" customHeight="1" s="1611">
      <c r="A22" s="382" t="inlineStr">
        <is>
          <t>Istyle</t>
        </is>
      </c>
      <c r="B22" s="382" t="n"/>
      <c r="C22" s="184">
        <f>SUM('ORDER SHEET'!O610:O615)</f>
        <v/>
      </c>
      <c r="D22" s="1805">
        <f>SUM('ORDER SHEET'!Q610:Q615)</f>
        <v/>
      </c>
      <c r="E22" s="1807">
        <f>SUM('ORDER SHEET'!S610:S616)</f>
        <v/>
      </c>
      <c r="F22" s="1807">
        <f>D22-E22</f>
        <v/>
      </c>
      <c r="G22" s="188">
        <f>F22/D22</f>
        <v/>
      </c>
      <c r="H22" s="380" t="n"/>
      <c r="I22" s="1808">
        <f>E22*1.1</f>
        <v/>
      </c>
      <c r="J22" s="380" t="n"/>
      <c r="K22" s="380" t="n"/>
      <c r="L22" s="334" t="n"/>
      <c r="M22" s="380" t="n"/>
      <c r="N22" s="380" t="n"/>
    </row>
    <row r="23" hidden="1" ht="30" customHeight="1" s="1611">
      <c r="A23" s="177">
        <f>[1]総シート!C494</f>
        <v/>
      </c>
      <c r="B23" s="177" t="n"/>
      <c r="C23" s="184">
        <f>SUM('ORDER SHEET'!O617:O626)</f>
        <v/>
      </c>
      <c r="D23" s="1805">
        <f>SUM('ORDER SHEET'!Q617:Q626)</f>
        <v/>
      </c>
      <c r="E23" s="1806">
        <f>SUM('ORDER SHEET'!S617:S626)</f>
        <v/>
      </c>
      <c r="F23" s="1807">
        <f>D23-E23</f>
        <v/>
      </c>
      <c r="G23" s="188">
        <f>F23/D23</f>
        <v/>
      </c>
      <c r="H23" s="177" t="n"/>
      <c r="I23" s="1805">
        <f>E23*1.1</f>
        <v/>
      </c>
      <c r="J23" s="177" t="n"/>
      <c r="K23" s="177" t="n"/>
      <c r="L23" s="334" t="n"/>
      <c r="M23" s="177" t="n"/>
      <c r="N23" s="177" t="n"/>
    </row>
    <row r="24" hidden="1" ht="30" customHeight="1" s="1611">
      <c r="A24" s="177" t="inlineStr">
        <is>
          <t>STAR LAB</t>
        </is>
      </c>
      <c r="B24" s="177" t="n"/>
      <c r="C24" s="184">
        <f>'ORDER SHEET'!O627</f>
        <v/>
      </c>
      <c r="D24" s="1805">
        <f>'ORDER SHEET'!Q627</f>
        <v/>
      </c>
      <c r="E24" s="1807">
        <f>'ORDER SHEET'!S627</f>
        <v/>
      </c>
      <c r="F24" s="1807">
        <f>D24-E24</f>
        <v/>
      </c>
      <c r="G24" s="188">
        <f>F24/D24</f>
        <v/>
      </c>
      <c r="H24" s="177" t="n"/>
      <c r="I24" s="1808">
        <f>E24*1.1</f>
        <v/>
      </c>
      <c r="J24" s="335" t="n"/>
      <c r="K24" s="177" t="n"/>
      <c r="L24" s="334" t="n"/>
      <c r="M24" s="177" t="n"/>
      <c r="N24" s="177" t="n"/>
    </row>
    <row r="25" ht="30" customHeight="1" s="1611">
      <c r="A25" s="194" t="inlineStr">
        <is>
          <t>Beauty Conexion</t>
        </is>
      </c>
      <c r="B25" s="198" t="inlineStr">
        <is>
          <t>前払</t>
        </is>
      </c>
      <c r="C25" s="184">
        <f>SUM('ORDER SHEET'!O628:O629)</f>
        <v/>
      </c>
      <c r="D25" s="1805">
        <f>SUM('ORDER SHEET'!Q628:Q629)</f>
        <v/>
      </c>
      <c r="E25" s="1807">
        <f>SUM('ORDER SHEET'!S628:S629)</f>
        <v/>
      </c>
      <c r="F25" s="1807">
        <f>D25-E25</f>
        <v/>
      </c>
      <c r="G25" s="188">
        <f>F25/D25</f>
        <v/>
      </c>
      <c r="H25" s="177" t="n"/>
      <c r="I25" s="1805">
        <f>E25*1.1</f>
        <v/>
      </c>
      <c r="J25" s="492" t="inlineStr">
        <is>
          <t>ok</t>
        </is>
      </c>
      <c r="K25" s="492" t="inlineStr">
        <is>
          <t>ok</t>
        </is>
      </c>
      <c r="L25" s="495" t="n"/>
      <c r="M25" s="177" t="n"/>
      <c r="N25" s="177" t="n"/>
    </row>
    <row r="26" ht="30" customHeight="1" s="1611">
      <c r="A26" s="194" t="inlineStr">
        <is>
          <t>COSMEPRO</t>
        </is>
      </c>
      <c r="B26" s="198" t="inlineStr">
        <is>
          <t>前払</t>
        </is>
      </c>
      <c r="C26" s="184">
        <f>SUM('ORDER SHEET'!O630:O639)</f>
        <v/>
      </c>
      <c r="D26" s="1805">
        <f>SUM('ORDER SHEET'!Q630:Q639)</f>
        <v/>
      </c>
      <c r="E26" s="1807">
        <f>SUM('ORDER SHEET'!S630:S639)</f>
        <v/>
      </c>
      <c r="F26" s="1807">
        <f>D26-E26</f>
        <v/>
      </c>
      <c r="G26" s="188">
        <f>F26/D26</f>
        <v/>
      </c>
      <c r="H26" s="177" t="n"/>
      <c r="I26" s="1809">
        <f>E26*1.1</f>
        <v/>
      </c>
      <c r="J26" s="492" t="inlineStr">
        <is>
          <t>ok</t>
        </is>
      </c>
      <c r="K26" s="401" t="n"/>
      <c r="L26" s="336" t="n"/>
      <c r="M26" s="177" t="n"/>
      <c r="N26" s="177" t="n"/>
    </row>
    <row r="27" ht="30" customHeight="1" s="1611">
      <c r="A27" s="197" t="inlineStr">
        <is>
          <t>AFURA</t>
        </is>
      </c>
      <c r="B27" s="198" t="inlineStr">
        <is>
          <t>前払</t>
        </is>
      </c>
      <c r="C27" s="184">
        <f>SUBTOTAL(9,'ORDER SHEET'!O640:O648)</f>
        <v/>
      </c>
      <c r="D27" s="1805">
        <f>SUBTOTAL(9,'ORDER SHEET'!Q640:Q648)</f>
        <v/>
      </c>
      <c r="E27" s="1816">
        <f>SUBTOTAL(9,'ORDER SHEET'!S640:S648)</f>
        <v/>
      </c>
      <c r="F27" s="1807">
        <f>D27-E27</f>
        <v/>
      </c>
      <c r="G27" s="188">
        <f>F27/D27</f>
        <v/>
      </c>
      <c r="H27" s="177" t="n"/>
      <c r="I27" s="1805">
        <f>E27*1.1</f>
        <v/>
      </c>
      <c r="J27" s="493" t="inlineStr">
        <is>
          <t>ok</t>
        </is>
      </c>
      <c r="K27" s="492" t="inlineStr">
        <is>
          <t>ok</t>
        </is>
      </c>
      <c r="L27" s="661" t="n"/>
      <c r="M27" s="177" t="n"/>
      <c r="N27" s="177" t="n"/>
    </row>
    <row r="28" hidden="1" ht="30" customHeight="1" s="1611">
      <c r="A28" s="194" t="inlineStr">
        <is>
          <t>PECLIA</t>
        </is>
      </c>
      <c r="B28" s="198" t="inlineStr">
        <is>
          <t>前払</t>
        </is>
      </c>
      <c r="C28" s="184">
        <f>SUM('ORDER SHEET'!O649:O652)</f>
        <v/>
      </c>
      <c r="D28" s="1805">
        <f>SUM('ORDER SHEET'!Q649:Q652)</f>
        <v/>
      </c>
      <c r="E28" s="1807">
        <f>SUM('ORDER SHEET'!S649:S652)</f>
        <v/>
      </c>
      <c r="F28" s="1807">
        <f>D28-E28</f>
        <v/>
      </c>
      <c r="G28" s="188">
        <f>F28/D28</f>
        <v/>
      </c>
      <c r="H28" s="177" t="n"/>
      <c r="I28" s="1808">
        <f>E28*1.1</f>
        <v/>
      </c>
      <c r="J28" s="177" t="n"/>
      <c r="K28" s="177" t="n"/>
      <c r="L28" s="334" t="n"/>
      <c r="M28" s="177" t="n"/>
      <c r="N28" s="177" t="n"/>
    </row>
    <row r="29" hidden="1" ht="30" customHeight="1" s="1611">
      <c r="A29" s="177" t="inlineStr">
        <is>
          <t>OSATO</t>
        </is>
      </c>
      <c r="B29" s="177" t="n"/>
      <c r="C29" s="184">
        <f>SUM('ORDER SHEET'!O653:O655)</f>
        <v/>
      </c>
      <c r="D29" s="1805">
        <f>SUM('ORDER SHEET'!Q653:Q655)</f>
        <v/>
      </c>
      <c r="E29" s="1807">
        <f>SUM('ORDER SHEET'!S653:S655)</f>
        <v/>
      </c>
      <c r="F29" s="1807">
        <f>D29-E29</f>
        <v/>
      </c>
      <c r="G29" s="188">
        <f>F29/D29</f>
        <v/>
      </c>
      <c r="H29" s="177" t="n"/>
      <c r="I29" s="1808">
        <f>E29*1.1</f>
        <v/>
      </c>
      <c r="J29" s="177" t="n"/>
      <c r="K29" s="177" t="n"/>
      <c r="L29" s="334" t="n"/>
      <c r="M29" s="177" t="n"/>
      <c r="N29" s="177" t="n"/>
    </row>
    <row r="30" ht="30" customHeight="1" s="1611">
      <c r="A30" s="195" t="inlineStr">
        <is>
          <t>HANAKO</t>
        </is>
      </c>
      <c r="B30" s="199" t="n"/>
      <c r="C30" s="184">
        <f>SUM('ORDER SHEET'!O656:O667)</f>
        <v/>
      </c>
      <c r="D30" s="1805">
        <f>SUM('ORDER SHEET'!Q656:Q667)</f>
        <v/>
      </c>
      <c r="E30" s="1807">
        <f>SUM('ORDER SHEET'!S656:S667)</f>
        <v/>
      </c>
      <c r="F30" s="1807">
        <f>D30-E30</f>
        <v/>
      </c>
      <c r="G30" s="188">
        <f>F30/D30</f>
        <v/>
      </c>
      <c r="H30" s="177" t="n"/>
      <c r="I30" s="1805">
        <f>E30*1.1</f>
        <v/>
      </c>
      <c r="J30" s="335" t="inlineStr">
        <is>
          <t>ok</t>
        </is>
      </c>
      <c r="K30" s="401" t="n"/>
      <c r="L30" s="334" t="n"/>
      <c r="M30" s="177" t="n"/>
      <c r="N30" s="177" t="n"/>
    </row>
    <row r="31" ht="30" customHeight="1" s="1611">
      <c r="A31" s="200" t="inlineStr">
        <is>
          <t>LEJEU</t>
        </is>
      </c>
      <c r="B31" s="199" t="n"/>
      <c r="C31" s="184">
        <f>SUM('ORDER SHEET'!O668:O672)</f>
        <v/>
      </c>
      <c r="D31" s="1805">
        <f>SUM('ORDER SHEET'!Q668:Q672)</f>
        <v/>
      </c>
      <c r="E31" s="1807">
        <f>SUM('ORDER SHEET'!S668:S672)</f>
        <v/>
      </c>
      <c r="F31" s="1807">
        <f>D31-E31</f>
        <v/>
      </c>
      <c r="G31" s="188">
        <f>F31/D31</f>
        <v/>
      </c>
      <c r="H31" s="177" t="n"/>
      <c r="I31" s="1805">
        <f>E31*1.1</f>
        <v/>
      </c>
      <c r="J31" s="335" t="inlineStr">
        <is>
          <t>ok</t>
        </is>
      </c>
      <c r="K31" s="335" t="n"/>
      <c r="L31" s="336" t="n"/>
      <c r="M31" s="177" t="n"/>
      <c r="N31" s="177" t="n"/>
    </row>
    <row r="32" ht="30" customHeight="1" s="1611">
      <c r="A32" s="201" t="inlineStr">
        <is>
          <t>AISHODO</t>
        </is>
      </c>
      <c r="B32" s="198" t="inlineStr">
        <is>
          <t>前払</t>
        </is>
      </c>
      <c r="C32" s="184">
        <f>SUM('ORDER SHEET'!O673:O690)</f>
        <v/>
      </c>
      <c r="D32" s="1817">
        <f>SUBTOTAL(9,'ORDER SHEET'!Q673:Q690)</f>
        <v/>
      </c>
      <c r="E32" s="1807">
        <f>SUBTOTAL(9,'ORDER SHEET'!S673:S690)</f>
        <v/>
      </c>
      <c r="F32" s="1807">
        <f>D32-E32</f>
        <v/>
      </c>
      <c r="G32" s="188">
        <f>F32/D32</f>
        <v/>
      </c>
      <c r="H32" s="177" t="n"/>
      <c r="I32" s="1805">
        <f>E32*1.08</f>
        <v/>
      </c>
      <c r="J32" s="492" t="inlineStr">
        <is>
          <t>ok</t>
        </is>
      </c>
      <c r="K32" s="493" t="n"/>
      <c r="L32" s="336" t="n"/>
      <c r="M32" s="177" t="n"/>
      <c r="N32" s="177" t="n"/>
    </row>
    <row r="33" hidden="1" ht="30" customHeight="1" s="1611">
      <c r="A33" s="200" t="inlineStr">
        <is>
          <t>RUHAKU</t>
        </is>
      </c>
      <c r="B33" s="203" t="n"/>
      <c r="C33" s="184">
        <f>SUM('ORDER SHEET'!O691:'ORDER SHEET'!O700)</f>
        <v/>
      </c>
      <c r="D33" s="1805">
        <f>SUM('ORDER SHEET'!Q691:'ORDER SHEET'!Q700)</f>
        <v/>
      </c>
      <c r="E33" s="1807">
        <f>SUM('ORDER SHEET'!S691:'ORDER SHEET'!S700)</f>
        <v/>
      </c>
      <c r="F33" s="1807">
        <f>D33-E33</f>
        <v/>
      </c>
      <c r="G33" s="188">
        <f>F33/D33</f>
        <v/>
      </c>
      <c r="H33" s="177" t="n"/>
      <c r="I33" s="1805">
        <f>E33*1.1</f>
        <v/>
      </c>
      <c r="J33" s="177" t="n"/>
      <c r="K33" s="177" t="n"/>
      <c r="L33" s="334" t="n"/>
      <c r="M33" s="177" t="n"/>
      <c r="N33" s="177" t="n"/>
    </row>
    <row r="34" ht="30" customHeight="1" s="1611">
      <c r="A34" s="200" t="inlineStr">
        <is>
          <t>Dr.MEDION</t>
        </is>
      </c>
      <c r="B34" s="203" t="n"/>
      <c r="C34" s="204">
        <f>SUM('ORDER SHEET'!O701:O727)</f>
        <v/>
      </c>
      <c r="D34" s="1813">
        <f>SUM('ORDER SHEET'!Q701:Q727)</f>
        <v/>
      </c>
      <c r="E34" s="1818">
        <f>SUM('ORDER SHEET'!S701:S727)</f>
        <v/>
      </c>
      <c r="F34" s="1818">
        <f>D34-E34</f>
        <v/>
      </c>
      <c r="G34" s="188">
        <f>F34/D34</f>
        <v/>
      </c>
      <c r="H34" s="177" t="n"/>
      <c r="I34" s="1805">
        <f>E34*1.1</f>
        <v/>
      </c>
      <c r="J34" s="492" t="inlineStr">
        <is>
          <t>ok</t>
        </is>
      </c>
      <c r="K34" s="493" t="inlineStr">
        <is>
          <t>ok</t>
        </is>
      </c>
      <c r="L34" s="334" t="n"/>
      <c r="M34" s="177" t="n"/>
      <c r="N34" s="177" t="n"/>
    </row>
    <row r="35" ht="30" customHeight="1" s="1611">
      <c r="A35" s="201" t="inlineStr">
        <is>
          <t>McCoy</t>
        </is>
      </c>
      <c r="B35" s="198" t="inlineStr">
        <is>
          <t>前払</t>
        </is>
      </c>
      <c r="C35" s="204">
        <f>SUM('ORDER SHEET'!O728:O811)</f>
        <v/>
      </c>
      <c r="D35" s="1813">
        <f>SUM('ORDER SHEET'!Q728:Q811)</f>
        <v/>
      </c>
      <c r="E35" s="1818">
        <f>SUM('ORDER SHEET'!S728:S811)</f>
        <v/>
      </c>
      <c r="F35" s="1818">
        <f>D35-E35</f>
        <v/>
      </c>
      <c r="G35" s="188">
        <f>F35/D35</f>
        <v/>
      </c>
      <c r="H35" s="177" t="n"/>
      <c r="I35" s="1805">
        <f>(399000*1.08)+(1751070*1.1)</f>
        <v/>
      </c>
      <c r="J35" s="492" t="inlineStr">
        <is>
          <t>ok</t>
        </is>
      </c>
      <c r="K35" s="401" t="inlineStr">
        <is>
          <t>ok</t>
        </is>
      </c>
      <c r="L35" s="496" t="n"/>
      <c r="M35" s="177" t="n"/>
      <c r="N35" s="177" t="n"/>
    </row>
    <row r="36" hidden="1" ht="30" customHeight="1" s="1611">
      <c r="A36" s="207" t="inlineStr">
        <is>
          <t>URESHINO</t>
        </is>
      </c>
      <c r="B36" s="198" t="inlineStr">
        <is>
          <t>前払</t>
        </is>
      </c>
      <c r="C36" s="204">
        <f>SUM('ORDER SHEET'!O812:O813)</f>
        <v/>
      </c>
      <c r="D36" s="1813">
        <f>SUM('ORDER SHEET'!Q812:Q813)</f>
        <v/>
      </c>
      <c r="E36" s="1818">
        <f>SUM('ORDER SHEET'!S812:S813)</f>
        <v/>
      </c>
      <c r="F36" s="1818">
        <f>D36-E36</f>
        <v/>
      </c>
      <c r="G36" s="188">
        <f>F36/D36</f>
        <v/>
      </c>
      <c r="H36" s="177" t="n"/>
      <c r="I36" s="1808" t="n"/>
      <c r="J36" s="492" t="n"/>
      <c r="K36" s="492" t="n"/>
      <c r="L36" s="336" t="n"/>
      <c r="M36" s="177" t="n"/>
      <c r="N36" s="177" t="n"/>
    </row>
    <row r="37" ht="30" customHeight="1" s="1611">
      <c r="A37" s="487" t="inlineStr">
        <is>
          <t>Luxces</t>
        </is>
      </c>
      <c r="B37" s="182" t="n"/>
      <c r="C37" s="204">
        <f>SUM('ORDER SHEET'!O814:O820)</f>
        <v/>
      </c>
      <c r="D37" s="1813">
        <f>SUM('ORDER SHEET'!Q814:Q820)</f>
        <v/>
      </c>
      <c r="E37" s="1818">
        <f>SUM('ORDER SHEET'!S814:S820)</f>
        <v/>
      </c>
      <c r="F37" s="1818">
        <f>D37-E37</f>
        <v/>
      </c>
      <c r="G37" s="188">
        <f>F37/D37</f>
        <v/>
      </c>
      <c r="H37" s="177" t="n"/>
      <c r="I37" s="1808">
        <f>E37*1.08</f>
        <v/>
      </c>
      <c r="J37" s="493" t="inlineStr">
        <is>
          <t>ok</t>
        </is>
      </c>
      <c r="K37" s="493" t="n"/>
      <c r="L37" s="334" t="n"/>
      <c r="M37" s="177" t="n"/>
      <c r="N37" s="177" t="n"/>
    </row>
    <row r="38" ht="30" customHeight="1" s="1611">
      <c r="A38" s="386" t="inlineStr">
        <is>
          <t>Evliss</t>
        </is>
      </c>
      <c r="B38" s="387" t="n"/>
      <c r="C38" s="388">
        <f>SUBTOTAL(9,'ORDER SHEET'!O821:O833)</f>
        <v/>
      </c>
      <c r="D38" s="1819">
        <f>SUBTOTAL(9,'ORDER SHEET'!Q821:Q833)</f>
        <v/>
      </c>
      <c r="E38" s="1820">
        <f>SUBTOTAL(9,'ORDER SHEET'!S821:S833)</f>
        <v/>
      </c>
      <c r="F38" s="1818">
        <f>D38-E38</f>
        <v/>
      </c>
      <c r="G38" s="188">
        <f>F38/D38</f>
        <v/>
      </c>
      <c r="H38" s="380" t="n"/>
      <c r="I38" s="1808">
        <f>E38*1.1</f>
        <v/>
      </c>
      <c r="J38" s="492" t="inlineStr">
        <is>
          <t>ok</t>
        </is>
      </c>
      <c r="K38" s="401" t="n"/>
      <c r="L38" s="496" t="n"/>
      <c r="M38" s="177" t="n"/>
      <c r="N38" s="380" t="n"/>
    </row>
    <row r="39" hidden="1" ht="30" customHeight="1" s="1611">
      <c r="A39" s="386" t="inlineStr">
        <is>
          <t>Esthe Pro Labo</t>
        </is>
      </c>
      <c r="B39" s="387" t="n"/>
      <c r="C39" s="388">
        <f>SUBTOTAL(9,'ORDER SHEET'!O834:'ORDER SHEET'!O842)</f>
        <v/>
      </c>
      <c r="D39" s="1819">
        <f>SUBTOTAL(9,'ORDER SHEET'!Q834:'ORDER SHEET'!Q842)</f>
        <v/>
      </c>
      <c r="E39" s="1820">
        <f>SUBTOTAL(9,'ORDER SHEET'!S834:'ORDER SHEET'!S842)</f>
        <v/>
      </c>
      <c r="F39" s="1818">
        <f>D39-E39</f>
        <v/>
      </c>
      <c r="G39" s="188">
        <f>F39/D39</f>
        <v/>
      </c>
      <c r="H39" s="380" t="n"/>
      <c r="I39" s="1808">
        <f>E39*1.1</f>
        <v/>
      </c>
      <c r="J39" s="509" t="n"/>
      <c r="K39" s="402" t="n"/>
      <c r="L39" s="496" t="n"/>
      <c r="M39" s="380" t="n"/>
      <c r="N39" s="380" t="n"/>
    </row>
    <row r="40" hidden="1" ht="30" customHeight="1" s="1611">
      <c r="A40" s="419" t="inlineStr">
        <is>
          <t>Rey Beauty Studio.</t>
        </is>
      </c>
      <c r="B40" s="420" t="n"/>
      <c r="C40" s="204">
        <f>SUM('ORDER SHEET'!O843:'ORDER SHEET'!O848)</f>
        <v/>
      </c>
      <c r="D40" s="1813">
        <f>SUM('ORDER SHEET'!Q843:'ORDER SHEET'!Q848)</f>
        <v/>
      </c>
      <c r="E40" s="1818">
        <f>SUM('ORDER SHEET'!S843:'ORDER SHEET'!S848)</f>
        <v/>
      </c>
      <c r="F40" s="1818">
        <f>D40-E40</f>
        <v/>
      </c>
      <c r="G40" s="188">
        <f>F40/D40</f>
        <v/>
      </c>
      <c r="H40" s="380" t="n"/>
      <c r="I40" s="1808">
        <f>E40*1.1</f>
        <v/>
      </c>
      <c r="J40" s="380" t="n"/>
      <c r="K40" s="380" t="n"/>
      <c r="L40" s="334" t="n"/>
      <c r="M40" s="380" t="n"/>
      <c r="N40" s="380" t="n"/>
    </row>
    <row r="41" ht="30" customHeight="1" s="1611">
      <c r="A41" s="419" t="inlineStr">
        <is>
          <t>COCOCHI</t>
        </is>
      </c>
      <c r="B41" s="420" t="n"/>
      <c r="C41" s="405">
        <f>SUM('ORDER SHEET'!O849:'ORDER SHEET'!O870)</f>
        <v/>
      </c>
      <c r="D41" s="1821">
        <f>SUM('ORDER SHEET'!Q849:'ORDER SHEET'!Q870)</f>
        <v/>
      </c>
      <c r="E41" s="1822">
        <f>SUM('ORDER SHEET'!S849:'ORDER SHEET'!S870)</f>
        <v/>
      </c>
      <c r="F41" s="1807">
        <f>D41-E41</f>
        <v/>
      </c>
      <c r="G41" s="188">
        <f>F41/D41</f>
        <v/>
      </c>
      <c r="H41" s="380" t="n"/>
      <c r="I41" s="1808">
        <f>E41*1.1</f>
        <v/>
      </c>
      <c r="J41" s="509" t="inlineStr">
        <is>
          <t>ok</t>
        </is>
      </c>
      <c r="K41" s="402" t="n"/>
      <c r="L41" s="336" t="n"/>
      <c r="M41" s="380" t="n"/>
      <c r="N41" s="380" t="n"/>
    </row>
    <row r="42" hidden="1" ht="30" customHeight="1" s="1611">
      <c r="A42" s="489" t="inlineStr">
        <is>
          <t>PURE BIO</t>
        </is>
      </c>
      <c r="B42" s="490" t="n"/>
      <c r="C42" s="405">
        <f>'ORDER SHEET'!O871</f>
        <v/>
      </c>
      <c r="D42" s="1821">
        <f>'ORDER SHEET'!Q871</f>
        <v/>
      </c>
      <c r="E42" s="1822">
        <f>'ORDER SHEET'!S871</f>
        <v/>
      </c>
      <c r="F42" s="1807">
        <f>D42-E42</f>
        <v/>
      </c>
      <c r="G42" s="188">
        <f>F42/D42</f>
        <v/>
      </c>
      <c r="H42" s="334" t="n"/>
      <c r="I42" s="1808">
        <f>E42*1.1</f>
        <v/>
      </c>
      <c r="J42" s="334" t="n"/>
      <c r="K42" s="334" t="n"/>
      <c r="L42" s="334" t="n"/>
      <c r="M42" s="334" t="n"/>
      <c r="N42" s="334" t="n"/>
    </row>
    <row r="43" ht="30" customHeight="1" s="1611">
      <c r="A43" s="329" t="inlineStr">
        <is>
          <t>Diaasjapan</t>
        </is>
      </c>
      <c r="B43" s="330" t="n"/>
      <c r="C43" s="331">
        <f>SUM('ORDER SHEET'!O873:O882)</f>
        <v/>
      </c>
      <c r="D43" s="1821">
        <f>SUM('ORDER SHEET'!Q873:Q882)</f>
        <v/>
      </c>
      <c r="E43" s="1822">
        <f>SUM('ORDER SHEET'!S873:S882)</f>
        <v/>
      </c>
      <c r="F43" s="1807">
        <f>D43-E43</f>
        <v/>
      </c>
      <c r="G43" s="188">
        <f>F43/D43</f>
        <v/>
      </c>
      <c r="H43" s="334" t="n"/>
      <c r="I43" s="1808">
        <f>E43*1.1</f>
        <v/>
      </c>
      <c r="J43" s="336" t="inlineStr">
        <is>
          <t>ok</t>
        </is>
      </c>
      <c r="K43" s="334" t="n"/>
      <c r="L43" s="334" t="n"/>
      <c r="M43" s="334" t="n"/>
      <c r="N43" s="334" t="n"/>
    </row>
    <row r="44" hidden="1" ht="30" customHeight="1" s="1611">
      <c r="A44" s="579" t="inlineStr">
        <is>
          <t>SUNTREG</t>
        </is>
      </c>
      <c r="B44" s="580" t="n"/>
      <c r="C44" s="581">
        <f>'ORDER SHEET'!O883</f>
        <v/>
      </c>
      <c r="D44" s="1823">
        <f>'ORDER SHEET'!Q883</f>
        <v/>
      </c>
      <c r="E44" s="1824">
        <f>'ORDER SHEET'!S883</f>
        <v/>
      </c>
      <c r="F44" s="1807">
        <f>D44-E44</f>
        <v/>
      </c>
      <c r="G44" s="188">
        <f>F44/D44</f>
        <v/>
      </c>
      <c r="H44" s="584" t="n"/>
      <c r="I44" s="1808">
        <f>E44*1.1</f>
        <v/>
      </c>
      <c r="J44" s="585" t="n"/>
      <c r="K44" s="586" t="n"/>
      <c r="L44" s="584" t="n"/>
      <c r="M44" s="584" t="n"/>
      <c r="N44" s="584" t="n"/>
    </row>
    <row r="45" ht="30" customHeight="1" s="1611">
      <c r="A45" s="579" t="inlineStr">
        <is>
          <t>BEAUTY GARAGE</t>
        </is>
      </c>
      <c r="B45" s="580" t="n"/>
      <c r="C45" s="594">
        <f>SUM('ORDER SHEET'!O884:O894)</f>
        <v/>
      </c>
      <c r="D45" s="1825">
        <f>SUM('ORDER SHEET'!Q884:Q894)</f>
        <v/>
      </c>
      <c r="E45" s="1826">
        <f>SUM('ORDER SHEET'!S884:'ORDER SHEET'!S894)</f>
        <v/>
      </c>
      <c r="F45" s="1807">
        <f>D45-E45</f>
        <v/>
      </c>
      <c r="G45" s="188">
        <f>F45/D45</f>
        <v/>
      </c>
      <c r="H45" s="584" t="n"/>
      <c r="I45" s="1808">
        <f>E45*1.1</f>
        <v/>
      </c>
      <c r="J45" s="585" t="inlineStr">
        <is>
          <t>ok</t>
        </is>
      </c>
      <c r="K45" s="586" t="n"/>
      <c r="L45" s="585" t="n"/>
      <c r="M45" s="584" t="n"/>
      <c r="N45" s="584" t="n"/>
    </row>
    <row r="46" ht="30" customHeight="1" s="1611">
      <c r="A46" s="596" t="inlineStr">
        <is>
          <t>Healing Relax</t>
        </is>
      </c>
      <c r="B46" s="597" t="n"/>
      <c r="C46" s="598">
        <f>'ORDER SHEET'!O903</f>
        <v/>
      </c>
      <c r="D46" s="1827">
        <f>'ORDER SHEET'!Q903</f>
        <v/>
      </c>
      <c r="E46" s="1828">
        <f>'ORDER SHEET'!S903</f>
        <v/>
      </c>
      <c r="F46" s="1807">
        <f>D46-E46</f>
        <v/>
      </c>
      <c r="G46" s="188">
        <f>F46/D46</f>
        <v/>
      </c>
      <c r="H46" s="601" t="n"/>
      <c r="I46" s="1808">
        <f>E46*1.1</f>
        <v/>
      </c>
      <c r="J46" s="602" t="n"/>
      <c r="K46" s="603" t="n"/>
      <c r="L46" s="602" t="n"/>
      <c r="M46" s="601" t="n"/>
      <c r="N46" s="601" t="n"/>
    </row>
    <row r="47" ht="30" customHeight="1" s="1611">
      <c r="A47" s="183" t="inlineStr">
        <is>
          <t>DIAMANTE</t>
        </is>
      </c>
      <c r="B47" s="177" t="n"/>
      <c r="C47" s="184">
        <f>SUM('ORDER SHEET'!O904:O935)</f>
        <v/>
      </c>
      <c r="D47" s="1829">
        <f>SUM('ORDER SHEET'!Q904:Q935)</f>
        <v/>
      </c>
      <c r="E47" s="1806">
        <f>SUM('ORDER SHEET'!S904:S935)</f>
        <v/>
      </c>
      <c r="F47" s="1807">
        <f>D47-E47</f>
        <v/>
      </c>
      <c r="G47" s="188">
        <f>F47/D47</f>
        <v/>
      </c>
      <c r="H47" s="177" t="n"/>
      <c r="I47" s="1805">
        <f>E47*1.1</f>
        <v/>
      </c>
      <c r="J47" s="492" t="inlineStr">
        <is>
          <t>ok</t>
        </is>
      </c>
      <c r="K47" s="401" t="n"/>
      <c r="L47" s="496" t="n"/>
      <c r="M47" s="177" t="n"/>
      <c r="N47" s="177" t="n"/>
      <c r="O47" s="1810">
        <f>I47-769120</f>
        <v/>
      </c>
    </row>
    <row r="48" hidden="1" ht="30" customHeight="1" s="1611">
      <c r="A48" s="177" t="inlineStr">
        <is>
          <t>FAJ</t>
        </is>
      </c>
      <c r="B48" s="177" t="n"/>
      <c r="C48" s="184">
        <f>'ORDER SHEET'!O936</f>
        <v/>
      </c>
      <c r="D48" s="1805">
        <f>'ORDER SHEET'!Q936</f>
        <v/>
      </c>
      <c r="E48" s="1807">
        <f>'ORDER SHEET'!S936</f>
        <v/>
      </c>
      <c r="F48" s="1807">
        <f>D48-E48</f>
        <v/>
      </c>
      <c r="G48" s="188">
        <f>F48/D48</f>
        <v/>
      </c>
      <c r="H48" s="177" t="n"/>
      <c r="I48" s="1808">
        <f>E48*1.08</f>
        <v/>
      </c>
      <c r="J48" s="177" t="n"/>
      <c r="K48" s="177" t="n"/>
      <c r="L48" s="334" t="n"/>
      <c r="M48" s="177" t="n"/>
      <c r="N48" s="177" t="n"/>
      <c r="P48" s="1830" t="n"/>
    </row>
    <row r="49" ht="30" customHeight="1" s="1611">
      <c r="A49" s="208" t="inlineStr">
        <is>
          <t>TOTAL</t>
        </is>
      </c>
      <c r="B49" s="208" t="n"/>
      <c r="C49" s="209">
        <f>SUM(C2:C48)</f>
        <v/>
      </c>
      <c r="D49" s="1831">
        <f>SUM(D2:D48)</f>
        <v/>
      </c>
      <c r="E49" s="1832">
        <f>SUM(E2:E48)</f>
        <v/>
      </c>
      <c r="F49" s="1807">
        <f>D49-E49</f>
        <v/>
      </c>
      <c r="G49" s="188">
        <f>F49/D49</f>
        <v/>
      </c>
      <c r="H49" s="1808">
        <f>D49-E49</f>
        <v/>
      </c>
      <c r="I49" s="1805">
        <f>SUBTOTAL(9,I2:I48)</f>
        <v/>
      </c>
      <c r="J49" s="177" t="n"/>
      <c r="K49" s="177" t="n"/>
      <c r="L49" s="334" t="n"/>
      <c r="M49" s="177" t="n"/>
      <c r="N49" s="177" t="n"/>
      <c r="R49" s="392" t="n"/>
    </row>
    <row r="50" ht="30" customHeight="1" s="1611">
      <c r="A50" s="1833" t="inlineStr">
        <is>
          <t>Сумма предоплаты</t>
        </is>
      </c>
      <c r="B50" s="1834" t="n"/>
      <c r="C50" s="1835" t="n"/>
      <c r="D50" s="1836">
        <f>D49/2</f>
        <v/>
      </c>
      <c r="E50" s="1837">
        <f>E5+E6+E10+E13+E15+E21+E25+E26+E27+E28+E32+E35+E36+E37+E43+E38+E39+E40+E41</f>
        <v/>
      </c>
      <c r="F50" s="1837" t="n"/>
      <c r="G50" s="1837" t="n"/>
      <c r="H50" s="1838" t="n"/>
      <c r="I50" s="1838">
        <f>I5+I6+I10+I13+I15+I21+I25+I26+I27+I28+I32+I35+I36+I37+I43+I38+I39+I40</f>
        <v/>
      </c>
    </row>
    <row r="51" ht="30" customHeight="1" s="1611">
      <c r="A51" s="24" t="n"/>
      <c r="B51" s="24" t="n"/>
      <c r="C51" s="1839" t="n"/>
      <c r="D51" s="1840" t="n"/>
      <c r="E51" s="1841" t="n"/>
      <c r="F51" s="1840" t="n"/>
      <c r="G51" s="1842" t="n"/>
      <c r="H51" s="1810" t="n"/>
      <c r="I51" s="1810">
        <f>I5+I6+I10+I25+I27+I32+I35+I38+I44</f>
        <v/>
      </c>
      <c r="J51" s="1810" t="n"/>
    </row>
    <row r="52" ht="30" customHeight="1" s="1611">
      <c r="A52" s="26" t="inlineStr">
        <is>
          <t>SAMPLE/TESTER</t>
        </is>
      </c>
      <c r="D52" s="1840" t="n"/>
      <c r="E52" s="1840" t="n"/>
      <c r="G52" s="1810" t="n"/>
      <c r="I52" s="1810">
        <f>D49-I51</f>
        <v/>
      </c>
    </row>
    <row r="53" hidden="1" ht="30" customHeight="1" s="1611">
      <c r="A53" s="177" t="inlineStr">
        <is>
          <t>FLOUVEIL</t>
        </is>
      </c>
      <c r="B53" s="177" t="n"/>
      <c r="C53" s="184">
        <f>SUM('ORDER SHEET'!O937:O942)</f>
        <v/>
      </c>
      <c r="D53" s="1805">
        <f>SUM('ORDER SHEET'!Q937:Q942)</f>
        <v/>
      </c>
      <c r="E53" s="1807">
        <f>SUM('ORDER SHEET'!S937:S942)</f>
        <v/>
      </c>
      <c r="F53" s="1807">
        <f>D53-E53</f>
        <v/>
      </c>
      <c r="G53" s="188">
        <f>F53/D53</f>
        <v/>
      </c>
      <c r="H53" s="1808" t="n"/>
      <c r="I53" s="1808" t="n"/>
    </row>
    <row r="54" hidden="1" ht="30" customHeight="1" s="1611">
      <c r="A54" s="213" t="inlineStr">
        <is>
          <t>ＲＥＬＥＮＴ</t>
        </is>
      </c>
      <c r="B54" s="177" t="n"/>
      <c r="C54" s="184">
        <f>SUM('ORDER SHEET'!O943:O1025)</f>
        <v/>
      </c>
      <c r="D54" s="1805">
        <f>SUM('ORDER SHEET'!Q943:Q1025)</f>
        <v/>
      </c>
      <c r="E54" s="1807">
        <f>SUM('ORDER SHEET'!S949:S1025)</f>
        <v/>
      </c>
      <c r="F54" s="1807">
        <f>D54-E54</f>
        <v/>
      </c>
      <c r="G54" s="188">
        <f>F54/D54</f>
        <v/>
      </c>
      <c r="H54" s="1808" t="n"/>
      <c r="I54" s="1808" t="n"/>
      <c r="K54" s="1810" t="n"/>
      <c r="L54" s="1810" t="n"/>
    </row>
    <row r="55" hidden="1" ht="14.1" customHeight="1" s="1611">
      <c r="A55" s="213" t="inlineStr">
        <is>
          <t>CHANSON</t>
        </is>
      </c>
      <c r="B55" s="177" t="n"/>
      <c r="C55" s="184">
        <f>'ORDER SHEET'!O1026</f>
        <v/>
      </c>
      <c r="D55" s="1805">
        <f>SUM('ORDER SHEET'!Q1026)</f>
        <v/>
      </c>
      <c r="E55" s="1807">
        <f>'ORDER SHEET'!S1026</f>
        <v/>
      </c>
      <c r="F55" s="1807">
        <f>D55-E55</f>
        <v/>
      </c>
      <c r="G55" s="188">
        <f>F55/D55</f>
        <v/>
      </c>
      <c r="H55" s="1808" t="n"/>
      <c r="I55" s="1808" t="n"/>
    </row>
    <row r="56" hidden="1" ht="30" customHeight="1" s="1611">
      <c r="A56" s="177" t="inlineStr">
        <is>
          <t xml:space="preserve">C'BON </t>
        </is>
      </c>
      <c r="B56" s="177" t="n"/>
      <c r="C56" s="184">
        <f>SUM('ORDER SHEET'!O1027:O1062)</f>
        <v/>
      </c>
      <c r="D56" s="1805">
        <f>SUM('ORDER SHEET'!Q1027:Q1062)</f>
        <v/>
      </c>
      <c r="E56" s="1807">
        <f>SUM('ORDER SHEET'!S1027:S1062)</f>
        <v/>
      </c>
      <c r="F56" s="1807">
        <f>D56-E56</f>
        <v/>
      </c>
      <c r="G56" s="188">
        <f>F56/D56</f>
        <v/>
      </c>
      <c r="H56" s="1808" t="n"/>
      <c r="I56" s="177" t="n"/>
      <c r="K56" s="1843" t="n"/>
      <c r="L56" s="1843" t="n"/>
    </row>
    <row r="57" hidden="1" ht="30" customHeight="1" s="1611">
      <c r="A57" s="177" t="inlineStr">
        <is>
          <t>Q1</t>
        </is>
      </c>
      <c r="B57" s="177" t="n"/>
      <c r="C57" s="184">
        <f>SUM('ORDER SHEET'!O1072:O1093)</f>
        <v/>
      </c>
      <c r="D57" s="1805">
        <f>SUM('ORDER SHEET'!Q1072:Q1093)</f>
        <v/>
      </c>
      <c r="E57" s="1807">
        <f>SUM('ORDER SHEET'!S1072:S1093)</f>
        <v/>
      </c>
      <c r="F57" s="1807">
        <f>D57-E57</f>
        <v/>
      </c>
      <c r="G57" s="188">
        <f>F57/D57</f>
        <v/>
      </c>
      <c r="H57" s="1808" t="n"/>
      <c r="I57" s="177" t="n"/>
      <c r="J57" s="392" t="inlineStr">
        <is>
          <t>粗利</t>
        </is>
      </c>
    </row>
    <row r="58" hidden="1" ht="30" customHeight="1" s="1611">
      <c r="A58" s="177" t="inlineStr">
        <is>
          <t>SUNSORIT</t>
        </is>
      </c>
      <c r="B58" s="177" t="n"/>
      <c r="C58" s="184">
        <f>SUM('ORDER SHEET'!O1122:O1129)</f>
        <v/>
      </c>
      <c r="D58" s="1805">
        <f>SUM('ORDER SHEET'!Q1122:Q1129)</f>
        <v/>
      </c>
      <c r="E58" s="1807">
        <f>SUM('ORDER SHEET'!S1122:S1129)</f>
        <v/>
      </c>
      <c r="F58" s="1807">
        <f>D58-E58</f>
        <v/>
      </c>
      <c r="G58" s="188">
        <f>F58/D58</f>
        <v/>
      </c>
      <c r="H58" s="1808" t="n"/>
      <c r="I58" s="177" t="n"/>
    </row>
    <row r="59" hidden="1" ht="30" customHeight="1" s="1611">
      <c r="A59" s="177" t="inlineStr">
        <is>
          <t>LAPIDEM</t>
        </is>
      </c>
      <c r="B59" s="177" t="n"/>
      <c r="C59" s="184">
        <f>SUM('ORDER SHEET'!O1130:O1160)</f>
        <v/>
      </c>
      <c r="D59" s="1805">
        <f>SUM('ORDER SHEET'!Q1130:Q1160)</f>
        <v/>
      </c>
      <c r="E59" s="1807">
        <f>SUM('ORDER SHEET'!S1130:S1160)</f>
        <v/>
      </c>
      <c r="F59" s="1807">
        <f>D59-E59</f>
        <v/>
      </c>
      <c r="G59" s="188">
        <f>F59/D59</f>
        <v/>
      </c>
      <c r="H59" s="177" t="n"/>
      <c r="I59" s="1808">
        <f>E59*1.1</f>
        <v/>
      </c>
    </row>
    <row r="60" hidden="1" ht="30" customHeight="1" s="1611">
      <c r="A60" s="177" t="inlineStr">
        <is>
          <t xml:space="preserve">ROSY DROP </t>
        </is>
      </c>
      <c r="B60" s="177" t="n"/>
      <c r="C60" s="184">
        <f>SUM('ORDER SHEET'!O1163:'ORDER SHEET'!O1167)</f>
        <v/>
      </c>
      <c r="D60" s="1808">
        <f>SUM('ORDER SHEET'!Q1163:'ORDER SHEET'!Q1167)</f>
        <v/>
      </c>
      <c r="E60" s="1806">
        <f>SUM('ORDER SHEET'!S1163:S1166)</f>
        <v/>
      </c>
      <c r="F60" s="1807">
        <f>D60-E60</f>
        <v/>
      </c>
      <c r="G60" s="188">
        <f>F60/D60</f>
        <v/>
      </c>
      <c r="H60" s="177" t="n"/>
      <c r="I60" s="1808" t="n"/>
    </row>
    <row r="61" hidden="1" ht="30" customHeight="1" s="1611">
      <c r="A61" s="177" t="inlineStr">
        <is>
          <t>ESTLABO</t>
        </is>
      </c>
      <c r="B61" s="177" t="n"/>
      <c r="C61" s="184">
        <f>SUM('ORDER SHEET'!O1168:O1213)</f>
        <v/>
      </c>
      <c r="D61" s="1805">
        <f>SUM('ORDER SHEET'!Q1168:Q1213)</f>
        <v/>
      </c>
      <c r="E61" s="1807">
        <f>SUM('ORDER SHEET'!S1168:S1199)</f>
        <v/>
      </c>
      <c r="F61" s="1807">
        <f>D61-E61</f>
        <v/>
      </c>
      <c r="G61" s="188">
        <f>F61/D61</f>
        <v/>
      </c>
      <c r="H61" s="177" t="n"/>
      <c r="I61" s="177" t="n"/>
    </row>
    <row r="62" hidden="1" ht="30" customHeight="1" s="1611">
      <c r="A62" s="177" t="inlineStr">
        <is>
          <t>ELEGADOLL</t>
        </is>
      </c>
      <c r="B62" s="177" t="n"/>
      <c r="C62" s="184">
        <f>SUM('ORDER SHEET'!O1238:O1243)</f>
        <v/>
      </c>
      <c r="D62" s="1805">
        <f>SUM('ORDER SHEET'!Q1238:Q1243)</f>
        <v/>
      </c>
      <c r="E62" s="1807">
        <f>SUM('ORDER SHEET'!S1238:S1243)</f>
        <v/>
      </c>
      <c r="F62" s="1807">
        <f>D62-E62</f>
        <v/>
      </c>
      <c r="G62" s="188">
        <f>F62/D62</f>
        <v/>
      </c>
      <c r="H62" s="177" t="n"/>
      <c r="I62" s="177" t="n"/>
    </row>
    <row r="63" hidden="1" ht="30" customHeight="1" s="1611">
      <c r="A63" s="177" t="inlineStr">
        <is>
          <t>MEROS</t>
        </is>
      </c>
      <c r="B63" s="177" t="n"/>
      <c r="C63" s="184">
        <f>SUM('ORDER SHEET'!O1215:O1215)</f>
        <v/>
      </c>
      <c r="D63" s="1805">
        <f>SUM('ORDER SHEET'!Q1215:Q1215)</f>
        <v/>
      </c>
      <c r="E63" s="1807">
        <f>SUM('ORDER SHEET'!S1215:S1215)</f>
        <v/>
      </c>
      <c r="F63" s="1807">
        <f>D63-E63</f>
        <v/>
      </c>
      <c r="G63" s="188">
        <f>F63/D63</f>
        <v/>
      </c>
      <c r="H63" s="177" t="n"/>
      <c r="I63" s="177" t="n"/>
    </row>
    <row r="64" hidden="1" ht="30" customHeight="1" s="1611">
      <c r="A64" s="214" t="inlineStr">
        <is>
          <t>Beauty Conexion</t>
        </is>
      </c>
      <c r="B64" s="214" t="n"/>
      <c r="C64" s="184">
        <f>SUM('ORDER SHEET'!O1217:O1219)</f>
        <v/>
      </c>
      <c r="D64" s="1805">
        <f>SUM('ORDER SHEET'!Q1217:Q1219)</f>
        <v/>
      </c>
      <c r="E64" s="1807">
        <f>SUM('ORDER SHEET'!S1217:S1219)</f>
        <v/>
      </c>
      <c r="F64" s="1807">
        <f>D64-E64</f>
        <v/>
      </c>
      <c r="G64" s="188">
        <f>F64/D64</f>
        <v/>
      </c>
      <c r="H64" s="177" t="n"/>
      <c r="I64" s="177" t="n"/>
    </row>
    <row r="65" hidden="1" ht="30" customHeight="1" s="1611">
      <c r="A65" s="214" t="inlineStr">
        <is>
          <t>COSMEPRO</t>
        </is>
      </c>
      <c r="B65" s="214" t="n"/>
      <c r="C65" s="184">
        <f>SUM('ORDER SHEET'!O1220:O1228)</f>
        <v/>
      </c>
      <c r="D65" s="1805">
        <f>SUM('ORDER SHEET'!Q1220:Q1228)</f>
        <v/>
      </c>
      <c r="E65" s="1807">
        <f>SUM('ORDER SHEET'!S1220:S1228)</f>
        <v/>
      </c>
      <c r="F65" s="1807">
        <f>D65-E65</f>
        <v/>
      </c>
      <c r="G65" s="188">
        <f>F65/D65</f>
        <v/>
      </c>
      <c r="H65" s="177" t="n"/>
      <c r="I65" s="177" t="n"/>
    </row>
    <row r="66" hidden="1" ht="30" customHeight="1" s="1611">
      <c r="A66" s="214" t="inlineStr">
        <is>
          <t>AFURA</t>
        </is>
      </c>
      <c r="B66" s="214" t="n"/>
      <c r="C66" s="184">
        <f>SUM('ORDER SHEET'!O1229:'ORDER SHEET'!O1237)</f>
        <v/>
      </c>
      <c r="D66" s="1805">
        <f>SUM('ORDER SHEET'!Q1229:'ORDER SHEET'!Q1237)</f>
        <v/>
      </c>
      <c r="E66" s="1807">
        <f>SUM('ORDER SHEET'!S1229:'ORDER SHEET'!S1237)</f>
        <v/>
      </c>
      <c r="F66" s="1807">
        <f>D66-E66</f>
        <v/>
      </c>
      <c r="G66" s="188">
        <f>F66/D66</f>
        <v/>
      </c>
      <c r="H66" s="177" t="n"/>
      <c r="I66" s="177" t="n"/>
    </row>
    <row r="67" hidden="1" ht="30" customHeight="1" s="1611">
      <c r="A67" s="214" t="inlineStr">
        <is>
          <t>HANAKO</t>
        </is>
      </c>
      <c r="B67" s="214" t="n"/>
      <c r="C67" s="184">
        <f>SUM('ORDER SHEET'!O1244:O1247)</f>
        <v/>
      </c>
      <c r="D67" s="1805">
        <f>SUM('ORDER SHEET'!Q1244:Q1247)</f>
        <v/>
      </c>
      <c r="E67" s="1807">
        <f>SUM('ORDER SHEET'!S1244:S1247)</f>
        <v/>
      </c>
      <c r="F67" s="1807">
        <f>D67-E67</f>
        <v/>
      </c>
      <c r="G67" s="188">
        <f>F67/D67</f>
        <v/>
      </c>
      <c r="H67" s="177" t="n"/>
      <c r="I67" s="177" t="n"/>
    </row>
    <row r="68" hidden="1" ht="30" customHeight="1" s="1611">
      <c r="A68" s="214" t="inlineStr">
        <is>
          <t>MAYURI</t>
        </is>
      </c>
      <c r="B68" s="214" t="n"/>
      <c r="C68" s="184">
        <f>SUM('ORDER SHEET'!O1248)</f>
        <v/>
      </c>
      <c r="D68" s="1805">
        <f>SUM('ORDER SHEET'!Q1248)</f>
        <v/>
      </c>
      <c r="E68" s="1807">
        <f>SUM('ORDER SHEET'!S1248)</f>
        <v/>
      </c>
      <c r="F68" s="1807">
        <f>D68-E68</f>
        <v/>
      </c>
      <c r="G68" s="188">
        <f>F68/D68</f>
        <v/>
      </c>
      <c r="H68" s="177" t="n"/>
      <c r="I68" s="177" t="n"/>
    </row>
    <row r="69" hidden="1" ht="30" customHeight="1" s="1611">
      <c r="A69" s="214" t="inlineStr">
        <is>
          <t>Lejeu</t>
        </is>
      </c>
      <c r="B69" s="214" t="n"/>
      <c r="C69" s="184">
        <f>SUM('ORDER SHEET'!O1249:O1253)</f>
        <v/>
      </c>
      <c r="D69" s="1805">
        <f>SUM('ORDER SHEET'!Q1249:Q1253)</f>
        <v/>
      </c>
      <c r="E69" s="1807">
        <f>SUM('ORDER SHEET'!S1249:S1253)</f>
        <v/>
      </c>
      <c r="F69" s="1807">
        <f>D69-E69</f>
        <v/>
      </c>
      <c r="G69" s="188">
        <f>F69/D69</f>
        <v/>
      </c>
      <c r="H69" s="177" t="n"/>
      <c r="I69" s="177" t="n"/>
    </row>
    <row r="70" hidden="1" ht="30" customHeight="1" s="1611">
      <c r="A70" s="214" t="inlineStr">
        <is>
          <t>AISHODO</t>
        </is>
      </c>
      <c r="B70" s="214" t="n"/>
      <c r="C70" s="373">
        <f>SUM('ORDER SHEET'!O1254:O1267)</f>
        <v/>
      </c>
      <c r="D70" s="1844">
        <f>SUM('ORDER SHEET'!Q1254:Q1267)</f>
        <v/>
      </c>
      <c r="E70" s="1807">
        <f>SUM('ORDER SHEET'!S1254:S1267)</f>
        <v/>
      </c>
      <c r="F70" s="1807">
        <f>D70-E70</f>
        <v/>
      </c>
      <c r="G70" s="188">
        <f>F70/D70</f>
        <v/>
      </c>
      <c r="H70" s="177" t="n"/>
      <c r="I70" s="177" t="n"/>
    </row>
    <row r="71" hidden="1" ht="30" customHeight="1" s="1611">
      <c r="A71" s="214" t="inlineStr">
        <is>
          <t>RUHAKU</t>
        </is>
      </c>
      <c r="B71" s="214" t="n"/>
      <c r="C71" s="215">
        <f>SUM('ORDER SHEET'!O1268:O1282)</f>
        <v/>
      </c>
      <c r="D71" s="1805">
        <f>SUM('ORDER SHEET'!Q1268:Q1282)</f>
        <v/>
      </c>
      <c r="E71" s="1807">
        <f>SUM('ORDER SHEET'!S1268:S1282)</f>
        <v/>
      </c>
      <c r="F71" s="1807">
        <f>D71-E71</f>
        <v/>
      </c>
      <c r="G71" s="188">
        <f>F71/D71</f>
        <v/>
      </c>
      <c r="H71" s="177" t="n"/>
      <c r="I71" s="177" t="n"/>
    </row>
    <row r="72" ht="30" customHeight="1" s="1611">
      <c r="A72" s="214" t="inlineStr">
        <is>
          <t>Dr.Medion</t>
        </is>
      </c>
      <c r="B72" s="214" t="n"/>
      <c r="C72" s="373">
        <f>SUM('ORDER SHEET'!O701:O727)</f>
        <v/>
      </c>
      <c r="D72" s="1844">
        <f>SUM('ORDER SHEET'!Q701:Q727)</f>
        <v/>
      </c>
      <c r="E72" s="1807">
        <f>SUM('ORDER SHEET'!S701:S727)</f>
        <v/>
      </c>
      <c r="F72" s="1807">
        <f>D72-E72</f>
        <v/>
      </c>
      <c r="G72" s="188">
        <f>F72/D72</f>
        <v/>
      </c>
      <c r="H72" s="177" t="n"/>
      <c r="I72" s="177" t="n"/>
    </row>
    <row r="73" hidden="1" ht="30" customHeight="1" s="1611">
      <c r="A73" s="214" t="inlineStr">
        <is>
          <t>McCoy</t>
        </is>
      </c>
      <c r="B73" s="214" t="n"/>
      <c r="C73" s="373">
        <f>SUM('ORDER SHEET'!O1307:O1368)</f>
        <v/>
      </c>
      <c r="D73" s="1844">
        <f>SUM('ORDER SHEET'!Q1307:Q1368)</f>
        <v/>
      </c>
      <c r="E73" s="1807">
        <f>SUM('ORDER SHEET'!S1307:S1368)</f>
        <v/>
      </c>
      <c r="F73" s="1807">
        <f>D73-E73</f>
        <v/>
      </c>
      <c r="G73" s="188">
        <f>F73/D73</f>
        <v/>
      </c>
      <c r="H73" s="177" t="n"/>
      <c r="I73" s="177" t="n"/>
    </row>
    <row r="74" hidden="1" ht="30" customHeight="1" s="1611">
      <c r="A74" s="214" t="inlineStr">
        <is>
          <t>URESHINO</t>
        </is>
      </c>
      <c r="B74" s="214" t="n"/>
      <c r="C74" s="373">
        <f>SUM('ORDER SHEET'!O1369)</f>
        <v/>
      </c>
      <c r="D74" s="1844">
        <f>SUM('ORDER SHEET'!Q1369)</f>
        <v/>
      </c>
      <c r="E74" s="1807">
        <f>SUM('ORDER SHEET'!S1369)</f>
        <v/>
      </c>
      <c r="F74" s="1807">
        <f>D74-E74</f>
        <v/>
      </c>
      <c r="G74" s="188">
        <f>F74/D74</f>
        <v/>
      </c>
      <c r="H74" s="177" t="n"/>
      <c r="I74" s="177" t="n"/>
    </row>
    <row r="75" hidden="1" ht="30" customHeight="1" s="1611">
      <c r="A75" s="73" t="inlineStr">
        <is>
          <t>Luxces</t>
        </is>
      </c>
      <c r="B75" s="214" t="n"/>
      <c r="C75" s="375">
        <f>SUM('ORDER SHEET'!O1370:O1375)</f>
        <v/>
      </c>
      <c r="D75" s="1845">
        <f>SUM('ORDER SHEET'!Q1370:Q1375)</f>
        <v/>
      </c>
      <c r="E75" s="1846">
        <f>SUM('ORDER SHEET'!S1370:S1375)</f>
        <v/>
      </c>
      <c r="F75" s="1807">
        <f>D75-E75</f>
        <v/>
      </c>
      <c r="G75" s="188">
        <f>F75/D75</f>
        <v/>
      </c>
      <c r="H75" s="177" t="n"/>
      <c r="I75" s="177" t="n"/>
      <c r="L75" s="1810">
        <f>D49+500000</f>
        <v/>
      </c>
    </row>
    <row r="76" hidden="1" ht="30" customHeight="1" s="1611">
      <c r="A76" s="378" t="inlineStr">
        <is>
          <t>EVLISS</t>
        </is>
      </c>
      <c r="B76" s="379" t="n"/>
      <c r="C76" s="375">
        <f>SUM('ORDER SHEET'!O1376:O1387)</f>
        <v/>
      </c>
      <c r="D76" s="1845">
        <f>SUM('ORDER SHEET'!Q1376:Q1387)</f>
        <v/>
      </c>
      <c r="E76" s="1846">
        <f>SUM('ORDER SHEET'!S1376:S1387)</f>
        <v/>
      </c>
      <c r="F76" s="1807">
        <f>D76-E76</f>
        <v/>
      </c>
      <c r="G76" s="188">
        <f>F76/D76</f>
        <v/>
      </c>
      <c r="H76" s="177" t="n"/>
      <c r="I76" s="380" t="n"/>
    </row>
    <row r="77" hidden="1" ht="30" customHeight="1" s="1611">
      <c r="A77" s="378" t="inlineStr">
        <is>
          <t>Esthe Pro Labo</t>
        </is>
      </c>
      <c r="B77" s="379" t="n"/>
      <c r="C77" s="375">
        <f>SUM('ORDER SHEET'!O1389:O1393)</f>
        <v/>
      </c>
      <c r="D77" s="1845">
        <f>SUM('ORDER SHEET'!Q1389:Q1393)</f>
        <v/>
      </c>
      <c r="E77" s="1846">
        <f>SUM('ORDER SHEET'!S1389:S1393)</f>
        <v/>
      </c>
      <c r="F77" s="1807">
        <f>D77-E77</f>
        <v/>
      </c>
      <c r="G77" s="188">
        <f>F77/D77</f>
        <v/>
      </c>
      <c r="H77" s="380" t="n"/>
      <c r="I77" s="380" t="n"/>
    </row>
    <row r="78" hidden="1" ht="30" customHeight="1" s="1611">
      <c r="A78" s="378" t="inlineStr">
        <is>
          <t>Rey Beauty Studio.</t>
        </is>
      </c>
      <c r="B78" s="379" t="n"/>
      <c r="C78" s="375">
        <f>SUM('ORDER SHEET'!O1394:O1396)</f>
        <v/>
      </c>
      <c r="D78" s="1845">
        <f>SUM('ORDER SHEET'!Q1394:Q1396)</f>
        <v/>
      </c>
      <c r="E78" s="1846">
        <f>SUM('ORDER SHEET'!S1394:S1396)</f>
        <v/>
      </c>
      <c r="F78" s="1807">
        <f>D78-E78</f>
        <v/>
      </c>
      <c r="G78" s="188">
        <f>F78/D78</f>
        <v/>
      </c>
      <c r="H78" s="380" t="n"/>
      <c r="I78" s="380" t="n"/>
    </row>
    <row r="79" hidden="1" ht="30" customHeight="1" s="1611">
      <c r="A79" s="378" t="inlineStr">
        <is>
          <t>COCOCHI</t>
        </is>
      </c>
      <c r="B79" s="403" t="n"/>
      <c r="C79" s="375">
        <f>SUM('ORDER SHEET'!O1398:O1412)</f>
        <v/>
      </c>
      <c r="D79" s="1845">
        <f>SUM('ORDER SHEET'!Q1398:Q1412)</f>
        <v/>
      </c>
      <c r="E79" s="1846">
        <f>SUM('ORDER SHEET'!S1398:S1412)</f>
        <v/>
      </c>
      <c r="F79" s="1807">
        <f>D79-E79</f>
        <v/>
      </c>
      <c r="G79" s="188">
        <f>F79/D79</f>
        <v/>
      </c>
      <c r="H79" s="334" t="n"/>
      <c r="I79" s="334" t="n"/>
    </row>
    <row r="80" hidden="1" ht="30" customHeight="1" s="1611">
      <c r="A80" s="73" t="inlineStr">
        <is>
          <t>Diaasjapan</t>
        </is>
      </c>
      <c r="B80" s="214" t="n"/>
      <c r="C80" s="216">
        <f>SUM('ORDER SHEET'!O1421:O1422)</f>
        <v/>
      </c>
      <c r="D80" s="1817">
        <f>SUM('ORDER SHEET'!Q1421:Q1422)</f>
        <v/>
      </c>
      <c r="E80" s="1846">
        <f>SUM('ORDER SHEET'!S1421:S1422)</f>
        <v/>
      </c>
      <c r="F80" s="1807">
        <f>D80-E80</f>
        <v/>
      </c>
      <c r="G80" s="188">
        <f>F80/D80</f>
        <v/>
      </c>
      <c r="H80" s="177" t="n"/>
      <c r="I80" s="177" t="n"/>
    </row>
    <row r="81" hidden="1" ht="30" customHeight="1" s="1611">
      <c r="A81" s="214" t="inlineStr">
        <is>
          <t xml:space="preserve">DIAMANTE </t>
        </is>
      </c>
      <c r="B81" s="214" t="n"/>
      <c r="C81" s="373">
        <f>SUBTOTAL(9,'ORDER SHEET'!O1423:O1451)</f>
        <v/>
      </c>
      <c r="D81" s="1844">
        <f>SUBTOTAL(9,'ORDER SHEET'!Q1423:Q1451)</f>
        <v/>
      </c>
      <c r="E81" s="1807">
        <f>SUM('ORDER SHEET'!S1423:S1451)</f>
        <v/>
      </c>
      <c r="F81" s="1807">
        <f>D81-E81</f>
        <v/>
      </c>
      <c r="G81" s="188">
        <f>F81/D81</f>
        <v/>
      </c>
      <c r="H81" s="177" t="n"/>
      <c r="I81" s="177" t="n"/>
    </row>
    <row r="82">
      <c r="A82" s="1847" t="inlineStr">
        <is>
          <t>TOTAL</t>
        </is>
      </c>
      <c r="B82" s="1848" t="n"/>
      <c r="C82" s="74">
        <f>SUM(C53:C81)</f>
        <v/>
      </c>
      <c r="D82" s="1849">
        <f>SUM(D53:D81)</f>
        <v/>
      </c>
      <c r="E82" s="1850">
        <f>SUM(E53:E81)</f>
        <v/>
      </c>
      <c r="F82" s="1850">
        <f>SUM(F53:F81)</f>
        <v/>
      </c>
    </row>
    <row r="83">
      <c r="D83" s="1840">
        <f>D49/2</f>
        <v/>
      </c>
    </row>
    <row r="84">
      <c r="C84" s="184">
        <f>C49+C82</f>
        <v/>
      </c>
      <c r="D84" s="1805">
        <f>D49+D82</f>
        <v/>
      </c>
      <c r="E84" s="1807">
        <f>E49+E82</f>
        <v/>
      </c>
      <c r="F84" s="1807">
        <f>F49+F82</f>
        <v/>
      </c>
    </row>
    <row r="87">
      <c r="B87" s="1810">
        <f>D5+D6+D10+D26+D27+D30</f>
        <v/>
      </c>
    </row>
    <row r="88">
      <c r="B88" s="23" t="n">
        <v>811008</v>
      </c>
    </row>
    <row r="89">
      <c r="B89" s="1810">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9"/>
  <sheetViews>
    <sheetView view="pageBreakPreview" topLeftCell="B1" zoomScale="150" zoomScaleNormal="100" zoomScaleSheetLayoutView="150" workbookViewId="0">
      <selection activeCell="A7" sqref="A7:XFD8"/>
    </sheetView>
  </sheetViews>
  <sheetFormatPr baseColWidth="8" defaultColWidth="3.875" defaultRowHeight="11.25"/>
  <cols>
    <col hidden="1" width="9.125" customWidth="1" style="2" min="1" max="1"/>
    <col width="19.25" customWidth="1" style="1506" min="2" max="2"/>
    <col width="10.875" customWidth="1" style="2" min="3" max="3"/>
    <col width="68.12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2.5" customHeight="1" s="1611">
      <c r="A1" s="1465" t="inlineStr">
        <is>
          <t xml:space="preserve">ROYAL COSMETICS 09.2025輸出	</t>
        </is>
      </c>
      <c r="E1" s="3" t="n"/>
      <c r="F1" s="3" t="n"/>
      <c r="G1" s="4" t="n"/>
    </row>
    <row r="2" ht="18" customHeight="1" s="1611">
      <c r="A2" s="1456" t="inlineStr">
        <is>
          <t>納品日</t>
        </is>
      </c>
      <c r="C2" s="1560" t="n">
        <v>45905</v>
      </c>
      <c r="D2" s="1853" t="n"/>
    </row>
    <row r="3" ht="59.25" customHeight="1" s="1611">
      <c r="A3" s="1456" t="inlineStr">
        <is>
          <t>納品先</t>
        </is>
      </c>
      <c r="C3" s="1459" t="inlineStr">
        <is>
          <t>飯野港運株式会社
京都府舞鶴市松陰１８－７
営業課　谷口様
TEL: 0773-75-5371
FAX: 0773-75-5681</t>
        </is>
      </c>
      <c r="G3" s="1852" t="n"/>
    </row>
    <row r="4" ht="22.5" customHeight="1" s="1611">
      <c r="A4" s="1461" t="inlineStr">
        <is>
          <t>梱包情報提出期限</t>
        </is>
      </c>
      <c r="B4" s="1853" t="n"/>
      <c r="C4" s="1562" t="inlineStr">
        <is>
          <t>2025/9/3（午前中）</t>
        </is>
      </c>
      <c r="D4" s="1853" t="n"/>
      <c r="E4" s="1451" t="n"/>
      <c r="F4" s="1853"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customFormat="1" s="1506">
      <c r="A6" s="1867" t="n"/>
      <c r="B6" s="1867" t="inlineStr">
        <is>
          <t>4571342190019</t>
        </is>
      </c>
      <c r="C6" s="1867" t="inlineStr">
        <is>
          <t>Hime Labo</t>
        </is>
      </c>
      <c r="D6" s="1867" t="inlineStr">
        <is>
          <t>《Hime Labo》Washing Soap</t>
        </is>
      </c>
      <c r="E6" s="1867" t="inlineStr">
        <is>
          <t>104.0</t>
        </is>
      </c>
      <c r="F6" s="1867" t="inlineStr">
        <is>
          <t>104</t>
        </is>
      </c>
      <c r="G6" s="1867" t="inlineStr">
        <is>
          <t>30.0</t>
        </is>
      </c>
      <c r="H6" s="1867" t="inlineStr">
        <is>
          <t>1122.0</t>
        </is>
      </c>
      <c r="I6" s="1867" t="inlineStr">
        <is>
          <t>33660.0</t>
        </is>
      </c>
    </row>
    <row r="7" ht="15.75" customFormat="1" customHeight="1" s="15">
      <c r="A7" s="1379" t="n"/>
      <c r="B7" s="1300" t="n"/>
      <c r="C7" s="1406" t="n"/>
      <c r="D7" s="1407" t="n"/>
      <c r="E7" s="1407" t="n"/>
      <c r="F7" s="1408" t="n"/>
      <c r="G7" s="1409" t="n"/>
      <c r="H7" s="1366" t="n"/>
      <c r="I7" s="1855" t="n"/>
    </row>
    <row r="8" ht="15" customFormat="1" customHeight="1" s="15">
      <c r="A8" s="1316" t="inlineStr">
        <is>
          <t>TOTAL</t>
        </is>
      </c>
      <c r="B8" s="1834" t="n"/>
      <c r="C8" s="1834" t="n"/>
      <c r="D8" s="1834" t="n"/>
      <c r="E8" s="1834" t="n"/>
      <c r="F8" s="1835" t="n"/>
      <c r="G8" s="174">
        <f>SUM(#REF!)</f>
        <v/>
      </c>
      <c r="H8" s="174" t="n"/>
      <c r="I8" s="1888">
        <f>SUM(#REF!)</f>
        <v/>
      </c>
    </row>
    <row r="9">
      <c r="B9" s="14" t="n"/>
      <c r="G9" s="17" t="n"/>
      <c r="H9" s="17" t="n"/>
      <c r="I9" s="1857" t="n"/>
    </row>
  </sheetData>
  <autoFilter ref="A5:I7"/>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7"/>
  <sheetViews>
    <sheetView view="pageBreakPreview" topLeftCell="A3" zoomScale="140" zoomScaleNormal="100" zoomScaleSheetLayoutView="14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63" t="inlineStr">
        <is>
          <t>OSAKA 9/5, TOKYO 完成次第決定</t>
        </is>
      </c>
      <c r="J2" s="1851" t="n"/>
      <c r="K2" s="1851" t="n"/>
    </row>
    <row r="3" ht="69"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64" t="inlineStr">
        <is>
          <t>9/3 (午前)</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4580551840110</t>
        </is>
      </c>
      <c r="C6" s="1867" t="inlineStr">
        <is>
          <t>Beaty Conexion</t>
        </is>
      </c>
      <c r="D6" s="1867" t="inlineStr">
        <is>
          <t>OSAKA MATSUGE Mascara</t>
        </is>
      </c>
      <c r="E6" s="1867" t="inlineStr">
        <is>
          <t>96.0</t>
        </is>
      </c>
      <c r="F6" s="1867" t="inlineStr">
        <is>
          <t>96</t>
        </is>
      </c>
      <c r="G6" s="1867" t="inlineStr">
        <is>
          <t>350.0</t>
        </is>
      </c>
      <c r="H6" s="1867" t="inlineStr">
        <is>
          <t>990.0</t>
        </is>
      </c>
      <c r="I6" s="1867" t="inlineStr">
        <is>
          <t>346500.0</t>
        </is>
      </c>
      <c r="J6" s="1867" t="inlineStr">
        <is>
          <t>0.017</t>
        </is>
      </c>
      <c r="K6" s="1867" t="inlineStr">
        <is>
          <t>3.45</t>
        </is>
      </c>
      <c r="L6" s="1867" t="inlineStr">
        <is>
          <t>96.0</t>
        </is>
      </c>
      <c r="M6" s="1867" t="inlineStr">
        <is>
          <t>4x1.8x12</t>
        </is>
      </c>
      <c r="N6" s="1867" t="inlineStr">
        <is>
          <t>0.027</t>
        </is>
      </c>
      <c r="O6" s="1867" t="inlineStr">
        <is>
          <t>0.027</t>
        </is>
      </c>
      <c r="P6" s="1867" t="inlineStr">
        <is>
          <t>9.45</t>
        </is>
      </c>
      <c r="Q6" s="1867" t="inlineStr">
        <is>
          <t>Mascara</t>
        </is>
      </c>
    </row>
    <row r="7" ht="20.1" customFormat="1" customHeight="1" s="15">
      <c r="A7" s="1867" t="n"/>
      <c r="B7" s="1867" t="inlineStr">
        <is>
          <t>4580330761193</t>
        </is>
      </c>
      <c r="C7" s="1867" t="inlineStr">
        <is>
          <t>Beaty Conexion</t>
        </is>
      </c>
      <c r="D7" s="1867" t="inlineStr">
        <is>
          <t>TOKYO MATSUGE Mascara</t>
        </is>
      </c>
      <c r="E7" s="1867" t="inlineStr">
        <is>
          <t>96.0</t>
        </is>
      </c>
      <c r="F7" s="1867" t="inlineStr">
        <is>
          <t>96</t>
        </is>
      </c>
      <c r="G7" s="1867" t="inlineStr">
        <is>
          <t>650.0</t>
        </is>
      </c>
      <c r="H7" s="1867" t="inlineStr">
        <is>
          <t>990.0</t>
        </is>
      </c>
      <c r="I7" s="1867" t="inlineStr">
        <is>
          <t>643500.0</t>
        </is>
      </c>
      <c r="J7" s="1867" t="inlineStr">
        <is>
          <t>0.017</t>
        </is>
      </c>
      <c r="K7" s="1867" t="inlineStr">
        <is>
          <t>3.45</t>
        </is>
      </c>
      <c r="L7" s="1867" t="inlineStr">
        <is>
          <t>96.0</t>
        </is>
      </c>
      <c r="M7" s="1867" t="inlineStr">
        <is>
          <t>4x1.8x12</t>
        </is>
      </c>
      <c r="N7" s="1867" t="inlineStr">
        <is>
          <t>0.027</t>
        </is>
      </c>
      <c r="O7" s="1867" t="inlineStr">
        <is>
          <t>0.027</t>
        </is>
      </c>
      <c r="P7" s="1867" t="inlineStr">
        <is>
          <t>17.55</t>
        </is>
      </c>
      <c r="Q7" s="1867" t="inlineStr">
        <is>
          <t>Mascara</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6.2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20" t="inlineStr">
        <is>
          <t>SAMPLE/TESTER ORDER</t>
        </is>
      </c>
      <c r="B11" s="14" t="n"/>
      <c r="C11" s="15" t="n"/>
      <c r="D11" s="15" t="n"/>
      <c r="E11" s="15" t="n"/>
      <c r="F11" s="15" t="n"/>
      <c r="G11" s="17" t="n"/>
      <c r="H11" s="17" t="n"/>
      <c r="I11" s="1857" t="n"/>
    </row>
    <row r="12" ht="21" customHeight="1" s="1611">
      <c r="A12" s="312" t="inlineStr">
        <is>
          <t>INV No.</t>
        </is>
      </c>
      <c r="B12" s="156"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9" t="n"/>
      <c r="C13" s="1372" t="n"/>
      <c r="D13" s="1371" t="n"/>
      <c r="E13" s="1371" t="n"/>
      <c r="F13" s="1371" t="n"/>
      <c r="G13" s="1373" t="n"/>
      <c r="H13" s="1374" t="n"/>
      <c r="I13" s="1861" t="n"/>
    </row>
    <row r="14" ht="24" customHeight="1" s="1611">
      <c r="A14" s="318" t="inlineStr">
        <is>
          <t>SAMPLE/TESTER TOTAL</t>
        </is>
      </c>
      <c r="B14" s="1974" t="n"/>
      <c r="C14" s="288" t="n"/>
      <c r="D14" s="289" t="n"/>
      <c r="E14" s="1464" t="n"/>
      <c r="F14" s="1464" t="n"/>
      <c r="G14" s="486">
        <f>SUM(#REF!)</f>
        <v/>
      </c>
      <c r="H14" s="308" t="n"/>
      <c r="I14" s="1975">
        <f>SUM(#REF!)</f>
        <v/>
      </c>
    </row>
    <row r="15" ht="24" customHeight="1" s="1611"/>
    <row r="16">
      <c r="G16" s="284" t="inlineStr">
        <is>
          <t>合計個数</t>
        </is>
      </c>
    </row>
    <row r="17">
      <c r="G17" s="309">
        <f>G7+G12</f>
        <v/>
      </c>
    </row>
  </sheetData>
  <autoFilter ref="A5:Q5"/>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48.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12.2024輸出</t>
        </is>
      </c>
      <c r="E1" s="3" t="n"/>
      <c r="F1" s="3" t="n"/>
      <c r="G1" s="4" t="n"/>
    </row>
    <row r="2" ht="12" customHeight="1" s="1611">
      <c r="A2" s="1456" t="inlineStr">
        <is>
          <t>納品日</t>
        </is>
      </c>
      <c r="C2" s="1457" t="n">
        <v>45644</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2024/12/16（午前中）</t>
        </is>
      </c>
      <c r="D4" s="1853" t="n"/>
      <c r="E4" s="1451" t="n"/>
      <c r="F4" s="1853" t="n"/>
    </row>
    <row r="5" customFormat="1" s="1506">
      <c r="A5" s="218"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12/16(午前)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3"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69"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2025/9/3（午前中）</t>
        </is>
      </c>
      <c r="D4" s="1853" t="n"/>
      <c r="E4" s="1451" t="n"/>
      <c r="F4" s="1853" t="n"/>
      <c r="J4" s="1851" t="n"/>
      <c r="U4" s="1858" t="n"/>
    </row>
    <row r="5" customFormat="1" s="1506">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978" t="inlineStr">
        <is>
          <t>仕入値合計</t>
        </is>
      </c>
      <c r="J5" s="299" t="inlineStr">
        <is>
          <t>ケース容積</t>
        </is>
      </c>
      <c r="K5" s="299" t="inlineStr">
        <is>
          <t>ケース重量</t>
        </is>
      </c>
      <c r="L5" s="1979" t="inlineStr">
        <is>
          <t>ケース数量</t>
        </is>
      </c>
      <c r="M5" s="1979" t="inlineStr">
        <is>
          <t>合計容積</t>
        </is>
      </c>
      <c r="N5" s="1979" t="inlineStr">
        <is>
          <t>合計重量</t>
        </is>
      </c>
      <c r="O5" s="294" t="inlineStr">
        <is>
          <t>Unit N/W(kg)</t>
        </is>
      </c>
      <c r="P5" s="294" t="inlineStr">
        <is>
          <t>Total N/W(kg)</t>
        </is>
      </c>
      <c r="Q5" s="294" t="inlineStr">
        <is>
          <t>成分</t>
        </is>
      </c>
      <c r="R5" s="1456" t="n"/>
    </row>
    <row r="6" customFormat="1" s="1506">
      <c r="A6" s="1307" t="n"/>
      <c r="B6" s="550" t="n"/>
      <c r="C6" s="1308" t="n"/>
      <c r="D6" s="1307" t="n"/>
      <c r="E6" s="1307" t="n"/>
      <c r="F6" s="1307" t="n"/>
      <c r="G6" s="1309" t="n"/>
      <c r="H6" s="1310" t="n"/>
      <c r="I6" s="1898" t="n"/>
      <c r="J6" s="1311" t="n"/>
      <c r="K6" s="1311" t="n"/>
      <c r="L6" s="1980" t="n"/>
      <c r="M6" s="1980" t="n"/>
      <c r="N6" s="1980" t="n"/>
      <c r="O6" s="1307" t="n"/>
      <c r="P6" s="1307" t="n"/>
      <c r="Q6" s="1307"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30" customHeight="1" s="1611">
      <c r="A9" s="20" t="inlineStr">
        <is>
          <t>SAMPLE/TESTER ORDER</t>
        </is>
      </c>
      <c r="B9" s="14" t="n"/>
      <c r="C9" s="15" t="n"/>
      <c r="D9" s="15" t="n"/>
      <c r="E9" s="15" t="n"/>
      <c r="F9" s="15" t="n"/>
      <c r="G9" s="17" t="n"/>
      <c r="H9" s="17" t="n"/>
      <c r="I9" s="1857" t="n"/>
    </row>
    <row r="10" ht="15" customHeight="1" s="1611">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1975" t="inlineStr">
        <is>
          <t>仕入値合計</t>
        </is>
      </c>
    </row>
    <row r="11" ht="15" customHeight="1" s="1611">
      <c r="A11" s="1339" t="n"/>
      <c r="B11" s="14" t="n"/>
      <c r="C11" s="15" t="n"/>
      <c r="D11" s="14" t="n"/>
      <c r="E11" s="14" t="n"/>
      <c r="F11" s="1340" t="n"/>
      <c r="G11" s="1341" t="n"/>
      <c r="H11" s="1342" t="n"/>
      <c r="I11" s="1981" t="n"/>
    </row>
    <row r="12" ht="30" customHeight="1" s="1611">
      <c r="A12" s="1886" t="inlineStr">
        <is>
          <t>SAMPLE/TESTER TOTAL</t>
        </is>
      </c>
      <c r="B12" s="1872" t="n"/>
      <c r="C12" s="1872" t="n"/>
      <c r="D12" s="1872" t="n"/>
      <c r="E12" s="1872" t="n"/>
      <c r="F12" s="1848" t="n"/>
      <c r="G12" s="400">
        <f>SUM(#REF!)</f>
        <v/>
      </c>
      <c r="H12" s="372" t="n"/>
      <c r="I12" s="1982">
        <f>SUM(#REF!)</f>
        <v/>
      </c>
    </row>
    <row r="13" ht="30" customHeight="1" s="1611"/>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7.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07.2025輸出</t>
        </is>
      </c>
      <c r="E1" s="3" t="n"/>
      <c r="F1" s="3" t="n"/>
      <c r="G1" s="4" t="n"/>
    </row>
    <row r="2" ht="12" customHeight="1" s="1611">
      <c r="A2" s="1456" t="inlineStr">
        <is>
          <t>納品日</t>
        </is>
      </c>
      <c r="C2" s="1457" t="n">
        <v>45856</v>
      </c>
    </row>
    <row r="3" ht="78.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2025/07/16(午前)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03.2025輸出</t>
        </is>
      </c>
      <c r="E1" s="3" t="n"/>
      <c r="F1" s="3" t="n"/>
      <c r="G1" s="4" t="n"/>
    </row>
    <row r="2" ht="12" customHeight="1" s="1611">
      <c r="A2" s="1456" t="inlineStr">
        <is>
          <t>納品日</t>
        </is>
      </c>
      <c r="C2" s="1457" t="n">
        <v>45715</v>
      </c>
    </row>
    <row r="3" ht="80.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294" t="inlineStr">
        <is>
          <t>Case Q'ty</t>
        </is>
      </c>
      <c r="F5" s="294" t="inlineStr">
        <is>
          <t>LOT</t>
        </is>
      </c>
      <c r="G5" s="284" t="inlineStr">
        <is>
          <t>Q'ty</t>
        </is>
      </c>
      <c r="H5" s="285" t="inlineStr">
        <is>
          <t>仕入値</t>
        </is>
      </c>
      <c r="I5" s="1976" t="inlineStr">
        <is>
          <t>仕入値合計</t>
        </is>
      </c>
    </row>
    <row r="6" customFormat="1" s="1506">
      <c r="A6" s="550" t="n"/>
      <c r="B6" s="1300" t="n"/>
      <c r="C6" s="1301" t="n"/>
      <c r="D6" s="1302" t="n"/>
      <c r="F6" s="1343" t="n"/>
      <c r="G6" s="1304" t="n"/>
      <c r="H6" s="1305" t="n"/>
      <c r="I6" s="1977" t="n"/>
    </row>
    <row r="7" ht="20.1" customFormat="1" customHeight="1" s="15">
      <c r="A7" s="1983" t="inlineStr">
        <is>
          <t>TOTAL</t>
        </is>
      </c>
      <c r="B7" s="1834" t="n"/>
      <c r="C7" s="1834" t="n"/>
      <c r="D7" s="1834" t="n"/>
      <c r="E7" s="1834" t="n"/>
      <c r="F7" s="1984"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2" min="1" max="1"/>
    <col hidden="1" width="12.375" customWidth="1" style="1506" min="2" max="2"/>
    <col width="14.375" customWidth="1" style="2" min="3" max="3"/>
    <col width="53.875" customWidth="1" style="2" min="4" max="4"/>
    <col hidden="1" width="29.125" customWidth="1" style="2" min="5" max="5"/>
    <col width="8.375" customWidth="1" style="2" min="6" max="7"/>
    <col width="7.875" customWidth="1" style="5" min="8" max="9"/>
    <col width="13.125" customWidth="1" style="1851"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65" t="inlineStr">
        <is>
          <t>ROYAL COSMETICS 09.2025輸出</t>
        </is>
      </c>
      <c r="E1" s="1501" t="n"/>
      <c r="F1" s="3" t="n"/>
      <c r="G1" s="3" t="n"/>
      <c r="H1" s="4" t="n"/>
    </row>
    <row r="2" ht="12" customHeight="1" s="1611">
      <c r="A2" s="1456" t="inlineStr">
        <is>
          <t>納品日</t>
        </is>
      </c>
      <c r="C2" s="1572" t="inlineStr">
        <is>
          <t>9/5 (予定）</t>
        </is>
      </c>
      <c r="E2" s="10" t="n"/>
    </row>
    <row r="3" ht="66" customHeight="1" s="1611">
      <c r="A3" s="1456" t="inlineStr">
        <is>
          <t>納品先</t>
        </is>
      </c>
      <c r="C3" s="1459" t="inlineStr">
        <is>
          <t>飯野港運株式会社
京都府舞鶴市松陰１８－７
営業課　谷口様
TEL: 0773-75-5371
FAX: 0773-75-5681</t>
        </is>
      </c>
      <c r="E3" s="10" t="n"/>
      <c r="H3" s="1852" t="n"/>
    </row>
    <row r="4" ht="12" customHeight="1" s="1611">
      <c r="A4" s="1461" t="inlineStr">
        <is>
          <t>梱包情報提出期限</t>
        </is>
      </c>
      <c r="B4" s="1853" t="n"/>
      <c r="C4" s="1572" t="inlineStr">
        <is>
          <t>9/3(午前)</t>
        </is>
      </c>
      <c r="E4" s="10" t="n"/>
      <c r="F4" s="1451" t="n"/>
      <c r="G4" s="1853" t="n"/>
      <c r="M4" s="1858" t="n"/>
    </row>
    <row r="5" customFormat="1" s="1506">
      <c r="A5" s="294" t="inlineStr">
        <is>
          <t>INV No.</t>
        </is>
      </c>
      <c r="B5" s="156" t="inlineStr">
        <is>
          <t>Jan code</t>
        </is>
      </c>
      <c r="C5" s="282" t="inlineStr">
        <is>
          <t>Brand name</t>
        </is>
      </c>
      <c r="D5" s="1571" t="inlineStr">
        <is>
          <t>Description of goods</t>
        </is>
      </c>
      <c r="E5" s="1571" t="inlineStr">
        <is>
          <t>НАМИМЕНОВАНИЕ</t>
        </is>
      </c>
      <c r="F5" s="1571" t="inlineStr">
        <is>
          <t>Case Q'ty</t>
        </is>
      </c>
      <c r="G5" s="1571" t="inlineStr">
        <is>
          <t>LOT</t>
        </is>
      </c>
      <c r="H5" s="284" t="inlineStr">
        <is>
          <t>Q'ty</t>
        </is>
      </c>
      <c r="I5" s="285" t="inlineStr">
        <is>
          <t>仕入値</t>
        </is>
      </c>
      <c r="J5" s="1976" t="inlineStr">
        <is>
          <t>仕入値合計</t>
        </is>
      </c>
    </row>
    <row r="6" customFormat="1" s="1506">
      <c r="A6" s="1867" t="n"/>
      <c r="B6" s="1867" t="inlineStr">
        <is>
          <t>4573221620068</t>
        </is>
      </c>
      <c r="C6" s="1867" t="inlineStr">
        <is>
          <t>ROSY DROP</t>
        </is>
      </c>
      <c r="D6" s="1867" t="inlineStr">
        <is>
          <t>《ROSY DROP》 Perfect Stretch Sheet mini</t>
        </is>
      </c>
      <c r="E6" s="1867" t="inlineStr">
        <is>
          <t>Идеальные патчи под глаза "Капля Розы"</t>
        </is>
      </c>
      <c r="F6" s="1867" t="inlineStr">
        <is>
          <t>nan</t>
        </is>
      </c>
      <c r="G6" s="1867" t="inlineStr">
        <is>
          <t>nan</t>
        </is>
      </c>
      <c r="H6" s="1867" t="inlineStr">
        <is>
          <t>1000.0</t>
        </is>
      </c>
      <c r="I6" s="1867" t="inlineStr">
        <is>
          <t>200.0</t>
        </is>
      </c>
      <c r="J6" s="1867" t="inlineStr">
        <is>
          <t>200000.0</t>
        </is>
      </c>
    </row>
    <row r="7" ht="20.1" customFormat="1" customHeight="1" s="15">
      <c r="A7" s="1867" t="n"/>
      <c r="B7" s="1867" t="inlineStr">
        <is>
          <t>4573221620068</t>
        </is>
      </c>
      <c r="C7" s="1867" t="inlineStr">
        <is>
          <t>ROSY DROP</t>
        </is>
      </c>
      <c r="D7" s="1867" t="inlineStr">
        <is>
          <t>《ROSY DROP》 Perfect Stretch Sheet</t>
        </is>
      </c>
      <c r="E7" s="1867" t="inlineStr">
        <is>
          <t>Идеальные патчи под глаза "Капля Розы"</t>
        </is>
      </c>
      <c r="F7" s="1867" t="inlineStr">
        <is>
          <t>50.0</t>
        </is>
      </c>
      <c r="G7" s="1867" t="inlineStr">
        <is>
          <t>50</t>
        </is>
      </c>
      <c r="H7" s="1867" t="inlineStr">
        <is>
          <t>200.0</t>
        </is>
      </c>
      <c r="I7" s="1867" t="inlineStr">
        <is>
          <t>3600.0</t>
        </is>
      </c>
      <c r="J7" s="1867" t="inlineStr">
        <is>
          <t>720000.0</t>
        </is>
      </c>
    </row>
    <row r="8" ht="20.1" customFormat="1" customHeight="1" s="15">
      <c r="A8" s="550" t="n"/>
      <c r="B8" s="1300" t="n"/>
      <c r="C8" s="1301" t="n"/>
      <c r="D8" s="1302" t="n"/>
      <c r="E8" s="1302" t="n"/>
      <c r="F8" s="1302" t="n"/>
      <c r="G8" s="1303" t="n"/>
      <c r="H8" s="1304" t="n"/>
      <c r="I8" s="1305" t="n"/>
      <c r="J8" s="1977" t="n"/>
    </row>
    <row r="9" ht="20.1" customFormat="1" customHeight="1" s="15">
      <c r="A9" s="1316" t="inlineStr">
        <is>
          <t>TOTAL</t>
        </is>
      </c>
      <c r="B9" s="1834" t="n"/>
      <c r="C9" s="1834" t="n"/>
      <c r="D9" s="1834" t="n"/>
      <c r="E9" s="1834" t="n"/>
      <c r="F9" s="1834" t="n"/>
      <c r="G9" s="1835" t="n"/>
      <c r="H9" s="280">
        <f>SUM(#REF!)</f>
        <v/>
      </c>
      <c r="I9" s="280" t="n"/>
      <c r="J9" s="1856">
        <f>SUM(#REF!)</f>
        <v/>
      </c>
    </row>
    <row r="10" ht="20.1" customFormat="1" customHeight="1" s="14">
      <c r="B10" s="14" t="n"/>
      <c r="H10" s="17" t="n"/>
      <c r="I10" s="17" t="n"/>
      <c r="J10" s="1857" t="n"/>
    </row>
    <row r="11" ht="20.1" customFormat="1" customHeight="1" s="14">
      <c r="A11" s="20" t="inlineStr">
        <is>
          <t>SAMPLE/TESTER ORDER</t>
        </is>
      </c>
      <c r="B11" s="14" t="n"/>
      <c r="H11" s="17" t="n"/>
      <c r="I11" s="17" t="n"/>
      <c r="J11" s="1857" t="n"/>
    </row>
    <row r="12" ht="26.25" customFormat="1" customHeight="1" s="1456">
      <c r="A12" s="306" t="inlineStr">
        <is>
          <t>INV No.</t>
        </is>
      </c>
      <c r="B12" s="157" t="inlineStr">
        <is>
          <t>Jan code</t>
        </is>
      </c>
      <c r="C12" s="288" t="inlineStr">
        <is>
          <t>Brand name</t>
        </is>
      </c>
      <c r="D12" s="1464" t="inlineStr">
        <is>
          <t>Description of goods</t>
        </is>
      </c>
      <c r="E12" s="1464" t="inlineStr">
        <is>
          <t>НАМИМЕНОВАНИЕ</t>
        </is>
      </c>
      <c r="F12" s="1464" t="inlineStr">
        <is>
          <t>Case Q'ty</t>
        </is>
      </c>
      <c r="G12" s="1464" t="inlineStr">
        <is>
          <t>LOT</t>
        </is>
      </c>
      <c r="H12" s="307" t="inlineStr">
        <is>
          <t>Q'ty</t>
        </is>
      </c>
      <c r="I12" s="308" t="inlineStr">
        <is>
          <t>仕入値</t>
        </is>
      </c>
      <c r="J12" s="1975" t="inlineStr">
        <is>
          <t>仕入値合計</t>
        </is>
      </c>
    </row>
    <row r="13" ht="20.25" customFormat="1" customHeight="1" s="1456">
      <c r="A13" s="1313" t="n"/>
      <c r="B13" s="1314" t="n"/>
      <c r="C13" s="1315" t="n"/>
      <c r="D13" s="1316" t="n"/>
      <c r="E13" s="1316" t="n"/>
      <c r="F13" s="1316" t="n"/>
      <c r="G13" s="1316" t="n"/>
      <c r="H13" s="1317" t="n"/>
      <c r="I13" s="1318" t="n"/>
      <c r="J13" s="1981" t="n"/>
    </row>
    <row r="14" ht="20.1" customFormat="1" customHeight="1" s="1456">
      <c r="A14" s="1364" t="inlineStr">
        <is>
          <t>SAMPLE/TESTER TOTAL</t>
        </is>
      </c>
      <c r="B14" s="1863" t="n"/>
      <c r="C14" s="1863" t="n"/>
      <c r="D14" s="1863" t="n"/>
      <c r="E14" s="1863" t="n"/>
      <c r="F14" s="1863" t="n"/>
      <c r="G14" s="1864" t="n"/>
      <c r="H14" s="309">
        <f>SUM(#REF!)</f>
        <v/>
      </c>
      <c r="I14" s="284" t="n"/>
      <c r="J14" s="1982">
        <f>SUM(#REF!)</f>
        <v/>
      </c>
      <c r="K14" s="2" t="n"/>
      <c r="L14" s="2" t="n"/>
      <c r="M14" s="2" t="n"/>
      <c r="N14" s="2" t="n"/>
      <c r="O14" s="2" t="n"/>
      <c r="P14" s="2" t="n"/>
      <c r="Q14" s="2" t="n"/>
    </row>
    <row r="15" ht="20.1" customFormat="1" customHeight="1" s="1456">
      <c r="A15" s="1506" t="n"/>
      <c r="B15" s="1506" t="n"/>
      <c r="C15" s="1506" t="n"/>
      <c r="D15" s="1506" t="n"/>
      <c r="E15" s="1506" t="n"/>
      <c r="F15" s="1506" t="n"/>
      <c r="G15" s="1506" t="n"/>
      <c r="H15" s="5" t="n"/>
      <c r="I15" s="5" t="n"/>
      <c r="J15" s="5" t="n"/>
      <c r="K15" s="2" t="n"/>
      <c r="L15" s="2" t="n"/>
      <c r="M15" s="2" t="n"/>
      <c r="N15" s="2" t="n"/>
      <c r="O15" s="2" t="n"/>
      <c r="P15" s="2" t="n"/>
      <c r="Q15" s="2" t="n"/>
    </row>
    <row r="16" ht="20.1" customFormat="1" customHeight="1" s="1456">
      <c r="A16" s="2" t="n"/>
      <c r="B16" s="1506" t="n"/>
      <c r="C16" s="2" t="n"/>
      <c r="D16" s="2" t="n"/>
      <c r="E16" s="2" t="n"/>
      <c r="F16" s="2" t="n"/>
      <c r="G16" s="2" t="n"/>
      <c r="H16" s="21" t="inlineStr">
        <is>
          <t>合計個数</t>
        </is>
      </c>
      <c r="I16" s="5" t="n"/>
      <c r="J16" s="1871" t="n"/>
      <c r="K16" s="2" t="n"/>
      <c r="L16" s="2" t="n"/>
      <c r="M16" s="2" t="n"/>
      <c r="N16" s="2" t="n"/>
      <c r="O16" s="2" t="n"/>
      <c r="P16" s="2" t="n"/>
      <c r="Q16" s="2" t="n"/>
    </row>
    <row r="17">
      <c r="A17" s="2" t="n"/>
      <c r="B17" s="1506" t="n"/>
      <c r="C17" s="2" t="n"/>
      <c r="D17" s="2" t="n"/>
      <c r="E17" s="2" t="n"/>
      <c r="F17" s="2" t="n"/>
      <c r="G17" s="2" t="n"/>
      <c r="H17" s="309">
        <f>H7+H12</f>
        <v/>
      </c>
      <c r="I17" s="5" t="n"/>
      <c r="J17" s="5" t="n"/>
      <c r="K17" s="2" t="n"/>
      <c r="L17" s="2" t="n"/>
      <c r="M17" s="2" t="n"/>
      <c r="N17" s="2" t="n"/>
      <c r="O17" s="2" t="n"/>
      <c r="P17" s="2" t="n"/>
      <c r="Q17" s="2" t="n"/>
    </row>
    <row r="18">
      <c r="A18" s="2" t="n"/>
      <c r="B18" s="1506" t="n"/>
      <c r="C18" s="2" t="n"/>
      <c r="D18" s="2" t="n"/>
      <c r="E18" s="2" t="n"/>
      <c r="F18" s="2" t="n"/>
      <c r="G18" s="2" t="n"/>
      <c r="H18" s="5" t="n"/>
      <c r="I18" s="5" t="n"/>
      <c r="J18" s="1851" t="n"/>
      <c r="K18" s="2" t="n"/>
      <c r="L18" s="2" t="n"/>
      <c r="M18" s="2" t="n"/>
      <c r="N18" s="2" t="n"/>
      <c r="O18" s="2" t="n"/>
      <c r="P18" s="2" t="n"/>
      <c r="Q18" s="2" t="n"/>
    </row>
  </sheetData>
  <autoFilter ref="A5:J7"/>
  <mergeCells count="10">
    <mergeCell ref="A3:B3"/>
    <mergeCell ref="F4:G4"/>
    <mergeCell ref="A4:B4"/>
    <mergeCell ref="A1:D1"/>
    <mergeCell ref="A2:B2"/>
    <mergeCell ref="A14:G14"/>
    <mergeCell ref="C2:D2"/>
    <mergeCell ref="A9:G9"/>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506"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10"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11">
      <c r="A1" s="1470" t="inlineStr">
        <is>
          <t>ROYAL COSMETICS 09.2025輸出（ロシア向け）</t>
        </is>
      </c>
      <c r="F1" s="421" t="n"/>
      <c r="G1" s="421" t="n"/>
      <c r="H1" s="422" t="n"/>
    </row>
    <row r="2" ht="12" customHeight="1" s="1611">
      <c r="A2" s="1553" t="inlineStr">
        <is>
          <t>納品日</t>
        </is>
      </c>
      <c r="C2" s="1554" t="n">
        <v>45905</v>
      </c>
    </row>
    <row r="3" ht="69.75" customHeight="1" s="1611">
      <c r="A3" s="1553" t="inlineStr">
        <is>
          <t>納品先</t>
        </is>
      </c>
      <c r="C3" s="1578" t="inlineStr">
        <is>
          <t>飯野港運株式会社
京都府舞鶴市松陰１８－７
営業課　谷口様
TEL: 0773-75-5371
FAX: 0773-75-5681</t>
        </is>
      </c>
      <c r="H3" s="1609" t="n"/>
    </row>
    <row r="4" ht="12" customHeight="1" s="1611">
      <c r="A4" s="1557" t="inlineStr">
        <is>
          <t>梱包情報提出期限</t>
        </is>
      </c>
      <c r="B4" s="1853" t="n"/>
      <c r="C4" s="1579" t="inlineStr">
        <is>
          <t>2024/9/3(午前)</t>
        </is>
      </c>
      <c r="D4" s="1853" t="n"/>
      <c r="E4" s="1853" t="n"/>
      <c r="F4" s="1551" t="n"/>
      <c r="G4" s="1853" t="n"/>
      <c r="M4" s="1985" t="n"/>
    </row>
    <row r="5" customFormat="1" s="1597">
      <c r="A5" s="480" t="inlineStr">
        <is>
          <t>INV No.</t>
        </is>
      </c>
      <c r="B5" s="156" t="inlineStr">
        <is>
          <t>Jan code</t>
        </is>
      </c>
      <c r="C5" s="481" t="inlineStr">
        <is>
          <t>Brand name</t>
        </is>
      </c>
      <c r="D5" s="1577" t="inlineStr">
        <is>
          <t>JAN</t>
        </is>
      </c>
      <c r="E5" s="1577" t="inlineStr">
        <is>
          <t>Description of goods</t>
        </is>
      </c>
      <c r="F5" s="1577" t="inlineStr">
        <is>
          <t>Case Q'ty</t>
        </is>
      </c>
      <c r="G5" s="1577" t="inlineStr">
        <is>
          <t>LOT</t>
        </is>
      </c>
      <c r="H5" s="483" t="inlineStr">
        <is>
          <t>Q'ty</t>
        </is>
      </c>
      <c r="I5" s="484" t="inlineStr">
        <is>
          <t>仕入値</t>
        </is>
      </c>
      <c r="J5" s="1986" t="inlineStr">
        <is>
          <t>仕入値合計</t>
        </is>
      </c>
      <c r="K5" s="513" t="n"/>
    </row>
    <row r="6" customFormat="1" s="1597">
      <c r="A6" s="1867" t="n"/>
      <c r="B6" s="1867" t="inlineStr">
        <is>
          <t>4573383082063</t>
        </is>
      </c>
      <c r="C6" s="1867" t="inlineStr">
        <is>
          <t>Lapidem PRO</t>
        </is>
      </c>
      <c r="D6" s="1867" t="inlineStr">
        <is>
          <t>4573383082063</t>
        </is>
      </c>
      <c r="E6" s="1867" t="inlineStr">
        <is>
          <t>《Lapidem PRO》RITUAL Sleeping Bloom Mask 250g</t>
        </is>
      </c>
      <c r="F6" s="1867" t="inlineStr">
        <is>
          <t>nan</t>
        </is>
      </c>
      <c r="G6" s="1867" t="inlineStr">
        <is>
          <t>nan</t>
        </is>
      </c>
      <c r="H6" s="1867" t="inlineStr">
        <is>
          <t>6.0</t>
        </is>
      </c>
      <c r="I6" s="1867" t="inlineStr">
        <is>
          <t>17600.0</t>
        </is>
      </c>
      <c r="J6" s="1867" t="inlineStr">
        <is>
          <t>105600.0</t>
        </is>
      </c>
    </row>
    <row r="7" ht="20.1" customFormat="1" customHeight="1" s="437">
      <c r="A7" s="1867" t="n"/>
      <c r="B7" s="1867" t="inlineStr">
        <is>
          <t>4573383082179</t>
        </is>
      </c>
      <c r="C7" s="1867" t="inlineStr">
        <is>
          <t>Lapidem</t>
        </is>
      </c>
      <c r="D7" s="1867" t="inlineStr">
        <is>
          <t>4573383082179</t>
        </is>
      </c>
      <c r="E7" s="1867" t="inlineStr">
        <is>
          <t>《Lapidem》BATH &amp; MASSAGE OIL04 (BREATHE) 120ml</t>
        </is>
      </c>
      <c r="F7" s="1867" t="inlineStr">
        <is>
          <t>nan</t>
        </is>
      </c>
      <c r="G7" s="1867" t="inlineStr">
        <is>
          <t>nan</t>
        </is>
      </c>
      <c r="H7" s="1867" t="inlineStr">
        <is>
          <t>12.0</t>
        </is>
      </c>
      <c r="I7" s="1867" t="inlineStr">
        <is>
          <t>4235.0</t>
        </is>
      </c>
      <c r="J7" s="1867" t="inlineStr">
        <is>
          <t>50820.0</t>
        </is>
      </c>
    </row>
    <row r="8" ht="20.1" customFormat="1" customHeight="1" s="437">
      <c r="A8" s="1867" t="n"/>
      <c r="B8" s="1867" t="inlineStr">
        <is>
          <t>4573383082032</t>
        </is>
      </c>
      <c r="C8" s="1867" t="inlineStr">
        <is>
          <t>Lapidem</t>
        </is>
      </c>
      <c r="D8" s="1867" t="inlineStr">
        <is>
          <t>4573383082032</t>
        </is>
      </c>
      <c r="E8" s="1867" t="inlineStr">
        <is>
          <t>《Lapidem》RITUAL Sleeping Bloom Mask 100g</t>
        </is>
      </c>
      <c r="F8" s="1867" t="inlineStr">
        <is>
          <t>nan</t>
        </is>
      </c>
      <c r="G8" s="1867" t="inlineStr">
        <is>
          <t>nan</t>
        </is>
      </c>
      <c r="H8" s="1867" t="inlineStr">
        <is>
          <t>18.0</t>
        </is>
      </c>
      <c r="I8" s="1867" t="inlineStr">
        <is>
          <t>8140.0</t>
        </is>
      </c>
      <c r="J8" s="1867" t="inlineStr">
        <is>
          <t>146520.0</t>
        </is>
      </c>
    </row>
    <row r="9" ht="19.5" customFormat="1" customHeight="1" s="453">
      <c r="A9" s="1867" t="n"/>
      <c r="B9" s="1867" t="inlineStr">
        <is>
          <t>4573383083404</t>
        </is>
      </c>
      <c r="C9" s="1867" t="inlineStr">
        <is>
          <t>Lapidem</t>
        </is>
      </c>
      <c r="D9" s="1867" t="inlineStr">
        <is>
          <t>4573383083404</t>
        </is>
      </c>
      <c r="E9" s="1867" t="inlineStr">
        <is>
          <t>LAPIDEM RITUAL SMOOTH MATTE TOUCH CREAM 50ml</t>
        </is>
      </c>
      <c r="F9" s="1867" t="inlineStr">
        <is>
          <t>nan</t>
        </is>
      </c>
      <c r="G9" s="1867" t="inlineStr">
        <is>
          <t>nan</t>
        </is>
      </c>
      <c r="H9" s="1867" t="inlineStr">
        <is>
          <t>24.0</t>
        </is>
      </c>
      <c r="I9" s="1867" t="inlineStr">
        <is>
          <t>7975.0</t>
        </is>
      </c>
      <c r="J9" s="1867" t="inlineStr">
        <is>
          <t>191400.0</t>
        </is>
      </c>
    </row>
    <row r="10" ht="19.5" customFormat="1" customHeight="1" s="453">
      <c r="A10" s="1867" t="n"/>
      <c r="B10" s="1867" t="inlineStr">
        <is>
          <t>4573383083305</t>
        </is>
      </c>
      <c r="C10" s="1867" t="inlineStr">
        <is>
          <t>Lapidem</t>
        </is>
      </c>
      <c r="D10" s="1867" t="inlineStr">
        <is>
          <t>4573383083305</t>
        </is>
      </c>
      <c r="E10" s="1867" t="inlineStr">
        <is>
          <t>LAPIDEM RITUAL NOURISHING ESSENCE 100ml</t>
        </is>
      </c>
      <c r="F10" s="1867" t="inlineStr">
        <is>
          <t>nan</t>
        </is>
      </c>
      <c r="G10" s="1867" t="inlineStr">
        <is>
          <t>nan</t>
        </is>
      </c>
      <c r="H10" s="1867" t="inlineStr">
        <is>
          <t>12.0</t>
        </is>
      </c>
      <c r="I10" s="1867" t="inlineStr">
        <is>
          <t>7040.0</t>
        </is>
      </c>
      <c r="J10" s="1867" t="inlineStr">
        <is>
          <t>84480.0</t>
        </is>
      </c>
    </row>
    <row r="11" ht="19.5" customFormat="1" customHeight="1" s="453">
      <c r="A11" s="1867" t="n"/>
      <c r="B11" s="1867" t="inlineStr">
        <is>
          <t>4573383083206</t>
        </is>
      </c>
      <c r="C11" s="1867" t="inlineStr">
        <is>
          <t>Lapidem</t>
        </is>
      </c>
      <c r="D11" s="1867" t="inlineStr">
        <is>
          <t>4573383083206</t>
        </is>
      </c>
      <c r="E11" s="1867" t="inlineStr">
        <is>
          <t>LAPIDEM RITUAL SILKY SERUM 30ml</t>
        </is>
      </c>
      <c r="F11" s="1867" t="inlineStr">
        <is>
          <t>nan</t>
        </is>
      </c>
      <c r="G11" s="1867" t="inlineStr">
        <is>
          <t>nan</t>
        </is>
      </c>
      <c r="H11" s="1867" t="inlineStr">
        <is>
          <t>12.0</t>
        </is>
      </c>
      <c r="I11" s="1867" t="inlineStr">
        <is>
          <t>9240.0</t>
        </is>
      </c>
      <c r="J11" s="1867" t="inlineStr">
        <is>
          <t>110880.0</t>
        </is>
      </c>
    </row>
    <row r="12" ht="27" customFormat="1" customHeight="1" s="437">
      <c r="A12" s="1867" t="n"/>
      <c r="B12" s="1867" t="inlineStr">
        <is>
          <t>4573383083107</t>
        </is>
      </c>
      <c r="C12" s="1867" t="inlineStr">
        <is>
          <t>Lapidem</t>
        </is>
      </c>
      <c r="D12" s="1867" t="inlineStr">
        <is>
          <t>4573383083107</t>
        </is>
      </c>
      <c r="E12" s="1867" t="inlineStr">
        <is>
          <t>LAPIDEM RITUAL OKIYOME SERUM 60ml</t>
        </is>
      </c>
      <c r="F12" s="1867" t="inlineStr">
        <is>
          <t>nan</t>
        </is>
      </c>
      <c r="G12" s="1867" t="inlineStr">
        <is>
          <t>nan</t>
        </is>
      </c>
      <c r="H12" s="1867" t="inlineStr">
        <is>
          <t>12.0</t>
        </is>
      </c>
      <c r="I12" s="1867" t="inlineStr">
        <is>
          <t>9240.0</t>
        </is>
      </c>
      <c r="J12" s="1867" t="inlineStr">
        <is>
          <t>110880.0</t>
        </is>
      </c>
    </row>
    <row r="13" ht="27" customFormat="1" customHeight="1" s="437">
      <c r="A13" s="1867" t="n"/>
      <c r="B13" s="1867" t="inlineStr">
        <is>
          <t>4573383083008</t>
        </is>
      </c>
      <c r="C13" s="1867" t="inlineStr">
        <is>
          <t>Lapidem</t>
        </is>
      </c>
      <c r="D13" s="1867" t="inlineStr">
        <is>
          <t>4573383083008</t>
        </is>
      </c>
      <c r="E13" s="1867" t="inlineStr">
        <is>
          <t>LAPIDEM RITUAL Dewy Jelly Scrub 80ml</t>
        </is>
      </c>
      <c r="F13" s="1867" t="inlineStr">
        <is>
          <t>nan</t>
        </is>
      </c>
      <c r="G13" s="1867" t="inlineStr">
        <is>
          <t>nan</t>
        </is>
      </c>
      <c r="H13" s="1867" t="inlineStr">
        <is>
          <t>12.0</t>
        </is>
      </c>
      <c r="I13" s="1867" t="inlineStr">
        <is>
          <t>7040.0</t>
        </is>
      </c>
      <c r="J13" s="1867" t="inlineStr">
        <is>
          <t>84480.0</t>
        </is>
      </c>
    </row>
    <row r="14" ht="19.5" customFormat="1" customHeight="1" s="1553">
      <c r="A14" s="1328" t="n"/>
      <c r="B14" s="1300" t="n"/>
      <c r="C14" s="1329" t="n"/>
      <c r="D14" s="1330" t="n"/>
      <c r="E14" s="1330" t="n"/>
      <c r="F14" s="1330" t="n"/>
      <c r="G14" s="1331" t="n"/>
      <c r="H14" s="1332" t="n"/>
      <c r="I14" s="1333" t="n"/>
      <c r="J14" s="1987" t="n"/>
      <c r="K14" s="513" t="n"/>
    </row>
    <row r="15" ht="14.25" customFormat="1" customHeight="1" s="1553">
      <c r="A15" s="1988" t="inlineStr">
        <is>
          <t>TOTAL</t>
        </is>
      </c>
      <c r="B15" s="1834" t="n"/>
      <c r="C15" s="1834" t="n"/>
      <c r="D15" s="1834" t="n"/>
      <c r="E15" s="1834" t="n"/>
      <c r="F15" s="1834" t="n"/>
      <c r="G15" s="1835" t="n"/>
      <c r="H15" s="516">
        <f>SUM(#REF!)</f>
        <v/>
      </c>
      <c r="I15" s="1989" t="n"/>
      <c r="J15" s="1990">
        <f>SUM(#REF!)</f>
        <v/>
      </c>
      <c r="K15" s="514" t="n"/>
    </row>
    <row r="16" ht="20.1" customFormat="1" customHeight="1" s="1553">
      <c r="B16" s="14" t="n"/>
      <c r="H16" s="561" t="n"/>
      <c r="I16" s="464" t="n"/>
      <c r="J16" s="1991" t="n"/>
      <c r="K16" s="514" t="n"/>
    </row>
    <row r="17" ht="20.1" customFormat="1" customHeight="1" s="1553">
      <c r="A17" s="1580" t="inlineStr">
        <is>
          <t>SAMPLE/TESTER ORDER</t>
        </is>
      </c>
      <c r="B17" s="1872" t="n"/>
      <c r="C17" s="1872" t="n"/>
      <c r="D17" s="1872" t="n"/>
      <c r="E17" s="1872" t="n"/>
      <c r="F17" s="1872" t="n"/>
      <c r="G17" s="1872" t="n"/>
      <c r="H17" s="1872" t="n"/>
      <c r="I17" s="1872" t="n"/>
      <c r="J17" s="1872" t="n"/>
      <c r="K17" s="519" t="n"/>
    </row>
    <row r="18">
      <c r="A18" s="1580" t="n"/>
      <c r="B18" s="1580" t="n"/>
      <c r="C18" s="1580" t="n"/>
      <c r="D18" s="1580" t="n"/>
      <c r="E18" s="1580" t="n"/>
      <c r="F18" s="1580" t="n"/>
      <c r="G18" s="1580" t="n"/>
      <c r="H18" s="1580" t="n"/>
      <c r="I18" s="1580" t="n"/>
      <c r="J18" s="1580" t="n"/>
      <c r="K18" s="519" t="n"/>
    </row>
    <row r="19">
      <c r="A19" s="1581" t="inlineStr">
        <is>
          <t xml:space="preserve">SAMPLE/TESTER </t>
        </is>
      </c>
      <c r="B19" s="1834" t="n"/>
      <c r="C19" s="1834" t="n"/>
      <c r="D19" s="1834" t="n"/>
      <c r="E19" s="1834" t="n"/>
      <c r="F19" s="1834" t="n"/>
      <c r="G19" s="1834" t="n"/>
      <c r="H19" s="1834" t="n"/>
      <c r="I19" s="1834" t="n"/>
      <c r="J19" s="1834" t="n"/>
      <c r="K19" s="519" t="n"/>
    </row>
    <row r="20">
      <c r="A20" s="480" t="inlineStr">
        <is>
          <t>INV No.</t>
        </is>
      </c>
      <c r="B20" s="157" t="inlineStr">
        <is>
          <t>Jan code</t>
        </is>
      </c>
      <c r="C20" s="481" t="inlineStr">
        <is>
          <t>Brand name</t>
        </is>
      </c>
      <c r="D20" s="481" t="n"/>
      <c r="E20" s="1577" t="inlineStr">
        <is>
          <t>Description of goods</t>
        </is>
      </c>
      <c r="F20" s="1577" t="inlineStr">
        <is>
          <t>Case Q'ty</t>
        </is>
      </c>
      <c r="G20" s="1577" t="inlineStr">
        <is>
          <t>LOT</t>
        </is>
      </c>
      <c r="H20" s="483" t="inlineStr">
        <is>
          <t>Q'ty</t>
        </is>
      </c>
      <c r="I20" s="484" t="inlineStr">
        <is>
          <t>仕入値</t>
        </is>
      </c>
      <c r="J20" s="1986" t="inlineStr">
        <is>
          <t>仕入値合計</t>
        </is>
      </c>
      <c r="K20" s="514" t="n"/>
    </row>
    <row r="21">
      <c r="A21" s="1344" t="n"/>
      <c r="B21" s="1314" t="n"/>
      <c r="C21" s="1345" t="n"/>
      <c r="D21" s="1345" t="n"/>
      <c r="E21" s="1346" t="n"/>
      <c r="F21" s="1346" t="n"/>
      <c r="G21" s="1346" t="n"/>
      <c r="H21" s="1332" t="n"/>
      <c r="I21" s="1333" t="n"/>
      <c r="J21" s="1987" t="n"/>
      <c r="K21" s="514" t="n"/>
    </row>
    <row r="22">
      <c r="A22" s="1386" t="inlineStr">
        <is>
          <t>SAMPLE/TESTER TOTAL</t>
        </is>
      </c>
      <c r="B22" s="1863" t="n"/>
      <c r="C22" s="1863" t="n"/>
      <c r="D22" s="1863" t="n"/>
      <c r="E22" s="1863" t="n"/>
      <c r="F22" s="1863" t="n"/>
      <c r="G22" s="1864" t="n"/>
      <c r="H22" s="483">
        <f>SUM(#REF!)</f>
        <v/>
      </c>
      <c r="I22" s="483" t="n"/>
      <c r="J22" s="483" t="n"/>
      <c r="K22" s="511" t="n"/>
      <c r="L22" s="427" t="n"/>
      <c r="M22" s="427" t="n"/>
      <c r="N22" s="427" t="n"/>
      <c r="O22" s="427" t="n"/>
      <c r="P22" s="427" t="n"/>
      <c r="Q22" s="427" t="n"/>
    </row>
    <row r="23">
      <c r="A23" s="1597" t="n"/>
      <c r="B23" s="1506" t="n"/>
      <c r="C23" s="1597" t="n"/>
      <c r="D23" s="1597" t="n"/>
      <c r="E23" s="1597" t="n"/>
      <c r="F23" s="1597" t="n"/>
      <c r="G23" s="1597" t="n"/>
      <c r="H23" s="425" t="inlineStr">
        <is>
          <t>合計個数</t>
        </is>
      </c>
      <c r="I23" s="425" t="n"/>
      <c r="J23" s="1610" t="n"/>
      <c r="K23" s="511" t="n"/>
      <c r="L23" s="427" t="n"/>
      <c r="M23" s="427" t="n"/>
      <c r="N23" s="427" t="n"/>
      <c r="O23" s="427" t="n"/>
      <c r="P23" s="427" t="n"/>
      <c r="Q23" s="427" t="n"/>
    </row>
    <row r="24">
      <c r="A24" s="427" t="n"/>
      <c r="B24" s="1506" t="n"/>
      <c r="C24" s="427" t="n"/>
      <c r="D24" s="427" t="n"/>
      <c r="E24" s="427" t="n"/>
      <c r="F24" s="427" t="n"/>
      <c r="G24" s="427" t="n"/>
      <c r="H24" s="520">
        <f>H7+H14</f>
        <v/>
      </c>
      <c r="I24" s="425" t="n"/>
      <c r="J24" s="425" t="n"/>
      <c r="K24" s="511" t="n"/>
      <c r="L24" s="427" t="n"/>
      <c r="M24" s="427" t="n"/>
      <c r="N24" s="427" t="n"/>
      <c r="O24" s="427" t="n"/>
      <c r="P24" s="427" t="n"/>
      <c r="Q24" s="427" t="n"/>
    </row>
    <row r="25">
      <c r="A25" s="427" t="n"/>
      <c r="B25" s="1506" t="n"/>
      <c r="C25" s="427" t="n"/>
      <c r="D25" s="427" t="n"/>
      <c r="E25" s="427" t="n"/>
      <c r="F25" s="427" t="n"/>
      <c r="G25" s="427" t="n"/>
      <c r="H25" s="425" t="n"/>
      <c r="I25" s="425" t="n"/>
      <c r="J25" s="1610" t="n"/>
      <c r="K25" s="511" t="n"/>
      <c r="L25" s="427" t="n"/>
      <c r="M25" s="427" t="n"/>
      <c r="N25" s="427" t="n"/>
      <c r="O25" s="427" t="n"/>
      <c r="P25" s="427" t="n"/>
      <c r="Q25" s="427" t="n"/>
    </row>
  </sheetData>
  <autoFilter ref="A5:J16"/>
  <mergeCells count="12">
    <mergeCell ref="A3:B3"/>
    <mergeCell ref="C2:E2"/>
    <mergeCell ref="F4:G4"/>
    <mergeCell ref="A4:B4"/>
    <mergeCell ref="A2:B2"/>
    <mergeCell ref="A17:J17"/>
    <mergeCell ref="A22:G22"/>
    <mergeCell ref="C4:E4"/>
    <mergeCell ref="C3:E3"/>
    <mergeCell ref="A1:E1"/>
    <mergeCell ref="A15:G15"/>
    <mergeCell ref="A19:J19"/>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width="10.875" bestFit="1" customWidth="1" style="1506" min="2" max="2"/>
    <col width="10.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43"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60"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4560438573454</t>
        </is>
      </c>
      <c r="C6" s="1867" t="inlineStr">
        <is>
          <t>AISHODO</t>
        </is>
      </c>
      <c r="D6" s="1867" t="inlineStr">
        <is>
          <t xml:space="preserve">AISHODO Japanese barley grass green juice. </t>
        </is>
      </c>
      <c r="E6" s="1867" t="inlineStr">
        <is>
          <t>44.0</t>
        </is>
      </c>
      <c r="F6" s="1867" t="inlineStr">
        <is>
          <t>nan</t>
        </is>
      </c>
      <c r="G6" s="1867" t="inlineStr">
        <is>
          <t>88.0</t>
        </is>
      </c>
      <c r="H6" s="1867" t="inlineStr">
        <is>
          <t>480.0</t>
        </is>
      </c>
      <c r="I6" s="1867" t="inlineStr">
        <is>
          <t>42240.0</t>
        </is>
      </c>
      <c r="J6" s="1867" t="inlineStr">
        <is>
          <t>0.088</t>
        </is>
      </c>
      <c r="K6" s="1867" t="inlineStr">
        <is>
          <t>11.25</t>
        </is>
      </c>
      <c r="L6" s="1867" t="inlineStr">
        <is>
          <t>44.0</t>
        </is>
      </c>
      <c r="M6" s="1867" t="inlineStr">
        <is>
          <t>nan</t>
        </is>
      </c>
      <c r="N6" s="1867" t="inlineStr">
        <is>
          <t>0.234</t>
        </is>
      </c>
      <c r="O6" s="1867" t="inlineStr">
        <is>
          <t>0.234</t>
        </is>
      </c>
      <c r="P6" s="1867" t="inlineStr">
        <is>
          <t>20.592</t>
        </is>
      </c>
      <c r="Q6" s="1867" t="inlineStr">
        <is>
          <t>supplement</t>
        </is>
      </c>
    </row>
    <row r="7" ht="20.1" customFormat="1" customHeight="1" s="15">
      <c r="A7" s="1867" t="n"/>
      <c r="B7" s="1867" t="inlineStr">
        <is>
          <t>4560438576530</t>
        </is>
      </c>
      <c r="C7" s="1867" t="inlineStr">
        <is>
          <t>AISHODO</t>
        </is>
      </c>
      <c r="D7" s="1867" t="inlineStr">
        <is>
          <t>Maiko Moisture Facial Mask 3GF (Hexapeptide-33/Oligopeptide-34/Acetyl Decapeptide-3)</t>
        </is>
      </c>
      <c r="E7" s="1867" t="inlineStr">
        <is>
          <t>24.0</t>
        </is>
      </c>
      <c r="F7" s="1867" t="inlineStr">
        <is>
          <t>nan</t>
        </is>
      </c>
      <c r="G7" s="1867" t="inlineStr">
        <is>
          <t>96.0</t>
        </is>
      </c>
      <c r="H7" s="1867" t="inlineStr">
        <is>
          <t>680.0</t>
        </is>
      </c>
      <c r="I7" s="1867" t="inlineStr">
        <is>
          <t>65280.0</t>
        </is>
      </c>
      <c r="J7" s="1867" t="inlineStr">
        <is>
          <t>0.022</t>
        </is>
      </c>
      <c r="K7" s="1867" t="inlineStr">
        <is>
          <t>8.6</t>
        </is>
      </c>
      <c r="L7" s="1867" t="inlineStr">
        <is>
          <t>24.0</t>
        </is>
      </c>
      <c r="M7" s="1867" t="inlineStr">
        <is>
          <t>nan</t>
        </is>
      </c>
      <c r="N7" s="1867" t="inlineStr">
        <is>
          <t>0.32</t>
        </is>
      </c>
      <c r="O7" s="1867" t="inlineStr">
        <is>
          <t>0.32</t>
        </is>
      </c>
      <c r="P7" s="1867" t="inlineStr">
        <is>
          <t>30.72</t>
        </is>
      </c>
      <c r="Q7" s="1867" t="inlineStr">
        <is>
          <t>face mask</t>
        </is>
      </c>
    </row>
    <row r="8" ht="20.1" customFormat="1" customHeight="1" s="15">
      <c r="A8" s="1867" t="n"/>
      <c r="B8" s="1867" t="inlineStr">
        <is>
          <t>4560438576554</t>
        </is>
      </c>
      <c r="C8" s="1867" t="inlineStr">
        <is>
          <t>AISHODO</t>
        </is>
      </c>
      <c r="D8" s="1867" t="inlineStr">
        <is>
          <t>Maiko Moisture Facial Mask Collagen</t>
        </is>
      </c>
      <c r="E8" s="1867" t="inlineStr">
        <is>
          <t>24.0</t>
        </is>
      </c>
      <c r="F8" s="1867" t="inlineStr">
        <is>
          <t>nan</t>
        </is>
      </c>
      <c r="G8" s="1867" t="inlineStr">
        <is>
          <t>96.0</t>
        </is>
      </c>
      <c r="H8" s="1867" t="inlineStr">
        <is>
          <t>680.0</t>
        </is>
      </c>
      <c r="I8" s="1867" t="inlineStr">
        <is>
          <t>65280.0</t>
        </is>
      </c>
      <c r="J8" s="1867" t="inlineStr">
        <is>
          <t>0.022</t>
        </is>
      </c>
      <c r="K8" s="1867" t="inlineStr">
        <is>
          <t>8.6</t>
        </is>
      </c>
      <c r="L8" s="1867" t="inlineStr">
        <is>
          <t>24.0</t>
        </is>
      </c>
      <c r="M8" s="1867" t="inlineStr">
        <is>
          <t>nan</t>
        </is>
      </c>
      <c r="N8" s="1867" t="inlineStr">
        <is>
          <t>0.32</t>
        </is>
      </c>
      <c r="O8" s="1867" t="inlineStr">
        <is>
          <t>0.32</t>
        </is>
      </c>
      <c r="P8" s="1867" t="inlineStr">
        <is>
          <t>30.72</t>
        </is>
      </c>
      <c r="Q8" s="1867" t="inlineStr">
        <is>
          <t>face mask</t>
        </is>
      </c>
    </row>
    <row r="9" ht="28.5" customHeight="1" s="1611">
      <c r="A9" s="1307" t="n"/>
      <c r="B9" s="550" t="n"/>
      <c r="C9" s="1308" t="n"/>
      <c r="D9" s="1307" t="n"/>
      <c r="E9" s="1307" t="n"/>
      <c r="F9" s="1307" t="n"/>
      <c r="G9" s="1309" t="n"/>
      <c r="H9" s="1310" t="n"/>
      <c r="I9" s="1898" t="n"/>
      <c r="J9" s="1311" t="n"/>
      <c r="K9" s="1311" t="n"/>
      <c r="L9" s="1980" t="n"/>
      <c r="M9" s="1980" t="n"/>
      <c r="N9" s="1980" t="n"/>
      <c r="O9" s="1307" t="n"/>
      <c r="P9" s="1307" t="n"/>
      <c r="Q9" s="1307" t="n"/>
      <c r="R9" s="1456" t="n"/>
    </row>
    <row r="10">
      <c r="A10" s="1412" t="inlineStr">
        <is>
          <t>TOTAL</t>
        </is>
      </c>
      <c r="B10" s="1863" t="n"/>
      <c r="C10" s="1863" t="n"/>
      <c r="D10" s="1863" t="n"/>
      <c r="E10" s="1863" t="n"/>
      <c r="F10" s="1864" t="n"/>
      <c r="G10" s="280">
        <f>SUM(#REF!)</f>
        <v/>
      </c>
      <c r="H10" s="307" t="n"/>
      <c r="I10" s="1856">
        <f>SUM(#REF!)</f>
        <v/>
      </c>
      <c r="J10" s="1464" t="n"/>
      <c r="K10" s="1464" t="n"/>
      <c r="L10" s="1464" t="n"/>
      <c r="M10" s="1464" t="n"/>
      <c r="N10" s="1464" t="n"/>
      <c r="O10" s="1464" t="n"/>
      <c r="P10" s="1865" t="n"/>
      <c r="Q10" s="288" t="n"/>
      <c r="R10" s="13" t="n"/>
    </row>
    <row r="11">
      <c r="B11" s="14" t="n"/>
      <c r="G11" s="17" t="n"/>
      <c r="I11" s="1857" t="n"/>
      <c r="J11" s="19" t="n"/>
      <c r="K11" s="19" t="n"/>
      <c r="L11" s="1857" t="n"/>
      <c r="M11" s="1857" t="n"/>
      <c r="N11" s="1857" t="n"/>
      <c r="O11" s="14" t="n"/>
      <c r="P11" s="14" t="n"/>
      <c r="R11" s="13" t="n"/>
    </row>
    <row r="12" ht="20.1" customFormat="1" customHeight="1" s="15">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973" t="inlineStr">
        <is>
          <t>仕入値合計</t>
        </is>
      </c>
    </row>
    <row r="14">
      <c r="A14" s="1307" t="n"/>
      <c r="B14" s="550" t="n"/>
      <c r="C14" s="1308" t="n"/>
      <c r="D14" s="1307" t="n"/>
      <c r="E14" s="1307" t="n"/>
      <c r="F14" s="1307" t="n"/>
      <c r="G14" s="1309" t="n"/>
      <c r="H14" s="1310" t="n"/>
      <c r="I14" s="1898" t="n"/>
    </row>
    <row r="15" ht="20.1" customHeight="1" s="1611">
      <c r="A15" s="1412" t="inlineStr">
        <is>
          <t>TOTAL</t>
        </is>
      </c>
      <c r="B15" s="1863" t="n"/>
      <c r="C15" s="1863" t="n"/>
      <c r="D15" s="1863" t="n"/>
      <c r="E15" s="1863" t="n"/>
      <c r="F15" s="1864" t="n"/>
      <c r="G15" s="280">
        <f>SUM(#REF!)</f>
        <v/>
      </c>
      <c r="H15" s="280" t="n"/>
      <c r="I15" s="1856" t="n">
        <v>0</v>
      </c>
      <c r="J15" s="1464" t="n"/>
      <c r="K15" s="1464" t="n"/>
      <c r="L15" s="1464" t="n"/>
      <c r="M15" s="1464" t="n"/>
      <c r="N15" s="1464" t="n"/>
      <c r="O15" s="1464" t="n"/>
      <c r="P15" s="1865" t="n"/>
      <c r="Q15" s="288" t="n"/>
      <c r="R15" s="13" t="n"/>
    </row>
    <row r="16" ht="20.1" customHeight="1" s="1611"/>
    <row r="17"/>
    <row r="18">
      <c r="G18" s="284" t="inlineStr">
        <is>
          <t>合計個数</t>
        </is>
      </c>
    </row>
    <row r="19">
      <c r="G19" s="309">
        <f>G7+G12</f>
        <v/>
      </c>
    </row>
    <row r="20"/>
    <row r="21" ht="15.75" customHeight="1" s="1611"/>
    <row r="22" ht="18" customHeight="1" s="1611"/>
    <row r="23"/>
    <row r="24">
      <c r="G24" s="2" t="n"/>
    </row>
    <row r="25">
      <c r="G25" s="2" t="n"/>
    </row>
  </sheetData>
  <autoFilter ref="A5:Q5">
    <sortState ref="A5:Q6">
      <sortCondition ref="G5"/>
    </sortState>
  </autoFilter>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7" sqref="A7:XFD8"/>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03.2025輸出 ORDER</t>
        </is>
      </c>
      <c r="E1" s="3" t="n"/>
      <c r="F1" s="3" t="n"/>
      <c r="G1" s="4" t="n"/>
    </row>
    <row r="2" ht="12" customHeight="1" s="1611">
      <c r="A2" s="1456" t="inlineStr">
        <is>
          <t>納品日</t>
        </is>
      </c>
      <c r="C2" s="1457" t="n">
        <v>45715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550"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4.2024輸出</t>
        </is>
      </c>
      <c r="E1" s="3" t="n"/>
      <c r="F1" s="3" t="n"/>
      <c r="G1" s="4" t="n"/>
    </row>
    <row r="2" ht="14.25" customHeight="1" s="1611">
      <c r="A2" s="1456" t="inlineStr">
        <is>
          <t>納品日</t>
        </is>
      </c>
      <c r="C2" s="1583" t="inlineStr">
        <is>
          <t>最短</t>
        </is>
      </c>
    </row>
    <row r="3" ht="56.25" customHeight="1" s="1611">
      <c r="A3" s="1456" t="inlineStr">
        <is>
          <t>納品先</t>
        </is>
      </c>
      <c r="C3" s="1459" t="inlineStr">
        <is>
          <t>株式会社サムライ貿易
住所：939-8095 富山県富山市大泉中町1-11
TEL.：076-461-7471
FAX：076-461-7472</t>
        </is>
      </c>
      <c r="G3" s="1852" t="n"/>
    </row>
    <row r="4" ht="15.75" customHeight="1" s="1611">
      <c r="A4" s="1461" t="inlineStr">
        <is>
          <t>梱包情報提出期限</t>
        </is>
      </c>
      <c r="B4" s="1853" t="n"/>
      <c r="C4" s="1508" t="n"/>
      <c r="D4" s="1853" t="n"/>
      <c r="E4" s="1451" t="n"/>
      <c r="F4" s="1853" t="n"/>
      <c r="L4" s="1858" t="n"/>
    </row>
    <row r="5" ht="15.75" customFormat="1" customHeigh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ht="15.75" customFormat="1" customHeigh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5"/>
    <col width="7.875" customWidth="1" style="5" min="6" max="7"/>
    <col width="13.125" customWidth="1" style="1851"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611">
      <c r="A1" s="1470" t="inlineStr">
        <is>
          <t>ROYAL COSMETICS 03.2024輸出</t>
        </is>
      </c>
      <c r="E1" s="3" t="n"/>
      <c r="F1" s="4" t="n"/>
    </row>
    <row r="2" ht="12" customHeight="1" s="1611">
      <c r="A2" s="1456" t="inlineStr">
        <is>
          <t>納品日</t>
        </is>
      </c>
      <c r="C2" s="1457" t="n"/>
    </row>
    <row r="3" ht="80.25" customHeight="1" s="1611">
      <c r="A3" s="1456" t="inlineStr">
        <is>
          <t>納品先</t>
        </is>
      </c>
      <c r="C3" s="1459" t="inlineStr">
        <is>
          <t>飯野港運株式会社
京都府舞鶴市松陰１８－７
営業課　谷口様
TEL: 0773-75-5371
FAX: 0773-75-5681</t>
        </is>
      </c>
      <c r="F3" s="1852" t="n"/>
    </row>
    <row r="4" ht="12" customHeight="1" s="1611">
      <c r="A4" s="1461" t="inlineStr">
        <is>
          <t>梱包情報提出期限</t>
        </is>
      </c>
      <c r="B4" s="1853" t="n"/>
      <c r="C4" s="1467" t="n"/>
      <c r="D4" s="1853" t="n"/>
      <c r="E4" s="1451" t="n"/>
      <c r="K4" s="1858" t="n"/>
    </row>
    <row r="5" customFormat="1" s="1506">
      <c r="A5" s="294" t="inlineStr">
        <is>
          <t>INV No.</t>
        </is>
      </c>
      <c r="B5" s="156" t="inlineStr">
        <is>
          <t>Jan code</t>
        </is>
      </c>
      <c r="C5" s="282" t="inlineStr">
        <is>
          <t>Brand name</t>
        </is>
      </c>
      <c r="D5" s="1571" t="inlineStr">
        <is>
          <t>Description of goods</t>
        </is>
      </c>
      <c r="E5" s="294" t="inlineStr">
        <is>
          <t>Case Q'ty</t>
        </is>
      </c>
      <c r="F5" s="284" t="inlineStr">
        <is>
          <t>Q'ty</t>
        </is>
      </c>
      <c r="G5" s="285" t="inlineStr">
        <is>
          <t>仕入値</t>
        </is>
      </c>
      <c r="H5" s="1976" t="inlineStr">
        <is>
          <t>仕入値合計</t>
        </is>
      </c>
    </row>
    <row r="6" customFormat="1" s="1506">
      <c r="A6" s="550" t="n"/>
      <c r="B6" s="1300" t="n"/>
      <c r="C6" s="1301" t="n"/>
      <c r="D6" s="1302" t="n"/>
      <c r="F6" s="1304" t="n"/>
      <c r="G6" s="1305" t="n"/>
      <c r="H6" s="1977" t="n"/>
    </row>
    <row r="7" ht="20.1" customFormat="1" customHeight="1" s="15">
      <c r="A7" s="1992" t="inlineStr">
        <is>
          <t>TOTAL</t>
        </is>
      </c>
      <c r="B7" s="1834" t="n"/>
      <c r="C7" s="1834" t="n"/>
      <c r="D7" s="1834" t="n"/>
      <c r="E7" s="1834" t="n"/>
      <c r="F7" s="280">
        <f>SUM(#REF!)</f>
        <v/>
      </c>
      <c r="G7" s="280" t="n"/>
      <c r="H7" s="1856">
        <f>SUM(#REF!)</f>
        <v/>
      </c>
    </row>
    <row r="8" ht="20.1" customFormat="1" customHeight="1" s="15">
      <c r="B8" s="14" t="n"/>
      <c r="F8" s="17" t="n"/>
      <c r="G8" s="17" t="n"/>
      <c r="H8" s="1857"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width="12.375" customWidth="1" style="1506" min="2" max="2"/>
    <col width="10.875" customWidth="1" style="2" min="3" max="3"/>
    <col width="41.25"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55" t="inlineStr">
        <is>
          <t>ROYAL COSMETICS 07.2025輸出</t>
        </is>
      </c>
      <c r="E1" s="3" t="n"/>
      <c r="F1" s="3" t="n"/>
      <c r="G1" s="4" t="n"/>
    </row>
    <row r="2" ht="15.75" customHeight="1" s="1611">
      <c r="A2" s="1456" t="inlineStr">
        <is>
          <t>納品日</t>
        </is>
      </c>
      <c r="C2" s="1505" t="n">
        <v>45856</v>
      </c>
    </row>
    <row r="3" ht="61.5" customHeight="1" s="1611">
      <c r="A3" s="1456" t="inlineStr">
        <is>
          <t>納品先</t>
        </is>
      </c>
      <c r="C3" s="1459" t="inlineStr">
        <is>
          <t>飯野港運株式会社
京都府舞鶴市松陰１８－７
営業課　谷口様
TEL: 0773-75-5371
FAX: 0773-75-5681</t>
        </is>
      </c>
      <c r="G3" s="1852" t="n"/>
    </row>
    <row r="4" ht="15" customHeight="1" s="1611">
      <c r="A4" s="1461" t="inlineStr">
        <is>
          <t>梱包情報提出期限</t>
        </is>
      </c>
      <c r="B4" s="1853" t="n"/>
      <c r="C4" s="1508" t="inlineStr">
        <is>
          <t>2025/7/16(午前)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0.1" customFormat="1" customHeight="1" s="15">
      <c r="A9" s="20" t="inlineStr">
        <is>
          <t>SAMPLE/TESTER ORDER</t>
        </is>
      </c>
      <c r="B9" s="14" t="n"/>
      <c r="G9" s="17" t="n"/>
      <c r="H9" s="17" t="n"/>
      <c r="I9" s="1857" t="n"/>
    </row>
    <row r="10" ht="20.1" customFormat="1" customHeight="1" s="14">
      <c r="A10" s="306" t="inlineStr">
        <is>
          <t>INV No.</t>
        </is>
      </c>
      <c r="B10" s="157" t="inlineStr">
        <is>
          <t>Jan code</t>
        </is>
      </c>
      <c r="C10" s="288" t="inlineStr">
        <is>
          <t>Brand name</t>
        </is>
      </c>
      <c r="D10" s="1464" t="inlineStr">
        <is>
          <t>Description of goods</t>
        </is>
      </c>
      <c r="E10" s="1464" t="inlineStr">
        <is>
          <t>Case Q'ty</t>
        </is>
      </c>
      <c r="F10" s="1464" t="inlineStr">
        <is>
          <t>LOT</t>
        </is>
      </c>
      <c r="G10" s="307" t="inlineStr">
        <is>
          <t>Q'ty</t>
        </is>
      </c>
      <c r="H10" s="308" t="inlineStr">
        <is>
          <t>仕入値</t>
        </is>
      </c>
      <c r="I10" s="1975" t="inlineStr">
        <is>
          <t>仕入値合計</t>
        </is>
      </c>
    </row>
    <row r="11" ht="20.1" customFormat="1" customHeight="1" s="14">
      <c r="A11" s="1313" t="n"/>
      <c r="B11" s="1314" t="n"/>
      <c r="C11" s="1315" t="n"/>
      <c r="D11" s="1316" t="n"/>
      <c r="E11" s="1316" t="n"/>
      <c r="F11" s="1316" t="n"/>
      <c r="G11" s="1317" t="n"/>
      <c r="H11" s="1318" t="n"/>
      <c r="I11" s="1981" t="n"/>
    </row>
    <row r="12" ht="26.25" customFormat="1" customHeight="1" s="1456">
      <c r="A12" s="1364" t="inlineStr">
        <is>
          <t>SAMPLE/TESTER TOTAL</t>
        </is>
      </c>
      <c r="B12" s="1863" t="n"/>
      <c r="C12" s="1863" t="n"/>
      <c r="D12" s="1863" t="n"/>
      <c r="E12" s="1863" t="n"/>
      <c r="F12" s="1864" t="n"/>
      <c r="G12" s="309">
        <f>SUM(#REF!)</f>
        <v/>
      </c>
      <c r="H12" s="284" t="n"/>
      <c r="I12" s="1982">
        <f>SUM(#REF!)</f>
        <v/>
      </c>
      <c r="J12" s="2" t="n"/>
      <c r="K12" s="2" t="n"/>
      <c r="L12" s="2" t="n"/>
      <c r="M12" s="2" t="n"/>
      <c r="N12" s="2" t="n"/>
      <c r="O12" s="2" t="n"/>
      <c r="P12" s="2" t="n"/>
    </row>
    <row r="13" ht="20.25" customFormat="1" customHeight="1" s="1456">
      <c r="A13" s="1506" t="n"/>
      <c r="B13" s="1506" t="n"/>
      <c r="C13" s="1506" t="n"/>
      <c r="D13" s="1506" t="n"/>
      <c r="E13" s="1506" t="n"/>
      <c r="F13" s="1506" t="n"/>
      <c r="G13" s="5" t="n"/>
      <c r="H13" s="5" t="n"/>
      <c r="I13" s="5" t="n"/>
      <c r="J13" s="2" t="n"/>
      <c r="K13" s="2" t="n"/>
      <c r="L13" s="2" t="n"/>
      <c r="M13" s="2" t="n"/>
      <c r="N13" s="2" t="n"/>
      <c r="O13" s="2" t="n"/>
      <c r="P13" s="2" t="n"/>
    </row>
    <row r="14" ht="20.1" customFormat="1" customHeight="1" s="1456">
      <c r="A14" s="2" t="n"/>
      <c r="B14" s="1506" t="n"/>
      <c r="C14" s="2" t="n"/>
      <c r="D14" s="2" t="n"/>
      <c r="E14" s="2" t="n"/>
      <c r="F14" s="2" t="n"/>
      <c r="G14" s="21" t="inlineStr">
        <is>
          <t>合計個数</t>
        </is>
      </c>
      <c r="H14" s="5" t="n"/>
      <c r="I14" s="1871" t="n"/>
      <c r="J14" s="2" t="n"/>
      <c r="K14" s="2" t="n"/>
      <c r="L14" s="2" t="n"/>
      <c r="M14" s="2" t="n"/>
      <c r="N14" s="2" t="n"/>
      <c r="O14" s="2" t="n"/>
      <c r="P14" s="2" t="n"/>
    </row>
    <row r="15" ht="20.1" customFormat="1" customHeight="1" s="1456">
      <c r="A15" s="2" t="n"/>
      <c r="B15" s="1506" t="n"/>
      <c r="C15" s="2" t="n"/>
      <c r="D15" s="2" t="n"/>
      <c r="E15" s="2" t="n"/>
      <c r="F15" s="2" t="n"/>
      <c r="G15" s="309">
        <f>G7+G12</f>
        <v/>
      </c>
      <c r="H15" s="5" t="n"/>
      <c r="I15" s="5" t="n"/>
      <c r="J15" s="2" t="n"/>
      <c r="K15" s="2" t="n"/>
      <c r="L15" s="2" t="n"/>
      <c r="M15" s="2" t="n"/>
      <c r="N15" s="2" t="n"/>
      <c r="O15" s="2" t="n"/>
      <c r="P15" s="2" t="n"/>
    </row>
    <row r="16" ht="20.1" customFormat="1" customHeight="1" s="1456">
      <c r="A16" s="2" t="n"/>
      <c r="B16" s="1506" t="n"/>
      <c r="C16" s="2" t="n"/>
      <c r="D16" s="2" t="n"/>
      <c r="E16" s="2" t="n"/>
      <c r="F16" s="2" t="n"/>
      <c r="G16" s="5" t="n"/>
      <c r="H16" s="5" t="n"/>
      <c r="I16" s="1851" t="n"/>
      <c r="J16" s="2" t="n"/>
      <c r="K16" s="2" t="n"/>
      <c r="L16" s="2" t="n"/>
      <c r="M16" s="2" t="n"/>
      <c r="N16" s="2" t="n"/>
      <c r="O16" s="2" t="n"/>
      <c r="P16" s="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03.2025輸出</t>
        </is>
      </c>
      <c r="E1" s="3" t="n"/>
      <c r="F1" s="3" t="n"/>
      <c r="G1" s="4" t="n"/>
    </row>
    <row r="2" ht="12" customHeight="1" s="1611">
      <c r="A2" s="1553" t="inlineStr">
        <is>
          <t>納品日</t>
        </is>
      </c>
      <c r="C2" s="1512" t="n">
        <v>45743</v>
      </c>
      <c r="J2" s="1851" t="n"/>
      <c r="K2" s="1851" t="n"/>
    </row>
    <row r="3" ht="62.25" customHeight="1" s="1611">
      <c r="A3" s="1553" t="inlineStr">
        <is>
          <t>納品先</t>
        </is>
      </c>
      <c r="C3" s="1584" t="inlineStr">
        <is>
          <t>飯野港運株式会社
京都府舞鶴市松陰１８－７
営業課　谷口様
TEL: 0773-75-5371
FAX: 0773-75-5681</t>
        </is>
      </c>
      <c r="G3" s="1852" t="n"/>
      <c r="J3" s="1851" t="n"/>
      <c r="K3" s="1851" t="n"/>
    </row>
    <row r="4" ht="12" customHeight="1" s="1611">
      <c r="A4" s="1557" t="inlineStr">
        <is>
          <t>梱包情報提出期限</t>
        </is>
      </c>
      <c r="B4" s="1853" t="n"/>
      <c r="C4" s="1512" t="inlineStr">
        <is>
          <t>2025/03/26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idden="1" ht="20.1" customFormat="1" customHeight="1" s="15">
      <c r="A6" s="287" t="n"/>
      <c r="B6" s="1993" t="n"/>
      <c r="C6" s="288" t="inlineStr">
        <is>
          <t>RUHAKU</t>
        </is>
      </c>
      <c r="D6" s="304" t="inlineStr">
        <is>
          <t>《RUHAKU》 Face wash net</t>
        </is>
      </c>
      <c r="E6" s="1464" t="n">
        <v>24</v>
      </c>
      <c r="F6" s="1464" t="n">
        <v>24</v>
      </c>
      <c r="G6" s="291">
        <f>'ORDER SHEET'!O700</f>
        <v/>
      </c>
      <c r="H6" s="292" t="n">
        <v>350</v>
      </c>
      <c r="I6" s="1975">
        <f>G6*H6</f>
        <v/>
      </c>
      <c r="J6" s="302" t="n"/>
      <c r="K6" s="302" t="n"/>
      <c r="L6" s="302" t="n"/>
      <c r="M6" s="302" t="n"/>
      <c r="N6" s="302" t="n"/>
      <c r="O6" s="303" t="n"/>
      <c r="P6" s="1464" t="n"/>
      <c r="Q6" s="288" t="n"/>
    </row>
    <row r="7" ht="20.1" customFormat="1" customHeight="1" s="15">
      <c r="A7" s="1347" t="n"/>
      <c r="B7" s="1994" t="n"/>
      <c r="C7" s="1315" t="n"/>
      <c r="D7" s="1349" t="n"/>
      <c r="E7" s="1316" t="n"/>
      <c r="F7" s="1316" t="n"/>
      <c r="G7" s="1350" t="n"/>
      <c r="H7" s="1351" t="n"/>
      <c r="I7" s="1981" t="n"/>
      <c r="J7" s="1352" t="n"/>
      <c r="K7" s="1352" t="n"/>
      <c r="L7" s="1352" t="n"/>
      <c r="M7" s="1352" t="n"/>
      <c r="N7" s="1352" t="n"/>
      <c r="O7" s="1353" t="n"/>
      <c r="P7" s="1316" t="n"/>
      <c r="Q7" s="1315" t="n"/>
    </row>
    <row r="8" ht="20.1" customFormat="1" customHeight="1" s="15">
      <c r="A8" s="1412" t="inlineStr">
        <is>
          <t>TOTAL</t>
        </is>
      </c>
      <c r="B8" s="1863" t="n"/>
      <c r="C8" s="1863" t="n"/>
      <c r="D8" s="1863" t="n"/>
      <c r="E8" s="1863" t="n"/>
      <c r="F8" s="1864" t="n"/>
      <c r="G8" s="280">
        <f>SUM(#REF!)</f>
        <v/>
      </c>
      <c r="H8" s="280" t="n"/>
      <c r="I8" s="1856">
        <f>SUM(I6:I6)</f>
        <v/>
      </c>
      <c r="J8" s="1464" t="n"/>
      <c r="K8" s="1464" t="n"/>
      <c r="L8" s="1464" t="n"/>
      <c r="M8" s="1464" t="n"/>
      <c r="N8" s="1464" t="n"/>
      <c r="O8" s="1464" t="n"/>
      <c r="P8" s="1865" t="n"/>
      <c r="Q8" s="288" t="n"/>
      <c r="R8" s="13" t="n"/>
    </row>
    <row r="9" ht="20.1" customFormat="1" customHeight="1" s="15">
      <c r="B9" s="14" t="n"/>
      <c r="G9" s="17" t="n"/>
      <c r="H9" s="17" t="n"/>
      <c r="I9" s="1857" t="n"/>
      <c r="J9" s="19" t="n"/>
      <c r="K9" s="19" t="n"/>
      <c r="L9" s="1857" t="n"/>
      <c r="M9" s="1857" t="n"/>
      <c r="N9" s="1857" t="n"/>
      <c r="O9" s="14" t="n"/>
      <c r="P9" s="14" t="n"/>
      <c r="R9" s="13" t="n"/>
    </row>
    <row r="10" ht="28.5" customHeight="1" s="1611">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973" t="inlineStr">
        <is>
          <t>仕入値合計</t>
        </is>
      </c>
    </row>
    <row r="12">
      <c r="A12" s="1307" t="n"/>
      <c r="B12" s="550" t="n"/>
      <c r="C12" s="1308" t="n"/>
      <c r="D12" s="1307" t="n"/>
      <c r="E12" s="1307" t="n"/>
      <c r="F12" s="1307" t="n"/>
      <c r="G12" s="1309" t="n"/>
      <c r="H12" s="1310" t="n"/>
      <c r="I12" s="1898" t="n"/>
    </row>
    <row r="13" ht="20.1" customFormat="1" customHeight="1" s="15">
      <c r="A13" s="1412" t="inlineStr">
        <is>
          <t>TOTAL</t>
        </is>
      </c>
      <c r="B13" s="1863" t="n"/>
      <c r="C13" s="1863" t="n"/>
      <c r="D13" s="1863" t="n"/>
      <c r="E13" s="1863" t="n"/>
      <c r="F13" s="1864" t="n"/>
      <c r="G13" s="280">
        <f>SUM(#REF!)</f>
        <v/>
      </c>
      <c r="H13" s="280" t="n"/>
      <c r="I13" s="1856" t="n">
        <v>0</v>
      </c>
      <c r="J13" s="1464" t="n"/>
      <c r="K13" s="1464" t="n"/>
      <c r="L13" s="1464" t="n"/>
      <c r="M13" s="1464" t="n"/>
      <c r="N13" s="1464" t="n"/>
      <c r="O13" s="1464" t="n"/>
      <c r="P13" s="1865" t="n"/>
      <c r="Q13" s="288" t="n"/>
      <c r="R13" s="13" t="n"/>
    </row>
    <row r="18" ht="21" customHeight="1" s="1611">
      <c r="G18" s="284" t="inlineStr">
        <is>
          <t>合計個数</t>
        </is>
      </c>
    </row>
    <row r="19" ht="19.5" customHeight="1" s="1611">
      <c r="G19" s="309">
        <f>G8+G13</f>
        <v/>
      </c>
    </row>
    <row r="22" ht="15.75" customHeight="1" s="1611"/>
    <row r="23" ht="18" customHeight="1" s="1611"/>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10.2023輸出</t>
        </is>
      </c>
      <c r="E1" s="3" t="n"/>
      <c r="F1" s="3" t="n"/>
      <c r="G1" s="4" t="n"/>
    </row>
    <row r="2" ht="12" customHeight="1" s="1611">
      <c r="A2" s="1456" t="inlineStr">
        <is>
          <t>納品日</t>
        </is>
      </c>
      <c r="C2" s="1505" t="n"/>
    </row>
    <row r="3" ht="61.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0.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09.2025輸出</t>
        </is>
      </c>
      <c r="E1" s="3" t="n"/>
      <c r="F1" s="3" t="n"/>
      <c r="G1" s="4" t="n"/>
    </row>
    <row r="2" ht="12" customHeight="1" s="1611">
      <c r="A2" s="1456" t="inlineStr">
        <is>
          <t>納品日</t>
        </is>
      </c>
      <c r="C2" s="1543" t="n">
        <v>45905</v>
      </c>
    </row>
    <row r="3" ht="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85" t="inlineStr">
        <is>
          <t>2025/9/3（午前中）</t>
        </is>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1.6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57" t="n">
        <v>45642</v>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5.2025輸出</t>
        </is>
      </c>
      <c r="E1" s="3" t="n"/>
      <c r="F1" s="3" t="n"/>
      <c r="G1" s="4" t="n"/>
    </row>
    <row r="2" ht="12" customHeight="1" s="1611">
      <c r="A2" s="1456" t="inlineStr">
        <is>
          <t>納品日</t>
        </is>
      </c>
      <c r="C2" s="1505" t="n">
        <v>45793</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90" t="inlineStr">
        <is>
          <t>5/15(午前)</t>
        </is>
      </c>
      <c r="D4" s="1853" t="n"/>
      <c r="E4" s="1451" t="n"/>
      <c r="F4" s="1853" t="n"/>
      <c r="L4" s="1858" t="n"/>
    </row>
    <row r="5" customFormat="1" s="1506">
      <c r="A5" s="312" t="inlineStr">
        <is>
          <t>INV No.</t>
        </is>
      </c>
      <c r="B5" s="156" t="inlineStr">
        <is>
          <t>Jan code</t>
        </is>
      </c>
      <c r="C5" s="282" t="inlineStr">
        <is>
          <t>Brand name</t>
        </is>
      </c>
      <c r="D5" s="1571" t="inlineStr">
        <is>
          <t>Description of goods</t>
        </is>
      </c>
      <c r="E5" s="312" t="inlineStr">
        <is>
          <t>Case Q'ty</t>
        </is>
      </c>
      <c r="F5" s="312" t="inlineStr">
        <is>
          <t>LOT</t>
        </is>
      </c>
      <c r="G5" s="284" t="inlineStr">
        <is>
          <t>Q'ty</t>
        </is>
      </c>
      <c r="H5" s="285" t="inlineStr">
        <is>
          <t>仕入値</t>
        </is>
      </c>
      <c r="I5" s="1976" t="inlineStr">
        <is>
          <t>仕入値合計</t>
        </is>
      </c>
    </row>
    <row r="6" customFormat="1" s="1506">
      <c r="A6" s="1320" t="n"/>
      <c r="C6" s="1354" t="n"/>
      <c r="D6" s="1355" t="n"/>
      <c r="F6" s="1343" t="n"/>
      <c r="G6" s="1356" t="n"/>
      <c r="H6" s="1357" t="n"/>
      <c r="I6" s="1995" t="n"/>
    </row>
    <row r="7" ht="20.1" customFormat="1" customHeight="1" s="15">
      <c r="A7" s="1886" t="inlineStr">
        <is>
          <t>TOTAL</t>
        </is>
      </c>
      <c r="B7" s="1872" t="n"/>
      <c r="C7" s="1872" t="n"/>
      <c r="D7" s="1872" t="n"/>
      <c r="E7" s="1872" t="n"/>
      <c r="F7" s="1848" t="n"/>
      <c r="G7" s="535">
        <f>SUM(#REF!)</f>
        <v/>
      </c>
      <c r="H7" s="535" t="n"/>
      <c r="I7" s="1887">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506" min="2" max="2"/>
    <col width="10.875" customWidth="1" style="2" min="3" max="3"/>
    <col width="36.375" customWidth="1" style="28" min="4" max="4"/>
    <col width="8.375" customWidth="1" style="2" min="5" max="6"/>
    <col width="7.875" customWidth="1" style="5" min="7" max="8"/>
    <col width="13.125" customWidth="1" style="1851" min="9" max="9"/>
    <col width="45.375" customWidth="1" style="1456"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70" t="inlineStr">
        <is>
          <t>ROYAL COSMETICS 10.2024輸出</t>
        </is>
      </c>
      <c r="E1" s="3" t="n"/>
      <c r="F1" s="3" t="n"/>
      <c r="G1" s="4" t="n"/>
    </row>
    <row r="2" ht="12" customHeight="1" s="1611">
      <c r="A2" s="1456" t="inlineStr">
        <is>
          <t>納品日</t>
        </is>
      </c>
      <c r="C2" s="1505" t="n">
        <v>45575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v>45574</v>
      </c>
      <c r="D4" s="1853" t="n"/>
      <c r="E4" s="1451" t="n"/>
      <c r="F4" s="1853" t="n"/>
      <c r="M4" s="1858" t="n"/>
    </row>
    <row r="5" customFormat="1" s="1506">
      <c r="A5" s="312" t="inlineStr">
        <is>
          <t>INV No.</t>
        </is>
      </c>
      <c r="B5" s="156" t="inlineStr">
        <is>
          <t>Jan code</t>
        </is>
      </c>
      <c r="C5" s="282" t="inlineStr">
        <is>
          <t>Brand name</t>
        </is>
      </c>
      <c r="D5" s="313" t="inlineStr">
        <is>
          <t>Description of goods</t>
        </is>
      </c>
      <c r="E5" s="1571" t="inlineStr">
        <is>
          <t>Case Q'ty</t>
        </is>
      </c>
      <c r="F5" s="1571" t="inlineStr">
        <is>
          <t>LOT</t>
        </is>
      </c>
      <c r="G5" s="284" t="inlineStr">
        <is>
          <t>Q'ty</t>
        </is>
      </c>
      <c r="H5" s="285" t="inlineStr">
        <is>
          <t>仕入値</t>
        </is>
      </c>
      <c r="I5" s="1976" t="inlineStr">
        <is>
          <t>仕入値合計</t>
        </is>
      </c>
      <c r="J5" s="1456" t="n"/>
    </row>
    <row r="6" customFormat="1" s="1506">
      <c r="A6" s="550" t="n"/>
      <c r="B6" s="1300" t="n"/>
      <c r="C6" s="1301" t="n"/>
      <c r="D6" s="1359" t="n"/>
      <c r="E6" s="1302" t="n"/>
      <c r="F6" s="1303" t="n"/>
      <c r="G6" s="1304" t="n"/>
      <c r="H6" s="1305" t="n"/>
      <c r="I6" s="1977" t="n"/>
      <c r="J6" s="1456" t="n"/>
    </row>
    <row r="7" ht="20.1" customFormat="1" customHeight="1" s="15">
      <c r="A7" s="1316" t="inlineStr">
        <is>
          <t>TOTAL</t>
        </is>
      </c>
      <c r="B7" s="1834" t="n"/>
      <c r="C7" s="1834" t="n"/>
      <c r="D7" s="1834" t="n"/>
      <c r="E7" s="1834" t="n"/>
      <c r="F7" s="1835" t="n"/>
      <c r="G7" s="280">
        <f>SUM(#REF!)</f>
        <v/>
      </c>
      <c r="H7" s="280" t="n"/>
      <c r="I7" s="1856">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43" t="n">
        <v>45905</v>
      </c>
      <c r="J2" s="1851" t="n"/>
      <c r="K2" s="1851" t="n"/>
    </row>
    <row r="3" ht="60.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43" t="inlineStr">
        <is>
          <t>2025/9/3（午前中）</t>
        </is>
      </c>
      <c r="E4" s="1451" t="n"/>
      <c r="F4" s="1853" t="n"/>
      <c r="J4" s="1851" t="n"/>
      <c r="U4" s="1858" t="n"/>
    </row>
    <row r="5" customFormat="1" s="1506">
      <c r="A5" s="312"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1571" t="inlineStr">
        <is>
          <t>成分</t>
        </is>
      </c>
      <c r="R5" s="1456" t="n"/>
    </row>
    <row r="6" customFormat="1" s="1506">
      <c r="A6" s="1867" t="n"/>
      <c r="B6" s="1867" t="inlineStr">
        <is>
          <t>4582394360022</t>
        </is>
      </c>
      <c r="C6" s="1867" t="inlineStr">
        <is>
          <t>MAYURI</t>
        </is>
      </c>
      <c r="D6" s="1867" t="inlineStr">
        <is>
          <t>《MAYURI》SQUALENE</t>
        </is>
      </c>
      <c r="E6" s="1867" t="inlineStr">
        <is>
          <t>36.0</t>
        </is>
      </c>
      <c r="F6" s="1867" t="inlineStr">
        <is>
          <t>72</t>
        </is>
      </c>
      <c r="G6" s="1867" t="inlineStr">
        <is>
          <t>72.0</t>
        </is>
      </c>
      <c r="H6" s="1867" t="inlineStr">
        <is>
          <t>2090.0</t>
        </is>
      </c>
      <c r="I6" s="1867" t="inlineStr">
        <is>
          <t>150480.0</t>
        </is>
      </c>
      <c r="J6" s="1867" t="inlineStr">
        <is>
          <t>0.047</t>
        </is>
      </c>
      <c r="K6" s="1867" t="inlineStr">
        <is>
          <t>10.85</t>
        </is>
      </c>
      <c r="L6" s="1867" t="inlineStr">
        <is>
          <t>36.0</t>
        </is>
      </c>
      <c r="M6" s="1867" t="inlineStr">
        <is>
          <t>nan</t>
        </is>
      </c>
      <c r="N6" s="1867" t="inlineStr">
        <is>
          <t>0.248</t>
        </is>
      </c>
      <c r="O6" s="1867" t="inlineStr">
        <is>
          <t>0.248</t>
        </is>
      </c>
      <c r="P6" s="1867" t="inlineStr">
        <is>
          <t>17.856</t>
        </is>
      </c>
      <c r="Q6" s="1867" t="inlineStr">
        <is>
          <t>supplement</t>
        </is>
      </c>
    </row>
    <row r="7" ht="20.1" customFormat="1" customHeight="1" s="15">
      <c r="A7" s="550" t="n"/>
      <c r="B7" s="1300" t="n"/>
      <c r="C7" s="1301" t="n"/>
      <c r="D7" s="1302" t="n"/>
      <c r="E7" s="1302" t="n"/>
      <c r="F7" s="1303" t="n"/>
      <c r="G7" s="1304" t="n"/>
      <c r="H7" s="1305" t="n"/>
      <c r="I7" s="1977" t="n"/>
      <c r="J7" s="1311" t="n"/>
      <c r="K7" s="1311" t="n"/>
      <c r="L7" s="1980" t="n"/>
      <c r="M7" s="1980" t="n"/>
      <c r="N7" s="1980" t="n"/>
      <c r="O7" s="1307" t="n"/>
      <c r="P7" s="1307" t="n"/>
      <c r="Q7" s="1325" t="n"/>
      <c r="R7" s="1456" t="n"/>
    </row>
    <row r="8">
      <c r="A8" s="1316" t="inlineStr">
        <is>
          <t>TOTAL</t>
        </is>
      </c>
      <c r="B8" s="1834" t="n"/>
      <c r="C8" s="1834" t="n"/>
      <c r="D8" s="1834" t="n"/>
      <c r="E8" s="1834" t="n"/>
      <c r="F8" s="1835" t="n"/>
      <c r="G8" s="280">
        <f>SUM(#REF!)</f>
        <v/>
      </c>
      <c r="H8" s="280" t="n"/>
      <c r="I8" s="1856">
        <f>SUM(#REF!)</f>
        <v/>
      </c>
      <c r="J8" s="1464" t="n"/>
      <c r="K8" s="1464" t="n"/>
      <c r="L8" s="1464" t="n"/>
      <c r="M8" s="1464" t="n"/>
      <c r="N8" s="1464" t="n"/>
      <c r="O8" s="1464" t="n"/>
      <c r="P8" s="1865" t="n"/>
      <c r="Q8" s="288" t="n"/>
      <c r="R8" s="13" t="n"/>
    </row>
    <row r="9" ht="26.25" customHeight="1" s="1611">
      <c r="I9" s="1851" t="inlineStr">
        <is>
          <t> </t>
        </is>
      </c>
    </row>
    <row r="10" ht="20.1" customFormat="1" customHeight="1" s="15">
      <c r="A10" s="20" t="inlineStr">
        <is>
          <t>SAMPLE/TESTER ORDER</t>
        </is>
      </c>
      <c r="B10" s="14" t="n"/>
      <c r="C10" s="15" t="n"/>
      <c r="D10" s="15" t="n"/>
      <c r="E10" s="15" t="n"/>
      <c r="F10" s="15" t="n"/>
      <c r="G10" s="17" t="n"/>
      <c r="H10" s="17" t="n"/>
      <c r="I10" s="1857" t="n"/>
    </row>
    <row r="11" ht="20.1" customFormat="1" customHeight="1" s="15">
      <c r="A11" s="311" t="n"/>
      <c r="B11" s="1974" t="inlineStr">
        <is>
          <t>Jan code</t>
        </is>
      </c>
      <c r="C11" s="288" t="inlineStr">
        <is>
          <t>Brand name</t>
        </is>
      </c>
      <c r="D11" s="289" t="inlineStr">
        <is>
          <t>Description of goods</t>
        </is>
      </c>
      <c r="E11" s="1571" t="inlineStr">
        <is>
          <t>Case Q'ty</t>
        </is>
      </c>
      <c r="F11" s="1571" t="inlineStr">
        <is>
          <t>LOT</t>
        </is>
      </c>
      <c r="G11" s="309" t="inlineStr">
        <is>
          <t>Q'ty</t>
        </is>
      </c>
      <c r="H11" s="285" t="inlineStr">
        <is>
          <t>仕入値</t>
        </is>
      </c>
      <c r="I11" s="1976" t="inlineStr">
        <is>
          <t>仕入値合計</t>
        </is>
      </c>
      <c r="J11" s="302" t="n"/>
      <c r="K11" s="302" t="n"/>
      <c r="L11" s="302" t="n"/>
      <c r="M11" s="302" t="n"/>
      <c r="N11" s="302" t="n"/>
      <c r="O11" s="1996" t="n"/>
      <c r="P11" s="1865" t="n"/>
      <c r="R11" s="16" t="n"/>
    </row>
    <row r="12" ht="20.1" customFormat="1" customHeight="1" s="15">
      <c r="A12" s="1360" t="n"/>
      <c r="B12" s="1997" t="n"/>
      <c r="C12" s="1362" t="n"/>
      <c r="D12" s="1363" t="n"/>
      <c r="E12" s="1364" t="n"/>
      <c r="F12" s="1364" t="n"/>
      <c r="G12" s="1365" t="n"/>
      <c r="H12" s="1366" t="n"/>
      <c r="I12" s="1855" t="n"/>
      <c r="J12" s="1368" t="n"/>
      <c r="K12" s="1368" t="n"/>
      <c r="L12" s="1368" t="n"/>
      <c r="M12" s="1368" t="n"/>
      <c r="N12" s="1368" t="n"/>
      <c r="O12" s="1998" t="n"/>
      <c r="P12" s="1999" t="n"/>
      <c r="R12" s="16" t="n"/>
    </row>
    <row r="13">
      <c r="A13" s="318" t="inlineStr">
        <is>
          <t>SAMPLE/TESTER TOTAL</t>
        </is>
      </c>
      <c r="B13" s="1974" t="n"/>
      <c r="C13" s="288" t="n"/>
      <c r="D13" s="289" t="n"/>
      <c r="E13" s="1464" t="n"/>
      <c r="F13" s="1464" t="n"/>
      <c r="G13" s="291">
        <f>SUM(#REF!)</f>
        <v/>
      </c>
      <c r="H13" s="308" t="n"/>
      <c r="I13" s="1975">
        <f>SUM(#REF!)</f>
        <v/>
      </c>
      <c r="J13" s="302" t="n"/>
      <c r="K13" s="302" t="n"/>
      <c r="L13" s="302" t="n"/>
      <c r="M13" s="302" t="n"/>
      <c r="N13" s="302" t="n"/>
      <c r="O13" s="1996" t="n"/>
      <c r="P13" s="1865" t="n"/>
      <c r="R13" s="16" t="n"/>
    </row>
  </sheetData>
  <autoFilter ref="A5:Q5"/>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6"/>
  <sheetViews>
    <sheetView view="pageBreakPreview" zoomScale="140" zoomScaleNormal="100" zoomScaleSheetLayoutView="140" workbookViewId="0">
      <selection activeCell="A12" sqref="A12:XFD13"/>
    </sheetView>
  </sheetViews>
  <sheetFormatPr baseColWidth="8" defaultColWidth="3.875" defaultRowHeight="11.25"/>
  <cols>
    <col width="13.125" customWidth="1" style="2" min="1" max="1"/>
    <col width="13" customWidth="1" style="1506" min="2" max="2"/>
    <col width="18.125" bestFit="1"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07.2024輸出</t>
        </is>
      </c>
      <c r="E1" s="3" t="n"/>
      <c r="F1" s="3" t="n"/>
      <c r="G1" s="4" t="n"/>
    </row>
    <row r="2" ht="12" customHeight="1" s="1611">
      <c r="A2" s="1456" t="inlineStr">
        <is>
          <t>納品日</t>
        </is>
      </c>
      <c r="C2" s="1457" t="n">
        <v>45504</v>
      </c>
      <c r="J2" s="1851" t="n"/>
      <c r="K2" s="1851" t="n"/>
    </row>
    <row r="3" ht="62.25" customHeight="1" s="1611">
      <c r="A3" s="1456" t="inlineStr">
        <is>
          <t>納品先</t>
        </is>
      </c>
      <c r="C3" s="1466"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v>45503</v>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4.95" customHeight="1" s="1611">
      <c r="A9" s="20" t="inlineStr">
        <is>
          <t>SAMPLE/TESTER ORDER</t>
        </is>
      </c>
    </row>
    <row r="10">
      <c r="A10" s="218" t="inlineStr">
        <is>
          <t>INV No.</t>
        </is>
      </c>
      <c r="B10" s="156" t="inlineStr">
        <is>
          <t>Jan code</t>
        </is>
      </c>
      <c r="C10" s="398" t="inlineStr">
        <is>
          <t>Brand name</t>
        </is>
      </c>
      <c r="D10" s="218" t="inlineStr">
        <is>
          <t>Description of goods</t>
        </is>
      </c>
      <c r="E10" s="218" t="inlineStr">
        <is>
          <t>Case Q'ty</t>
        </is>
      </c>
      <c r="F10" s="218" t="inlineStr">
        <is>
          <t>LOT</t>
        </is>
      </c>
      <c r="G10" s="397" t="inlineStr">
        <is>
          <t>Q'ty</t>
        </is>
      </c>
      <c r="H10" s="396" t="inlineStr">
        <is>
          <t>仕入値</t>
        </is>
      </c>
      <c r="I10" s="1859" t="inlineStr">
        <is>
          <t>仕入値合計</t>
        </is>
      </c>
    </row>
    <row r="11">
      <c r="A11" s="1371" t="n"/>
      <c r="B11" s="1379" t="n"/>
      <c r="C11" s="1372" t="n"/>
      <c r="D11" s="1371" t="n"/>
      <c r="E11" s="1371" t="n"/>
      <c r="F11" s="1371" t="n"/>
      <c r="G11" s="1373" t="n"/>
      <c r="H11" s="1374" t="n"/>
      <c r="I11" s="1861" t="n"/>
    </row>
    <row r="12" ht="15.75" customFormat="1" customHeight="1" s="7">
      <c r="A12" s="1412" t="inlineStr">
        <is>
          <t>TOTAL</t>
        </is>
      </c>
      <c r="B12" s="1863" t="n"/>
      <c r="C12" s="1863" t="n"/>
      <c r="D12" s="1863" t="n"/>
      <c r="E12" s="1863" t="n"/>
      <c r="F12" s="1864" t="n"/>
      <c r="G12" s="280">
        <f>SUM(#REF!)</f>
        <v/>
      </c>
      <c r="H12" s="280" t="n"/>
      <c r="I12" s="1856">
        <f>SUM(#REF!)</f>
        <v/>
      </c>
      <c r="L12" s="1851" t="n"/>
      <c r="M12" s="1851" t="n"/>
      <c r="N12" s="1851" t="n"/>
      <c r="O12" s="1506" t="n"/>
      <c r="P12" s="1506" t="n"/>
      <c r="Q12" s="2" t="n"/>
      <c r="R12" s="1456" t="n"/>
      <c r="S12" s="2" t="n"/>
      <c r="T12" s="2" t="n"/>
      <c r="U12" s="2" t="n"/>
    </row>
    <row r="15" ht="20.1" customFormat="1" customHeight="1" s="7">
      <c r="A15" s="2" t="n"/>
      <c r="B15" s="1506" t="n"/>
      <c r="C15" s="2" t="n"/>
      <c r="D15" s="2" t="n"/>
      <c r="E15" s="2" t="n"/>
      <c r="F15" s="2" t="n"/>
      <c r="G15" s="399" t="inlineStr">
        <is>
          <t>合計個数</t>
        </is>
      </c>
      <c r="H15" s="5" t="n"/>
      <c r="I15" s="1851" t="n"/>
      <c r="L15" s="1851" t="n"/>
      <c r="M15" s="1851" t="n"/>
      <c r="N15" s="1851" t="n"/>
      <c r="O15" s="1506" t="n"/>
      <c r="P15" s="1506" t="n"/>
      <c r="Q15" s="2" t="n"/>
      <c r="R15" s="1456" t="n"/>
      <c r="S15" s="2" t="n"/>
      <c r="T15" s="2" t="n"/>
      <c r="U15" s="2" t="n"/>
    </row>
    <row r="16" ht="20.1" customFormat="1" customHeight="1" s="7">
      <c r="A16" s="2" t="n"/>
      <c r="B16" s="1506" t="n"/>
      <c r="C16" s="2" t="n"/>
      <c r="D16" s="2" t="n"/>
      <c r="E16" s="2" t="n"/>
      <c r="F16" s="2" t="n"/>
      <c r="G16" s="309">
        <f>G12+G7</f>
        <v/>
      </c>
      <c r="H16" s="5" t="n"/>
      <c r="I16" s="1851" t="n"/>
      <c r="L16" s="1851" t="n"/>
      <c r="M16" s="1851" t="n"/>
      <c r="N16" s="1851" t="n"/>
      <c r="O16" s="1506" t="n"/>
      <c r="P16" s="1506" t="n"/>
      <c r="Q16" s="2" t="n"/>
      <c r="R16" s="1456" t="n"/>
      <c r="S16" s="2" t="n"/>
      <c r="T16" s="2" t="n"/>
      <c r="U16" s="2"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8"/>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 （午前中）</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4560393650320</t>
        </is>
      </c>
      <c r="C6" s="1867" t="inlineStr">
        <is>
          <t>AFURA</t>
        </is>
      </c>
      <c r="D6" s="1867" t="inlineStr">
        <is>
          <t>《SKINIMALIST》SHIRATAMA AMPULE NEW!</t>
        </is>
      </c>
      <c r="E6" s="1867" t="inlineStr">
        <is>
          <t>60.0</t>
        </is>
      </c>
      <c r="F6" s="1867" t="inlineStr">
        <is>
          <t>60</t>
        </is>
      </c>
      <c r="G6" s="1867" t="inlineStr">
        <is>
          <t>30.0</t>
        </is>
      </c>
      <c r="H6" s="1867" t="inlineStr">
        <is>
          <t>2400.0</t>
        </is>
      </c>
      <c r="I6" s="1867" t="inlineStr">
        <is>
          <t>72000.0</t>
        </is>
      </c>
      <c r="J6" s="1867" t="inlineStr">
        <is>
          <t>0.014</t>
        </is>
      </c>
      <c r="K6" s="1867" t="inlineStr">
        <is>
          <t>nan</t>
        </is>
      </c>
      <c r="L6" s="1867" t="inlineStr">
        <is>
          <t>60.0</t>
        </is>
      </c>
      <c r="M6" s="1867" t="inlineStr">
        <is>
          <t>40*40*100 (mm)</t>
        </is>
      </c>
      <c r="N6" s="1867" t="inlineStr">
        <is>
          <t>0.1</t>
        </is>
      </c>
      <c r="O6" s="1867" t="inlineStr">
        <is>
          <t>0.1</t>
        </is>
      </c>
      <c r="P6" s="1867" t="inlineStr">
        <is>
          <t>3.0</t>
        </is>
      </c>
      <c r="Q6" s="1867" t="inlineStr">
        <is>
          <t>face serum</t>
        </is>
      </c>
    </row>
    <row r="7" ht="20.1" customFormat="1" customHeight="1" s="15">
      <c r="A7" s="1867" t="n"/>
      <c r="B7" s="1867" t="inlineStr">
        <is>
          <t>4560393650313</t>
        </is>
      </c>
      <c r="C7" s="1867" t="inlineStr">
        <is>
          <t>AFURA</t>
        </is>
      </c>
      <c r="D7" s="1867" t="inlineStr">
        <is>
          <t>《SKINIMALIST》RADIANCE PEEL NEW!</t>
        </is>
      </c>
      <c r="E7" s="1867" t="inlineStr">
        <is>
          <t>60.0</t>
        </is>
      </c>
      <c r="F7" s="1867" t="inlineStr">
        <is>
          <t>60</t>
        </is>
      </c>
      <c r="G7" s="1867" t="inlineStr">
        <is>
          <t>30.0</t>
        </is>
      </c>
      <c r="H7" s="1867" t="inlineStr">
        <is>
          <t>1680.0</t>
        </is>
      </c>
      <c r="I7" s="1867" t="inlineStr">
        <is>
          <t>50400.0</t>
        </is>
      </c>
      <c r="J7" s="1867" t="inlineStr">
        <is>
          <t>0.011</t>
        </is>
      </c>
      <c r="K7" s="1867" t="inlineStr">
        <is>
          <t>nan</t>
        </is>
      </c>
      <c r="L7" s="1867" t="inlineStr">
        <is>
          <t>60.0</t>
        </is>
      </c>
      <c r="M7" s="1867" t="inlineStr">
        <is>
          <t>35*35*100 (mm)</t>
        </is>
      </c>
      <c r="N7" s="1867" t="inlineStr">
        <is>
          <t>0.2</t>
        </is>
      </c>
      <c r="O7" s="1867" t="inlineStr">
        <is>
          <t>0.2</t>
        </is>
      </c>
      <c r="P7" s="1867" t="inlineStr">
        <is>
          <t>6.0</t>
        </is>
      </c>
      <c r="Q7" s="1867" t="inlineStr">
        <is>
          <t>face peeling lotion</t>
        </is>
      </c>
    </row>
    <row r="8" ht="20.1" customFormat="1" customHeight="1" s="15">
      <c r="A8" s="1867" t="n"/>
      <c r="B8" s="1867" t="inlineStr">
        <is>
          <t>4560393650122</t>
        </is>
      </c>
      <c r="C8" s="1867" t="inlineStr">
        <is>
          <t>AFURA</t>
        </is>
      </c>
      <c r="D8" s="1867" t="inlineStr">
        <is>
          <t>《B-10》PREMIUM FACE MASK</t>
        </is>
      </c>
      <c r="E8" s="1867" t="inlineStr">
        <is>
          <t>48.0</t>
        </is>
      </c>
      <c r="F8" s="1867" t="inlineStr">
        <is>
          <t>48</t>
        </is>
      </c>
      <c r="G8" s="1867" t="inlineStr">
        <is>
          <t>192.0</t>
        </is>
      </c>
      <c r="H8" s="1867" t="inlineStr">
        <is>
          <t>1400.0</t>
        </is>
      </c>
      <c r="I8" s="1867" t="inlineStr">
        <is>
          <t>268800.0</t>
        </is>
      </c>
      <c r="J8" s="1867" t="inlineStr">
        <is>
          <t>0.028</t>
        </is>
      </c>
      <c r="K8" s="1867" t="inlineStr">
        <is>
          <t>9.0</t>
        </is>
      </c>
      <c r="L8" s="1867" t="inlineStr">
        <is>
          <t>48.0</t>
        </is>
      </c>
      <c r="M8" s="1867" t="inlineStr">
        <is>
          <t>160*90*28 (mm)</t>
        </is>
      </c>
      <c r="N8" s="1867" t="inlineStr">
        <is>
          <t>0.177</t>
        </is>
      </c>
      <c r="O8" s="1867" t="inlineStr">
        <is>
          <t>0.177</t>
        </is>
      </c>
      <c r="P8" s="1867" t="inlineStr">
        <is>
          <t>33.984</t>
        </is>
      </c>
      <c r="Q8" s="1867" t="inlineStr">
        <is>
          <t>face mask</t>
        </is>
      </c>
    </row>
    <row r="9" ht="33" customHeight="1" s="1611">
      <c r="A9" s="1867" t="n"/>
      <c r="B9" s="1867" t="inlineStr">
        <is>
          <t>4560393650139</t>
        </is>
      </c>
      <c r="C9" s="1867" t="inlineStr">
        <is>
          <t>AFURA</t>
        </is>
      </c>
      <c r="D9" s="1867" t="inlineStr">
        <is>
          <t>《B-10》PREMIUM BC EYE SHEET</t>
        </is>
      </c>
      <c r="E9" s="1867" t="inlineStr">
        <is>
          <t>27.0</t>
        </is>
      </c>
      <c r="F9" s="1867" t="inlineStr">
        <is>
          <t>27</t>
        </is>
      </c>
      <c r="G9" s="1867" t="inlineStr">
        <is>
          <t>189.0</t>
        </is>
      </c>
      <c r="H9" s="1867" t="inlineStr">
        <is>
          <t>1925.0</t>
        </is>
      </c>
      <c r="I9" s="1867" t="inlineStr">
        <is>
          <t>363825.0</t>
        </is>
      </c>
      <c r="J9" s="1867" t="inlineStr">
        <is>
          <t>0.023</t>
        </is>
      </c>
      <c r="K9" s="1867" t="inlineStr">
        <is>
          <t>7.0</t>
        </is>
      </c>
      <c r="L9" s="1867" t="inlineStr">
        <is>
          <t>27.0</t>
        </is>
      </c>
      <c r="M9" s="1867" t="inlineStr">
        <is>
          <t>105*105*50 (mm)</t>
        </is>
      </c>
      <c r="N9" s="1867" t="inlineStr">
        <is>
          <t>0.237</t>
        </is>
      </c>
      <c r="O9" s="1867" t="inlineStr">
        <is>
          <t>0.237</t>
        </is>
      </c>
      <c r="P9" s="1867" t="inlineStr">
        <is>
          <t>44.793</t>
        </is>
      </c>
      <c r="Q9" s="1867" t="inlineStr">
        <is>
          <t>eye mask</t>
        </is>
      </c>
    </row>
    <row r="10" ht="15" customHeight="1" s="1611">
      <c r="A10" s="1371" t="n"/>
      <c r="B10" s="550" t="n"/>
      <c r="C10" s="1372" t="n"/>
      <c r="D10" s="1371" t="n"/>
      <c r="E10" s="1371" t="n"/>
      <c r="F10" s="1371" t="n"/>
      <c r="G10" s="1373" t="n"/>
      <c r="H10" s="1374" t="n"/>
      <c r="I10" s="1861" t="n"/>
      <c r="J10" s="1376" t="n"/>
      <c r="K10" s="1376" t="n"/>
      <c r="L10" s="1862" t="n"/>
      <c r="M10" s="1862" t="n"/>
      <c r="N10" s="1862" t="n"/>
      <c r="O10" s="1371" t="n"/>
      <c r="P10" s="1371" t="n"/>
      <c r="Q10" s="1371" t="n"/>
      <c r="R10" s="1456" t="n"/>
    </row>
    <row r="11" ht="15" customHeight="1" s="1611">
      <c r="A11" s="1412" t="inlineStr">
        <is>
          <t>TOTAL</t>
        </is>
      </c>
      <c r="B11" s="1863" t="n"/>
      <c r="C11" s="1863" t="n"/>
      <c r="D11" s="1863" t="n"/>
      <c r="E11" s="1863" t="n"/>
      <c r="F11" s="1864" t="n"/>
      <c r="G11" s="280">
        <f>SUM(#REF!)</f>
        <v/>
      </c>
      <c r="H11" s="280" t="n"/>
      <c r="I11" s="1856">
        <f>SUM(#REF!)</f>
        <v/>
      </c>
      <c r="J11" s="1464" t="n"/>
      <c r="K11" s="1464" t="n"/>
      <c r="L11" s="1464" t="n"/>
      <c r="M11" s="1464" t="n"/>
      <c r="N11" s="1464" t="n"/>
      <c r="O11" s="1464" t="n"/>
      <c r="P11" s="1865" t="n"/>
      <c r="Q11" s="288" t="n"/>
      <c r="R11" s="13" t="n"/>
    </row>
    <row r="12" ht="15" customHeight="1" s="1611">
      <c r="B12" s="14" t="n"/>
      <c r="G12" s="17" t="n"/>
      <c r="H12" s="17" t="n"/>
      <c r="I12" s="1857" t="n"/>
      <c r="J12" s="19" t="n"/>
      <c r="K12" s="19" t="n"/>
      <c r="L12" s="1857" t="n"/>
      <c r="M12" s="1857" t="n"/>
      <c r="N12" s="1857" t="n"/>
      <c r="O12" s="14" t="n"/>
      <c r="P12" s="14" t="n"/>
      <c r="R12" s="13" t="n"/>
    </row>
    <row r="13" ht="21.95" customHeight="1" s="1611">
      <c r="A13" s="20" t="inlineStr">
        <is>
          <t>SAMPLE/TESTER ORDER (INTERCHARM MOSCOW 出展用）</t>
        </is>
      </c>
      <c r="B13" s="14" t="n"/>
      <c r="C13" s="15" t="n"/>
      <c r="D13" s="15" t="n"/>
      <c r="E13" s="15" t="n"/>
      <c r="F13" s="15" t="n"/>
      <c r="G13" s="17" t="n"/>
      <c r="H13" s="17" t="n"/>
      <c r="I13" s="1857" t="n"/>
    </row>
    <row r="14" ht="21.95" customHeight="1" s="1611">
      <c r="A14" s="311" t="n"/>
      <c r="B14" s="1974" t="inlineStr">
        <is>
          <t>Jan code</t>
        </is>
      </c>
      <c r="C14" s="288" t="inlineStr">
        <is>
          <t>Brand name</t>
        </is>
      </c>
      <c r="D14" s="289" t="inlineStr">
        <is>
          <t>Description of goods</t>
        </is>
      </c>
      <c r="E14" s="1571" t="inlineStr">
        <is>
          <t>Case Q'ty</t>
        </is>
      </c>
      <c r="F14" s="1571" t="inlineStr">
        <is>
          <t>LOT</t>
        </is>
      </c>
      <c r="G14" s="309" t="inlineStr">
        <is>
          <t>Q'ty</t>
        </is>
      </c>
      <c r="H14" s="285" t="inlineStr">
        <is>
          <t>仕入値</t>
        </is>
      </c>
      <c r="I14" s="1976" t="inlineStr">
        <is>
          <t>仕入値合計</t>
        </is>
      </c>
    </row>
    <row r="15">
      <c r="A15" s="1378" t="n"/>
      <c r="B15" s="1997" t="n"/>
      <c r="C15" s="1362" t="n"/>
      <c r="D15" s="1363" t="n"/>
      <c r="E15" s="1364" t="n"/>
      <c r="F15" s="1364" t="n"/>
      <c r="G15" s="1365" t="n"/>
      <c r="H15" s="1366" t="n"/>
      <c r="I15" s="1855" t="n"/>
    </row>
    <row r="16">
      <c r="A16" s="318" t="inlineStr">
        <is>
          <t>SAMPLE/TESTER TOTAL</t>
        </is>
      </c>
      <c r="B16" s="1974" t="n"/>
      <c r="C16" s="288" t="n"/>
      <c r="D16" s="289" t="n"/>
      <c r="E16" s="1464" t="n"/>
      <c r="F16" s="1464" t="n"/>
      <c r="G16" s="291">
        <f>SUM(#REF!)</f>
        <v/>
      </c>
      <c r="H16" s="308" t="n"/>
      <c r="I16" s="1975">
        <f>SUM(#REF!)</f>
        <v/>
      </c>
    </row>
    <row r="17">
      <c r="G17" s="21" t="inlineStr">
        <is>
          <t>合計個数</t>
        </is>
      </c>
    </row>
    <row r="18">
      <c r="G18" s="220">
        <f>G7+G12</f>
        <v/>
      </c>
    </row>
  </sheetData>
  <autoFilter ref="A5:Q7"/>
  <mergeCells count="9">
    <mergeCell ref="A11:F11"/>
    <mergeCell ref="A2:B2"/>
    <mergeCell ref="A3:B3"/>
    <mergeCell ref="E4:F4"/>
    <mergeCell ref="A4:B4"/>
    <mergeCell ref="A1:D1"/>
    <mergeCell ref="C2:D2"/>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3"/>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9"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27" customHeight="1" s="1611">
      <c r="A4" s="1461" t="inlineStr">
        <is>
          <t>梱包情報提出期限</t>
        </is>
      </c>
      <c r="B4" s="1853" t="n"/>
      <c r="C4" s="1564" t="inlineStr">
        <is>
          <t>9/3(午前中)</t>
        </is>
      </c>
      <c r="D4" s="1853" t="n"/>
      <c r="E4" s="1451" t="n"/>
      <c r="F4" s="1853" t="n"/>
      <c r="J4" s="1851" t="n"/>
      <c r="U4" s="1858" t="n"/>
    </row>
    <row r="5" ht="27" customFormat="1" customHeigh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t="27" customFormat="1" customHeight="1" s="1506">
      <c r="A6" s="1867" t="n"/>
      <c r="B6" s="1867" t="inlineStr">
        <is>
          <t>nan</t>
        </is>
      </c>
      <c r="C6" s="1867" t="inlineStr">
        <is>
          <t>Cosmepro</t>
        </is>
      </c>
      <c r="D6" s="1867" t="inlineStr">
        <is>
          <t>《Cosmepro》Premium Fruit Sorbet Body Massage Salt Raspberry＆Honey.</t>
        </is>
      </c>
      <c r="E6" s="1867" t="inlineStr">
        <is>
          <t>24.0</t>
        </is>
      </c>
      <c r="F6" s="1867" t="inlineStr">
        <is>
          <t>24</t>
        </is>
      </c>
      <c r="G6" s="1867" t="inlineStr">
        <is>
          <t>72.0</t>
        </is>
      </c>
      <c r="H6" s="1867" t="inlineStr">
        <is>
          <t>600.0</t>
        </is>
      </c>
      <c r="I6" s="1867" t="inlineStr">
        <is>
          <t>43200.0</t>
        </is>
      </c>
      <c r="J6" s="1867" t="inlineStr">
        <is>
          <t>0.028</t>
        </is>
      </c>
      <c r="K6" s="1867" t="inlineStr">
        <is>
          <t>13.0</t>
        </is>
      </c>
      <c r="L6" s="1867" t="inlineStr">
        <is>
          <t>24.0</t>
        </is>
      </c>
      <c r="M6" s="1867" t="inlineStr">
        <is>
          <t>nan</t>
        </is>
      </c>
      <c r="N6" s="1867" t="inlineStr">
        <is>
          <t>0.52</t>
        </is>
      </c>
      <c r="O6" s="1867" t="inlineStr">
        <is>
          <t>0.52</t>
        </is>
      </c>
      <c r="P6" s="1867" t="inlineStr">
        <is>
          <t>37.44</t>
        </is>
      </c>
      <c r="Q6" s="1867" t="inlineStr">
        <is>
          <t>body scrub</t>
        </is>
      </c>
    </row>
    <row r="7" ht="22.5" customFormat="1" customHeight="1" s="15">
      <c r="A7" s="1867" t="n"/>
      <c r="B7" s="1867" t="inlineStr">
        <is>
          <t>nan</t>
        </is>
      </c>
      <c r="C7" s="1867" t="inlineStr">
        <is>
          <t>Cosmepro</t>
        </is>
      </c>
      <c r="D7" s="1867" t="inlineStr">
        <is>
          <t>《Cosmepro》Premium Fruit Sorbet Body Massage Apple＆Jasmine.</t>
        </is>
      </c>
      <c r="E7" s="1867" t="inlineStr">
        <is>
          <t>24.0</t>
        </is>
      </c>
      <c r="F7" s="1867" t="inlineStr">
        <is>
          <t>24</t>
        </is>
      </c>
      <c r="G7" s="1867" t="inlineStr">
        <is>
          <t>48.0</t>
        </is>
      </c>
      <c r="H7" s="1867" t="inlineStr">
        <is>
          <t>600.0</t>
        </is>
      </c>
      <c r="I7" s="1867" t="inlineStr">
        <is>
          <t>28800.0</t>
        </is>
      </c>
      <c r="J7" s="1867" t="inlineStr">
        <is>
          <t>0.028</t>
        </is>
      </c>
      <c r="K7" s="1867" t="inlineStr">
        <is>
          <t>13.0</t>
        </is>
      </c>
      <c r="L7" s="1867" t="inlineStr">
        <is>
          <t>24.0</t>
        </is>
      </c>
      <c r="M7" s="1867" t="inlineStr">
        <is>
          <t>nan</t>
        </is>
      </c>
      <c r="N7" s="1867" t="inlineStr">
        <is>
          <t>0.5</t>
        </is>
      </c>
      <c r="O7" s="1867" t="inlineStr">
        <is>
          <t>0.5</t>
        </is>
      </c>
      <c r="P7" s="1867" t="inlineStr">
        <is>
          <t>24.0</t>
        </is>
      </c>
      <c r="Q7" s="1867" t="inlineStr">
        <is>
          <t>body scrub</t>
        </is>
      </c>
    </row>
    <row r="8" ht="27" customFormat="1" customHeight="1" s="15">
      <c r="A8" s="1867" t="n"/>
      <c r="B8" s="1867" t="inlineStr">
        <is>
          <t>nan</t>
        </is>
      </c>
      <c r="C8" s="1867" t="inlineStr">
        <is>
          <t>Cosmepro</t>
        </is>
      </c>
      <c r="D8" s="1867" t="inlineStr">
        <is>
          <t xml:space="preserve">《Cosmepro》Premium Fruit Sorbet Body Massage Salt Honey. </t>
        </is>
      </c>
      <c r="E8" s="1867" t="inlineStr">
        <is>
          <t>24.0</t>
        </is>
      </c>
      <c r="F8" s="1867" t="inlineStr">
        <is>
          <t>24</t>
        </is>
      </c>
      <c r="G8" s="1867" t="inlineStr">
        <is>
          <t>48.0</t>
        </is>
      </c>
      <c r="H8" s="1867" t="inlineStr">
        <is>
          <t>600.0</t>
        </is>
      </c>
      <c r="I8" s="1867" t="inlineStr">
        <is>
          <t>28800.0</t>
        </is>
      </c>
      <c r="J8" s="1867" t="inlineStr">
        <is>
          <t>0.028</t>
        </is>
      </c>
      <c r="K8" s="1867" t="inlineStr">
        <is>
          <t>13.0</t>
        </is>
      </c>
      <c r="L8" s="1867" t="inlineStr">
        <is>
          <t>24.0</t>
        </is>
      </c>
      <c r="M8" s="1867" t="inlineStr">
        <is>
          <t>nan</t>
        </is>
      </c>
      <c r="N8" s="1867" t="inlineStr">
        <is>
          <t>0.52</t>
        </is>
      </c>
      <c r="O8" s="1867" t="inlineStr">
        <is>
          <t>0.52</t>
        </is>
      </c>
      <c r="P8" s="1867" t="inlineStr">
        <is>
          <t>24.96</t>
        </is>
      </c>
      <c r="Q8" s="1867" t="inlineStr">
        <is>
          <t>body scrub</t>
        </is>
      </c>
    </row>
    <row r="9" ht="27" customHeight="1" s="1611">
      <c r="A9" s="1867" t="n"/>
      <c r="B9" s="1867" t="inlineStr">
        <is>
          <t>nan</t>
        </is>
      </c>
      <c r="C9" s="1867" t="inlineStr">
        <is>
          <t>Cosmepro</t>
        </is>
      </c>
      <c r="D9" s="1867" t="inlineStr">
        <is>
          <t xml:space="preserve">《Cosmepro》Premium Fruit Sorbet Body Massage Blueberry. </t>
        </is>
      </c>
      <c r="E9" s="1867" t="inlineStr">
        <is>
          <t>24.0</t>
        </is>
      </c>
      <c r="F9" s="1867" t="inlineStr">
        <is>
          <t>24</t>
        </is>
      </c>
      <c r="G9" s="1867" t="inlineStr">
        <is>
          <t>48.0</t>
        </is>
      </c>
      <c r="H9" s="1867" t="inlineStr">
        <is>
          <t>600.0</t>
        </is>
      </c>
      <c r="I9" s="1867" t="inlineStr">
        <is>
          <t>28800.0</t>
        </is>
      </c>
      <c r="J9" s="1867" t="inlineStr">
        <is>
          <t>0.028</t>
        </is>
      </c>
      <c r="K9" s="1867" t="inlineStr">
        <is>
          <t>13.0</t>
        </is>
      </c>
      <c r="L9" s="1867" t="inlineStr">
        <is>
          <t>24.0</t>
        </is>
      </c>
      <c r="M9" s="1867" t="inlineStr">
        <is>
          <t>nan</t>
        </is>
      </c>
      <c r="N9" s="1867" t="inlineStr">
        <is>
          <t>0.5</t>
        </is>
      </c>
      <c r="O9" s="1867" t="inlineStr">
        <is>
          <t>0.5</t>
        </is>
      </c>
      <c r="P9" s="1867" t="inlineStr">
        <is>
          <t>24.0</t>
        </is>
      </c>
      <c r="Q9" s="1867" t="inlineStr">
        <is>
          <t>body scrub</t>
        </is>
      </c>
    </row>
    <row r="10">
      <c r="A10" s="1867" t="n"/>
      <c r="B10" s="1867" t="inlineStr">
        <is>
          <t>nan</t>
        </is>
      </c>
      <c r="C10" s="1867" t="inlineStr">
        <is>
          <t>Cosmepro</t>
        </is>
      </c>
      <c r="D10" s="1867" t="inlineStr">
        <is>
          <t>《Cosmepro》Premium Fruit Sorbet Body Massage Salt Raspberry.</t>
        </is>
      </c>
      <c r="E10" s="1867" t="inlineStr">
        <is>
          <t>24.0</t>
        </is>
      </c>
      <c r="F10" s="1867" t="inlineStr">
        <is>
          <t>24</t>
        </is>
      </c>
      <c r="G10" s="1867" t="inlineStr">
        <is>
          <t>48.0</t>
        </is>
      </c>
      <c r="H10" s="1867" t="inlineStr">
        <is>
          <t>600.0</t>
        </is>
      </c>
      <c r="I10" s="1867" t="inlineStr">
        <is>
          <t>28800.0</t>
        </is>
      </c>
      <c r="J10" s="1867" t="inlineStr">
        <is>
          <t>0.028</t>
        </is>
      </c>
      <c r="K10" s="1867" t="inlineStr">
        <is>
          <t>13.0</t>
        </is>
      </c>
      <c r="L10" s="1867" t="inlineStr">
        <is>
          <t>24.0</t>
        </is>
      </c>
      <c r="M10" s="1867" t="inlineStr">
        <is>
          <t>nan</t>
        </is>
      </c>
      <c r="N10" s="1867" t="inlineStr">
        <is>
          <t>0.52</t>
        </is>
      </c>
      <c r="O10" s="1867" t="inlineStr">
        <is>
          <t>0.52</t>
        </is>
      </c>
      <c r="P10" s="1867" t="inlineStr">
        <is>
          <t>24.96</t>
        </is>
      </c>
      <c r="Q10" s="1867" t="inlineStr">
        <is>
          <t>body scrub</t>
        </is>
      </c>
    </row>
    <row r="11">
      <c r="A11" s="1867" t="n"/>
      <c r="B11" s="1867" t="inlineStr">
        <is>
          <t>nan</t>
        </is>
      </c>
      <c r="C11" s="1867" t="inlineStr">
        <is>
          <t>Cosmepro</t>
        </is>
      </c>
      <c r="D11" s="1867" t="inlineStr">
        <is>
          <t xml:space="preserve">《Cosmepro》Premium Fruit Sorbet Body Massage Salt Grape Fruits.. </t>
        </is>
      </c>
      <c r="E11" s="1867" t="inlineStr">
        <is>
          <t>24.0</t>
        </is>
      </c>
      <c r="F11" s="1867" t="inlineStr">
        <is>
          <t>24</t>
        </is>
      </c>
      <c r="G11" s="1867" t="inlineStr">
        <is>
          <t>72.0</t>
        </is>
      </c>
      <c r="H11" s="1867" t="inlineStr">
        <is>
          <t>600.0</t>
        </is>
      </c>
      <c r="I11" s="1867" t="inlineStr">
        <is>
          <t>43200.0</t>
        </is>
      </c>
      <c r="J11" s="1867" t="inlineStr">
        <is>
          <t>0.028</t>
        </is>
      </c>
      <c r="K11" s="1867" t="inlineStr">
        <is>
          <t>13.0</t>
        </is>
      </c>
      <c r="L11" s="1867" t="inlineStr">
        <is>
          <t>24.0</t>
        </is>
      </c>
      <c r="M11" s="1867" t="inlineStr">
        <is>
          <t>nan</t>
        </is>
      </c>
      <c r="N11" s="1867" t="inlineStr">
        <is>
          <t>0.52</t>
        </is>
      </c>
      <c r="O11" s="1867" t="inlineStr">
        <is>
          <t>0.52</t>
        </is>
      </c>
      <c r="P11" s="1867" t="inlineStr">
        <is>
          <t>37.44</t>
        </is>
      </c>
      <c r="Q11" s="1867" t="inlineStr">
        <is>
          <t>body scrub</t>
        </is>
      </c>
    </row>
    <row r="12" ht="18.75" customHeight="1" s="1611">
      <c r="A12" s="1867" t="n"/>
      <c r="B12" s="1867" t="inlineStr">
        <is>
          <t>nan</t>
        </is>
      </c>
      <c r="C12" s="1867" t="inlineStr">
        <is>
          <t>Cosmepro</t>
        </is>
      </c>
      <c r="D12" s="1867" t="inlineStr">
        <is>
          <t>《Cosmepro》Premium Fruit Sorbet Body Massage Salt Papaya.</t>
        </is>
      </c>
      <c r="E12" s="1867" t="inlineStr">
        <is>
          <t>24.0</t>
        </is>
      </c>
      <c r="F12" s="1867" t="inlineStr">
        <is>
          <t>24</t>
        </is>
      </c>
      <c r="G12" s="1867" t="inlineStr">
        <is>
          <t>72.0</t>
        </is>
      </c>
      <c r="H12" s="1867" t="inlineStr">
        <is>
          <t>600.0</t>
        </is>
      </c>
      <c r="I12" s="1867" t="inlineStr">
        <is>
          <t>43200.0</t>
        </is>
      </c>
      <c r="J12" s="1867" t="inlineStr">
        <is>
          <t>0.028</t>
        </is>
      </c>
      <c r="K12" s="1867" t="inlineStr">
        <is>
          <t>13.0</t>
        </is>
      </c>
      <c r="L12" s="1867" t="inlineStr">
        <is>
          <t>24.0</t>
        </is>
      </c>
      <c r="M12" s="1867" t="inlineStr">
        <is>
          <t>nan</t>
        </is>
      </c>
      <c r="N12" s="1867" t="inlineStr">
        <is>
          <t>0.52</t>
        </is>
      </c>
      <c r="O12" s="1867" t="inlineStr">
        <is>
          <t>0.52</t>
        </is>
      </c>
      <c r="P12" s="1867" t="inlineStr">
        <is>
          <t>37.44</t>
        </is>
      </c>
      <c r="Q12" s="1867" t="inlineStr">
        <is>
          <t>body scrub</t>
        </is>
      </c>
    </row>
    <row r="13">
      <c r="A13" s="1867" t="n"/>
      <c r="B13" s="1867" t="inlineStr">
        <is>
          <t>nan</t>
        </is>
      </c>
      <c r="C13" s="1867" t="inlineStr">
        <is>
          <t>Cosmepro</t>
        </is>
      </c>
      <c r="D13" s="1867" t="inlineStr">
        <is>
          <t xml:space="preserve">《Cosmepro》Premium Fruit Sorbet Body Massage Salt Aloe. </t>
        </is>
      </c>
      <c r="E13" s="1867" t="inlineStr">
        <is>
          <t>24.0</t>
        </is>
      </c>
      <c r="F13" s="1867" t="inlineStr">
        <is>
          <t>24</t>
        </is>
      </c>
      <c r="G13" s="1867" t="inlineStr">
        <is>
          <t>72.0</t>
        </is>
      </c>
      <c r="H13" s="1867" t="inlineStr">
        <is>
          <t>600.0</t>
        </is>
      </c>
      <c r="I13" s="1867" t="inlineStr">
        <is>
          <t>43200.0</t>
        </is>
      </c>
      <c r="J13" s="1867" t="inlineStr">
        <is>
          <t>0.028</t>
        </is>
      </c>
      <c r="K13" s="1867" t="inlineStr">
        <is>
          <t>13.0</t>
        </is>
      </c>
      <c r="L13" s="1867" t="inlineStr">
        <is>
          <t>24.0</t>
        </is>
      </c>
      <c r="M13" s="1867" t="inlineStr">
        <is>
          <t>nan</t>
        </is>
      </c>
      <c r="N13" s="1867" t="inlineStr">
        <is>
          <t>0.52</t>
        </is>
      </c>
      <c r="O13" s="1867" t="inlineStr">
        <is>
          <t>0.52</t>
        </is>
      </c>
      <c r="P13" s="1867" t="inlineStr">
        <is>
          <t>37.44</t>
        </is>
      </c>
      <c r="Q13" s="1867" t="inlineStr">
        <is>
          <t>body scrub</t>
        </is>
      </c>
    </row>
    <row r="14" ht="17.25" customHeight="1" s="1611">
      <c r="A14" s="1371" t="n"/>
      <c r="B14" s="1379" t="n"/>
      <c r="C14" s="1372" t="n"/>
      <c r="D14" s="1371" t="n"/>
      <c r="E14" s="1371" t="n"/>
      <c r="F14" s="1371" t="n"/>
      <c r="G14" s="1373" t="n"/>
      <c r="H14" s="1374" t="n"/>
      <c r="I14" s="1861" t="n"/>
      <c r="J14" s="1376" t="n"/>
      <c r="K14" s="1376" t="n"/>
      <c r="L14" s="1862" t="n"/>
      <c r="M14" s="1862" t="n"/>
      <c r="N14" s="1862" t="n"/>
      <c r="O14" s="1371" t="n"/>
      <c r="P14" s="1371" t="n"/>
      <c r="Q14" s="1371" t="n"/>
      <c r="R14" s="1456" t="n"/>
    </row>
    <row r="15" ht="23.25" customHeight="1" s="1611">
      <c r="A15" s="1412" t="inlineStr">
        <is>
          <t>TOTAL</t>
        </is>
      </c>
      <c r="B15" s="1863" t="n"/>
      <c r="C15" s="1863" t="n"/>
      <c r="D15" s="1863" t="n"/>
      <c r="E15" s="1863" t="n"/>
      <c r="F15" s="1864" t="n"/>
      <c r="G15" s="280">
        <f>SUM(#REF!)</f>
        <v/>
      </c>
      <c r="H15" s="280" t="n"/>
      <c r="I15" s="1856">
        <f>SUM(#REF!)</f>
        <v/>
      </c>
      <c r="J15" s="1464" t="n"/>
      <c r="K15" s="1464" t="n"/>
      <c r="L15" s="1464" t="n"/>
      <c r="M15" s="1464" t="n"/>
      <c r="N15" s="1464" t="n"/>
      <c r="O15" s="1464" t="n"/>
      <c r="P15" s="1865" t="n"/>
      <c r="Q15" s="288" t="n"/>
      <c r="R15" s="13" t="n"/>
    </row>
    <row r="16">
      <c r="B16" s="14" t="n"/>
      <c r="G16" s="17" t="n"/>
      <c r="H16" s="17" t="n"/>
      <c r="I16" s="1857" t="n"/>
      <c r="J16" s="19" t="n"/>
      <c r="K16" s="19" t="n"/>
      <c r="L16" s="1857" t="n"/>
      <c r="M16" s="1857" t="n"/>
      <c r="N16" s="1857" t="n"/>
      <c r="O16" s="14" t="n"/>
      <c r="P16" s="14" t="n"/>
      <c r="R16" s="13" t="n"/>
    </row>
    <row r="17">
      <c r="A17" s="38" t="inlineStr">
        <is>
          <t>SAMPLE/TESTER ORDER</t>
        </is>
      </c>
    </row>
    <row r="18">
      <c r="A18" s="312" t="inlineStr">
        <is>
          <t>INV No.</t>
        </is>
      </c>
      <c r="B18" s="323" t="inlineStr">
        <is>
          <t>Jan code</t>
        </is>
      </c>
      <c r="C18" s="319" t="inlineStr">
        <is>
          <t>Brand name</t>
        </is>
      </c>
      <c r="D18" s="312" t="inlineStr">
        <is>
          <t>Description of goods</t>
        </is>
      </c>
      <c r="E18" s="312" t="inlineStr">
        <is>
          <t>Case Q'ty</t>
        </is>
      </c>
      <c r="F18" s="312" t="inlineStr">
        <is>
          <t>LOT</t>
        </is>
      </c>
      <c r="G18" s="320" t="inlineStr">
        <is>
          <t>Q'ty</t>
        </is>
      </c>
      <c r="H18" s="321" t="inlineStr">
        <is>
          <t>仕入値</t>
        </is>
      </c>
      <c r="I18" s="1973" t="inlineStr">
        <is>
          <t>仕入値合計</t>
        </is>
      </c>
    </row>
    <row r="19">
      <c r="A19" s="1506" t="n"/>
      <c r="D19" s="1506" t="n"/>
      <c r="E19" s="1506" t="n"/>
      <c r="F19" s="1506" t="n"/>
      <c r="H19" s="1380" t="n"/>
      <c r="I19" s="1861" t="n"/>
    </row>
    <row r="20">
      <c r="A20" s="1591" t="inlineStr">
        <is>
          <t>TOTAL</t>
        </is>
      </c>
      <c r="B20" s="2000" t="n"/>
      <c r="C20" s="2000" t="n"/>
      <c r="D20" s="2000" t="n"/>
      <c r="E20" s="2000" t="n"/>
      <c r="F20" s="2001" t="n"/>
      <c r="G20" s="90">
        <f>SUM(#REF!)</f>
        <v/>
      </c>
      <c r="H20" s="324" t="n">
        <v>0</v>
      </c>
      <c r="I20" s="1975">
        <f>G12*H12</f>
        <v/>
      </c>
    </row>
    <row r="21"/>
    <row r="22">
      <c r="G22" s="5" t="inlineStr">
        <is>
          <t>合計個数</t>
        </is>
      </c>
    </row>
    <row r="23">
      <c r="G23" s="89">
        <f>G12+G7</f>
        <v/>
      </c>
    </row>
  </sheetData>
  <autoFilter ref="A5:Q7"/>
  <mergeCells count="10">
    <mergeCell ref="A1:D1"/>
    <mergeCell ref="A3:B3"/>
    <mergeCell ref="A2:B2"/>
    <mergeCell ref="C2:D2"/>
    <mergeCell ref="A15:F15"/>
    <mergeCell ref="A4:B4"/>
    <mergeCell ref="C4:D4"/>
    <mergeCell ref="E4:F4"/>
    <mergeCell ref="A20:F20"/>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457"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7/16(午前)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HANAKO</t>
        </is>
      </c>
      <c r="D6" s="1867" t="inlineStr">
        <is>
          <t>Delicate Zone Cosme Vagina Rash Cream</t>
        </is>
      </c>
      <c r="E6" s="1867" t="inlineStr">
        <is>
          <t>72.0</t>
        </is>
      </c>
      <c r="F6" s="1867" t="inlineStr">
        <is>
          <t>13~36</t>
        </is>
      </c>
      <c r="G6" s="1867" t="inlineStr">
        <is>
          <t>18.0</t>
        </is>
      </c>
      <c r="H6" s="1867" t="inlineStr">
        <is>
          <t>2124.0</t>
        </is>
      </c>
      <c r="I6" s="1867" t="inlineStr">
        <is>
          <t>38232.0</t>
        </is>
      </c>
      <c r="J6" s="1867" t="inlineStr">
        <is>
          <t>0.023</t>
        </is>
      </c>
      <c r="K6" s="1867" t="inlineStr">
        <is>
          <t>8.5</t>
        </is>
      </c>
      <c r="L6" s="1867" t="inlineStr">
        <is>
          <t>72.0</t>
        </is>
      </c>
      <c r="M6" s="1867" t="inlineStr">
        <is>
          <t>nan</t>
        </is>
      </c>
      <c r="N6" s="1867" t="inlineStr">
        <is>
          <t>0.101</t>
        </is>
      </c>
      <c r="O6" s="1867" t="inlineStr">
        <is>
          <t>0.101</t>
        </is>
      </c>
      <c r="P6" s="1867" t="inlineStr">
        <is>
          <t>1.818</t>
        </is>
      </c>
      <c r="Q6" s="1867" t="inlineStr">
        <is>
          <t>rash cream</t>
        </is>
      </c>
    </row>
    <row r="7" ht="20.1" customFormat="1" customHeight="1" s="15">
      <c r="A7" s="1867" t="n"/>
      <c r="B7" s="1867" t="inlineStr">
        <is>
          <t>nan</t>
        </is>
      </c>
      <c r="C7" s="1867" t="inlineStr">
        <is>
          <t>HANAKO</t>
        </is>
      </c>
      <c r="D7" s="1867" t="inlineStr">
        <is>
          <t xml:space="preserve">Delicate Zone Cosme Essence Gel </t>
        </is>
      </c>
      <c r="E7" s="1867" t="inlineStr">
        <is>
          <t>72.0</t>
        </is>
      </c>
      <c r="F7" s="1867" t="inlineStr">
        <is>
          <t>13~36</t>
        </is>
      </c>
      <c r="G7" s="1867" t="inlineStr">
        <is>
          <t>18.0</t>
        </is>
      </c>
      <c r="H7" s="1867" t="inlineStr">
        <is>
          <t>1743.0</t>
        </is>
      </c>
      <c r="I7" s="1867" t="inlineStr">
        <is>
          <t>31374.0</t>
        </is>
      </c>
      <c r="J7" s="1867" t="inlineStr">
        <is>
          <t>0.04</t>
        </is>
      </c>
      <c r="K7" s="1867" t="inlineStr">
        <is>
          <t>10.6</t>
        </is>
      </c>
      <c r="L7" s="1867" t="inlineStr">
        <is>
          <t>72.0</t>
        </is>
      </c>
      <c r="M7" s="1867" t="inlineStr">
        <is>
          <t>nan</t>
        </is>
      </c>
      <c r="N7" s="1867" t="inlineStr">
        <is>
          <t>0.127</t>
        </is>
      </c>
      <c r="O7" s="1867" t="inlineStr">
        <is>
          <t>0.127</t>
        </is>
      </c>
      <c r="P7" s="1867" t="inlineStr">
        <is>
          <t>2.286</t>
        </is>
      </c>
      <c r="Q7" s="1867" t="inlineStr">
        <is>
          <t>essence gel</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sheetData>
  <autoFilter ref="A5:Q7"/>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C6" s="2" t="n"/>
      <c r="G6" s="5" t="n"/>
      <c r="H6" s="1381" t="n"/>
      <c r="I6" s="1902" t="n"/>
      <c r="J6" s="1382" t="n"/>
      <c r="K6" s="1376" t="n"/>
      <c r="L6" s="1862" t="n"/>
      <c r="M6" s="1862" t="n"/>
      <c r="N6" s="1862" t="n"/>
      <c r="O6" s="1371" t="n"/>
      <c r="P6" s="1371" t="n"/>
      <c r="Q6" s="1371" t="n"/>
      <c r="R6" s="1456" t="n"/>
    </row>
    <row r="7" ht="20.1" customFormat="1" customHeight="1" s="15">
      <c r="A7" s="1591" t="inlineStr">
        <is>
          <t>TOTAL</t>
        </is>
      </c>
      <c r="B7" s="2000" t="n"/>
      <c r="C7" s="2000" t="n"/>
      <c r="D7" s="2000" t="n"/>
      <c r="E7" s="2000" t="n"/>
      <c r="F7" s="2001" t="n"/>
      <c r="G7" s="91">
        <f>SUM(#REF!)</f>
        <v/>
      </c>
      <c r="H7" s="91" t="n"/>
      <c r="I7" s="2002">
        <f>SUM(#REF!)</f>
        <v/>
      </c>
      <c r="J7" s="1588"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09.2024輸出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2"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4562441750938</t>
        </is>
      </c>
      <c r="C6" s="1867" t="inlineStr">
        <is>
          <t>LEJEU</t>
        </is>
      </c>
      <c r="D6" s="1867" t="inlineStr">
        <is>
          <t>《Lejeu》 LUMIELE LOTION</t>
        </is>
      </c>
      <c r="E6" s="1867" t="inlineStr">
        <is>
          <t>nan</t>
        </is>
      </c>
      <c r="F6" s="1867" t="inlineStr">
        <is>
          <t>60</t>
        </is>
      </c>
      <c r="G6" s="1867" t="inlineStr">
        <is>
          <t>24.0</t>
        </is>
      </c>
      <c r="H6" s="1867" t="inlineStr">
        <is>
          <t>2400.0</t>
        </is>
      </c>
      <c r="I6" s="1867" t="inlineStr">
        <is>
          <t>57600.0</t>
        </is>
      </c>
      <c r="J6" s="1867" t="inlineStr">
        <is>
          <t>0.062</t>
        </is>
      </c>
      <c r="K6" s="1867" t="inlineStr">
        <is>
          <t>15.8</t>
        </is>
      </c>
      <c r="L6" s="1867" t="inlineStr">
        <is>
          <t>nan</t>
        </is>
      </c>
      <c r="M6" s="1867" t="inlineStr">
        <is>
          <t>nan</t>
        </is>
      </c>
      <c r="N6" s="1867" t="inlineStr">
        <is>
          <t>0.23</t>
        </is>
      </c>
      <c r="O6" s="1867" t="inlineStr">
        <is>
          <t>0.23</t>
        </is>
      </c>
      <c r="P6" s="1867" t="inlineStr">
        <is>
          <t>5.52</t>
        </is>
      </c>
      <c r="Q6" s="1867" t="inlineStr">
        <is>
          <t>face lotion</t>
        </is>
      </c>
    </row>
    <row r="7" ht="20.1" customFormat="1" customHeight="1" s="15">
      <c r="A7" s="1867" t="n"/>
      <c r="B7" s="1867" t="inlineStr">
        <is>
          <t>4562441750945</t>
        </is>
      </c>
      <c r="C7" s="1867" t="inlineStr">
        <is>
          <t>LEJEU</t>
        </is>
      </c>
      <c r="D7" s="1867" t="inlineStr">
        <is>
          <t>《Lejeu》 PLASIR CREAM</t>
        </is>
      </c>
      <c r="E7" s="1867" t="inlineStr">
        <is>
          <t>nan</t>
        </is>
      </c>
      <c r="F7" s="1867" t="inlineStr">
        <is>
          <t>60</t>
        </is>
      </c>
      <c r="G7" s="1867" t="inlineStr">
        <is>
          <t>24.0</t>
        </is>
      </c>
      <c r="H7" s="1867" t="inlineStr">
        <is>
          <t>4400.0</t>
        </is>
      </c>
      <c r="I7" s="1867" t="inlineStr">
        <is>
          <t>105600.0</t>
        </is>
      </c>
      <c r="J7" s="1867" t="inlineStr">
        <is>
          <t>0.062</t>
        </is>
      </c>
      <c r="K7" s="1867" t="inlineStr">
        <is>
          <t>11.8</t>
        </is>
      </c>
      <c r="L7" s="1867" t="inlineStr">
        <is>
          <t>nan</t>
        </is>
      </c>
      <c r="M7" s="1867" t="inlineStr">
        <is>
          <t>nan</t>
        </is>
      </c>
      <c r="N7" s="1867" t="inlineStr">
        <is>
          <t>0.17</t>
        </is>
      </c>
      <c r="O7" s="1867" t="inlineStr">
        <is>
          <t>0.17</t>
        </is>
      </c>
      <c r="P7" s="1867" t="inlineStr">
        <is>
          <t>4.08</t>
        </is>
      </c>
      <c r="Q7" s="1867" t="inlineStr">
        <is>
          <t>face cream</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8.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38" t="inlineStr">
        <is>
          <t>SAMPLE/TESTER ORDER</t>
        </is>
      </c>
      <c r="E11" s="2" t="inlineStr">
        <is>
          <t> </t>
        </is>
      </c>
    </row>
    <row r="12" ht="20.1" customFormat="1" customHeight="1" s="15">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1" t="n"/>
      <c r="B13" s="1379" t="n"/>
      <c r="C13" s="1372" t="n"/>
      <c r="D13" s="1371" t="n"/>
      <c r="E13" s="1371" t="n"/>
      <c r="F13" s="1371" t="n"/>
      <c r="G13" s="1373" t="n"/>
      <c r="H13" s="1374" t="n"/>
      <c r="I13" s="1861" t="n"/>
    </row>
    <row r="14">
      <c r="A14" s="1412" t="inlineStr">
        <is>
          <t>TOTAL</t>
        </is>
      </c>
      <c r="B14" s="1863" t="n"/>
      <c r="C14" s="1863" t="n"/>
      <c r="D14" s="1863" t="n"/>
      <c r="E14" s="1863" t="n"/>
      <c r="F14" s="1864" t="n"/>
      <c r="G14" s="280">
        <f>SUM(#REF!)</f>
        <v/>
      </c>
      <c r="H14" s="280" t="n"/>
      <c r="I14" s="1856" t="n">
        <v>0</v>
      </c>
      <c r="J14" s="1464" t="n"/>
      <c r="K14" s="1464" t="n"/>
      <c r="L14" s="1464" t="n"/>
      <c r="M14" s="1464" t="n"/>
      <c r="N14" s="1464" t="n"/>
      <c r="O14" s="1464" t="n"/>
      <c r="P14" s="1865" t="n"/>
      <c r="Q14" s="288" t="n"/>
      <c r="R14" s="13" t="n"/>
    </row>
    <row r="15" ht="20.1" customHeight="1" s="1611"/>
    <row r="16" ht="20.1" customHeight="1" s="1611"/>
    <row r="17">
      <c r="G17" s="284" t="inlineStr">
        <is>
          <t>合計個数</t>
        </is>
      </c>
    </row>
    <row r="18">
      <c r="G18" s="309">
        <f>G7+G12</f>
        <v/>
      </c>
    </row>
    <row r="21" ht="15.75" customHeight="1" s="1611"/>
    <row r="22" ht="18" customHeight="1" s="1611"/>
  </sheetData>
  <autoFilter ref="A5:Q7"/>
  <mergeCells count="10">
    <mergeCell ref="A3:B3"/>
    <mergeCell ref="E4:F4"/>
    <mergeCell ref="A4:B4"/>
    <mergeCell ref="A1:D1"/>
    <mergeCell ref="A2:B2"/>
    <mergeCell ref="C2:D2"/>
    <mergeCell ref="A14:F14"/>
    <mergeCell ref="A9:F9"/>
    <mergeCell ref="C4:D4"/>
    <mergeCell ref="C3:D3"/>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1"/>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4"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MEDION sample</t>
        </is>
      </c>
      <c r="D6" s="1867" t="inlineStr">
        <is>
          <t>cup and spatula sets (6 pairs)</t>
        </is>
      </c>
      <c r="E6" s="1867" t="inlineStr">
        <is>
          <t>6.0</t>
        </is>
      </c>
      <c r="F6" s="1867" t="inlineStr">
        <is>
          <t>6</t>
        </is>
      </c>
      <c r="G6" s="1867" t="inlineStr">
        <is>
          <t>12.0</t>
        </is>
      </c>
      <c r="H6" s="1867" t="inlineStr">
        <is>
          <t>200.0</t>
        </is>
      </c>
      <c r="I6" s="1867" t="inlineStr">
        <is>
          <t>2400.0</t>
        </is>
      </c>
      <c r="J6" s="1867" t="inlineStr">
        <is>
          <t>nan</t>
        </is>
      </c>
      <c r="K6" s="1867" t="inlineStr">
        <is>
          <t>nan</t>
        </is>
      </c>
      <c r="L6" s="1867" t="inlineStr">
        <is>
          <t>6.0</t>
        </is>
      </c>
      <c r="M6" s="1867" t="inlineStr">
        <is>
          <t>nan</t>
        </is>
      </c>
      <c r="N6" s="1867" t="inlineStr">
        <is>
          <t>nan</t>
        </is>
      </c>
      <c r="O6" s="1867" t="inlineStr">
        <is>
          <t>nan</t>
        </is>
      </c>
      <c r="P6" s="1867" t="inlineStr">
        <is>
          <t>0.0</t>
        </is>
      </c>
      <c r="Q6" s="1867" t="inlineStr">
        <is>
          <t>cup/spaula</t>
        </is>
      </c>
    </row>
    <row r="7" ht="20.1" customFormat="1" customHeight="1" s="15">
      <c r="A7" s="1867" t="n"/>
      <c r="B7" s="1867" t="inlineStr">
        <is>
          <t>nan</t>
        </is>
      </c>
      <c r="C7" s="1867" t="inlineStr">
        <is>
          <t>MEDION sample</t>
        </is>
      </c>
      <c r="D7" s="1867" t="inlineStr">
        <is>
          <t>Gauze 200papers
(for CO2 gel mask professional,12.5cm x 12.5cm)</t>
        </is>
      </c>
      <c r="E7" s="1867" t="inlineStr">
        <is>
          <t>4.0</t>
        </is>
      </c>
      <c r="F7" s="1867" t="inlineStr">
        <is>
          <t>4</t>
        </is>
      </c>
      <c r="G7" s="1867" t="inlineStr">
        <is>
          <t>12.0</t>
        </is>
      </c>
      <c r="H7" s="1867" t="inlineStr">
        <is>
          <t>800.0</t>
        </is>
      </c>
      <c r="I7" s="1867" t="inlineStr">
        <is>
          <t>9600.0</t>
        </is>
      </c>
      <c r="J7" s="1867" t="inlineStr">
        <is>
          <t>nan</t>
        </is>
      </c>
      <c r="K7" s="1867" t="inlineStr">
        <is>
          <t>nan</t>
        </is>
      </c>
      <c r="L7" s="1867" t="inlineStr">
        <is>
          <t>4.0</t>
        </is>
      </c>
      <c r="M7" s="1867" t="inlineStr">
        <is>
          <t>nan</t>
        </is>
      </c>
      <c r="N7" s="1867" t="inlineStr">
        <is>
          <t>nan</t>
        </is>
      </c>
      <c r="O7" s="1867" t="inlineStr">
        <is>
          <t>nan</t>
        </is>
      </c>
      <c r="P7" s="1867" t="inlineStr">
        <is>
          <t>0.0</t>
        </is>
      </c>
      <c r="Q7" s="1867" t="inlineStr">
        <is>
          <t>gauze</t>
        </is>
      </c>
    </row>
    <row r="8" ht="20.1" customFormat="1" customHeight="1" s="15">
      <c r="A8" s="1867" t="n"/>
      <c r="B8" s="1867" t="inlineStr">
        <is>
          <t>4560164470515</t>
        </is>
      </c>
      <c r="C8" s="1867" t="inlineStr">
        <is>
          <t>MEDION</t>
        </is>
      </c>
      <c r="D8" s="1867" t="inlineStr">
        <is>
          <t>《MEDION》Mediplorer Cleansing balm
(90g)</t>
        </is>
      </c>
      <c r="E8" s="1867" t="inlineStr">
        <is>
          <t>24.0</t>
        </is>
      </c>
      <c r="F8" s="1867" t="inlineStr">
        <is>
          <t>24</t>
        </is>
      </c>
      <c r="G8" s="1867" t="inlineStr">
        <is>
          <t>24.0</t>
        </is>
      </c>
      <c r="H8" s="1867" t="inlineStr">
        <is>
          <t>2310.0</t>
        </is>
      </c>
      <c r="I8" s="1867" t="inlineStr">
        <is>
          <t>55440.0</t>
        </is>
      </c>
      <c r="J8" s="1867" t="inlineStr">
        <is>
          <t>0.137</t>
        </is>
      </c>
      <c r="K8" s="1867" t="inlineStr">
        <is>
          <t>4.9</t>
        </is>
      </c>
      <c r="L8" s="1867" t="inlineStr">
        <is>
          <t>24.0</t>
        </is>
      </c>
      <c r="M8" s="1867" t="inlineStr">
        <is>
          <t>nan</t>
        </is>
      </c>
      <c r="N8" s="1867" t="inlineStr">
        <is>
          <t>0.176</t>
        </is>
      </c>
      <c r="O8" s="1867" t="inlineStr">
        <is>
          <t>0.176</t>
        </is>
      </c>
      <c r="P8" s="1867" t="inlineStr">
        <is>
          <t>4.224</t>
        </is>
      </c>
      <c r="Q8" s="1867" t="inlineStr">
        <is>
          <t>face cleansing</t>
        </is>
      </c>
    </row>
    <row r="9" ht="28.5" customHeight="1" s="1611">
      <c r="A9" s="1867" t="n"/>
      <c r="B9" s="1867" t="inlineStr">
        <is>
          <t>4560164470522</t>
        </is>
      </c>
      <c r="C9" s="1867" t="inlineStr">
        <is>
          <t>MEDION</t>
        </is>
      </c>
      <c r="D9" s="1867" t="inlineStr">
        <is>
          <t>《MEDION》Mediplorer Radiance Lift lotion
(120mL)</t>
        </is>
      </c>
      <c r="E9" s="1867" t="inlineStr">
        <is>
          <t>24.0</t>
        </is>
      </c>
      <c r="F9" s="1867" t="inlineStr">
        <is>
          <t>24</t>
        </is>
      </c>
      <c r="G9" s="1867" t="inlineStr">
        <is>
          <t>24.0</t>
        </is>
      </c>
      <c r="H9" s="1867" t="inlineStr">
        <is>
          <t>4500.0</t>
        </is>
      </c>
      <c r="I9" s="1867" t="inlineStr">
        <is>
          <t>108000.0</t>
        </is>
      </c>
      <c r="J9" s="1867" t="inlineStr">
        <is>
          <t>0.02</t>
        </is>
      </c>
      <c r="K9" s="1867" t="inlineStr">
        <is>
          <t>7.2</t>
        </is>
      </c>
      <c r="L9" s="1867" t="inlineStr">
        <is>
          <t>24.0</t>
        </is>
      </c>
      <c r="M9" s="1867" t="inlineStr">
        <is>
          <t>nan</t>
        </is>
      </c>
      <c r="N9" s="1867" t="inlineStr">
        <is>
          <t>0.268</t>
        </is>
      </c>
      <c r="O9" s="1867" t="inlineStr">
        <is>
          <t>0.268</t>
        </is>
      </c>
      <c r="P9" s="1867" t="inlineStr">
        <is>
          <t>6.432</t>
        </is>
      </c>
      <c r="Q9" s="1867" t="inlineStr">
        <is>
          <t>face lotion</t>
        </is>
      </c>
    </row>
    <row r="10">
      <c r="A10" s="1867" t="n"/>
      <c r="B10" s="1867" t="inlineStr">
        <is>
          <t>4560164470645</t>
        </is>
      </c>
      <c r="C10" s="1867" t="inlineStr">
        <is>
          <t>MEDION</t>
        </is>
      </c>
      <c r="D10" s="1867" t="inlineStr">
        <is>
          <t>《MEDION》Mediplorer CO2 gel mask
premium (6 times)</t>
        </is>
      </c>
      <c r="E10" s="1867" t="inlineStr">
        <is>
          <t>24.0</t>
        </is>
      </c>
      <c r="F10" s="1867" t="inlineStr">
        <is>
          <t>24</t>
        </is>
      </c>
      <c r="G10" s="1867" t="inlineStr">
        <is>
          <t>24.0</t>
        </is>
      </c>
      <c r="H10" s="1867" t="inlineStr">
        <is>
          <t>5000.0</t>
        </is>
      </c>
      <c r="I10" s="1867" t="inlineStr">
        <is>
          <t>120000.0</t>
        </is>
      </c>
      <c r="J10" s="1867" t="inlineStr">
        <is>
          <t>0.025</t>
        </is>
      </c>
      <c r="K10" s="1867" t="inlineStr">
        <is>
          <t>6.3</t>
        </is>
      </c>
      <c r="L10" s="1867" t="inlineStr">
        <is>
          <t>24.0</t>
        </is>
      </c>
      <c r="M10" s="1867" t="inlineStr">
        <is>
          <t>nan</t>
        </is>
      </c>
      <c r="N10" s="1867" t="inlineStr">
        <is>
          <t>0.236</t>
        </is>
      </c>
      <c r="O10" s="1867" t="inlineStr">
        <is>
          <t>0.236</t>
        </is>
      </c>
      <c r="P10" s="1867" t="inlineStr">
        <is>
          <t>5.664</t>
        </is>
      </c>
      <c r="Q10" s="1867" t="inlineStr">
        <is>
          <t>face mask</t>
        </is>
      </c>
    </row>
    <row r="11">
      <c r="A11" s="1371" t="n"/>
      <c r="B11" s="1379" t="n"/>
      <c r="C11" s="1372" t="n"/>
      <c r="D11" s="1371" t="n"/>
      <c r="E11" s="1371" t="n"/>
      <c r="F11" s="1371" t="n"/>
      <c r="G11" s="1373" t="n"/>
      <c r="H11" s="1374" t="n"/>
      <c r="I11" s="1861" t="n"/>
      <c r="J11" s="1376" t="n"/>
      <c r="K11" s="1376" t="n"/>
      <c r="L11" s="1862" t="n"/>
      <c r="M11" s="1862" t="n"/>
      <c r="N11" s="1862" t="n"/>
      <c r="O11" s="1371" t="n"/>
      <c r="P11" s="1371" t="n"/>
      <c r="Q11" s="1371" t="n"/>
      <c r="R11" s="1456" t="n"/>
    </row>
    <row r="12" ht="20.1" customFormat="1" customHeight="1" s="15">
      <c r="A12" s="1412" t="inlineStr">
        <is>
          <t>TOTAL</t>
        </is>
      </c>
      <c r="B12" s="1863" t="n"/>
      <c r="C12" s="1863" t="n"/>
      <c r="D12" s="1863" t="n"/>
      <c r="E12" s="1863" t="n"/>
      <c r="F12" s="1864" t="n"/>
      <c r="G12" s="280">
        <f>SUM(#REF!)</f>
        <v/>
      </c>
      <c r="H12" s="280" t="n"/>
      <c r="I12" s="1856">
        <f>SUM(#REF!)</f>
        <v/>
      </c>
      <c r="J12" s="1464" t="n"/>
      <c r="K12" s="1464" t="n"/>
      <c r="L12" s="1464" t="n"/>
      <c r="M12" s="1464" t="n"/>
      <c r="N12" s="1464" t="n"/>
      <c r="O12" s="1464" t="n"/>
      <c r="P12" s="1865" t="n"/>
      <c r="Q12" s="288" t="n"/>
      <c r="R12" s="13" t="n"/>
    </row>
    <row r="13">
      <c r="B13" s="14" t="n"/>
      <c r="G13" s="17" t="n"/>
      <c r="H13" s="17" t="n"/>
      <c r="I13" s="1857" t="n"/>
      <c r="J13" s="19" t="n"/>
      <c r="K13" s="19" t="n"/>
      <c r="L13" s="1857" t="n"/>
      <c r="M13" s="1857" t="n"/>
      <c r="N13" s="1857" t="n"/>
      <c r="O13" s="14" t="n"/>
      <c r="P13" s="14" t="n"/>
      <c r="R13" s="13" t="n"/>
    </row>
    <row r="14">
      <c r="A14" s="38" t="inlineStr">
        <is>
          <t>SAMPLE/TESTER ORDER</t>
        </is>
      </c>
    </row>
    <row r="15" ht="15.75" customHeight="1" s="1611">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973" t="inlineStr">
        <is>
          <t>仕入値合計</t>
        </is>
      </c>
    </row>
    <row r="16" ht="18" customHeight="1" s="1611">
      <c r="A16" s="1371" t="n"/>
      <c r="B16" s="1379" t="n"/>
      <c r="C16" s="1372" t="n"/>
      <c r="D16" s="1371" t="n"/>
      <c r="E16" s="1371" t="n"/>
      <c r="F16" s="1371" t="n"/>
      <c r="G16" s="1373" t="n"/>
      <c r="H16" s="1374" t="n"/>
      <c r="I16" s="1861" t="n"/>
    </row>
    <row r="17">
      <c r="A17" s="1412" t="inlineStr">
        <is>
          <t>TOTAL</t>
        </is>
      </c>
      <c r="B17" s="1863" t="n"/>
      <c r="C17" s="1863" t="n"/>
      <c r="D17" s="1863" t="n"/>
      <c r="E17" s="1863" t="n"/>
      <c r="F17" s="1864" t="n"/>
      <c r="G17" s="280">
        <f>SUM(#REF!)</f>
        <v/>
      </c>
      <c r="H17" s="280" t="n"/>
      <c r="I17" s="1856" t="n">
        <v>0</v>
      </c>
      <c r="J17" s="1464" t="n"/>
      <c r="K17" s="1464" t="n"/>
      <c r="L17" s="1464" t="n"/>
      <c r="M17" s="1464" t="n"/>
      <c r="N17" s="1464" t="n"/>
      <c r="O17" s="1464" t="n"/>
      <c r="P17" s="1865" t="n"/>
      <c r="Q17" s="288" t="n"/>
      <c r="R17" s="13" t="n"/>
    </row>
    <row r="18"/>
    <row r="19"/>
    <row r="20">
      <c r="G20" s="284" t="inlineStr">
        <is>
          <t>合計個数</t>
        </is>
      </c>
    </row>
    <row r="21">
      <c r="G21" s="309">
        <f>G7+G12</f>
        <v/>
      </c>
    </row>
  </sheetData>
  <autoFilter ref="A5:Q5"/>
  <mergeCells count="10">
    <mergeCell ref="A3:B3"/>
    <mergeCell ref="A1:D1"/>
    <mergeCell ref="A2:B2"/>
    <mergeCell ref="C2:D2"/>
    <mergeCell ref="A12:F12"/>
    <mergeCell ref="C4:D4"/>
    <mergeCell ref="A4:B4"/>
    <mergeCell ref="E4:F4"/>
    <mergeCell ref="A17:F17"/>
    <mergeCell ref="C3:D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597" min="2" max="2"/>
    <col width="23.375" customWidth="1" style="427" min="3" max="3"/>
    <col width="36.375" customWidth="1" style="427" min="4" max="4"/>
    <col width="8.375" customWidth="1" style="427" min="5" max="6"/>
    <col width="7.875" customWidth="1" style="425" min="7" max="8"/>
    <col width="13.125" customWidth="1" style="1610" min="9" max="9"/>
    <col hidden="1" width="10.125" customWidth="1" style="477" min="10" max="11"/>
    <col width="10.125" customWidth="1" style="1610" min="12" max="13"/>
    <col width="9.375" customWidth="1" style="1610" min="14" max="14"/>
    <col width="13" customWidth="1" style="1597" min="15" max="15"/>
    <col width="14" customWidth="1" style="1597" min="16" max="16"/>
    <col width="27.125" customWidth="1" style="427" min="17" max="17"/>
    <col width="45.375" customWidth="1" style="1553"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11">
      <c r="A1" s="840" t="inlineStr">
        <is>
          <t>ROYAL COSMETICS 09.2025輸出</t>
        </is>
      </c>
      <c r="B1" s="841" t="n"/>
      <c r="C1" s="841" t="n"/>
      <c r="D1" s="841" t="n"/>
      <c r="E1" s="421" t="n"/>
      <c r="F1" s="421" t="n"/>
      <c r="G1" s="422" t="n"/>
    </row>
    <row r="2" ht="12" customHeight="1" s="1611">
      <c r="A2" s="1553" t="inlineStr">
        <is>
          <t>納品日</t>
        </is>
      </c>
      <c r="C2" s="1596" t="n">
        <v>45905</v>
      </c>
      <c r="J2" s="1610" t="n"/>
      <c r="K2" s="1610" t="n"/>
    </row>
    <row r="3" ht="69.75" customHeight="1" s="1611">
      <c r="A3" s="1553" t="inlineStr">
        <is>
          <t>納品先</t>
        </is>
      </c>
      <c r="C3" s="1556" t="inlineStr">
        <is>
          <t>飯野港運株式会社
京都府舞鶴市松陰１８－７
営業課　谷口様
TEL: 0773-75-5371
FAX: 0773-75-5681</t>
        </is>
      </c>
      <c r="G3" s="1609" t="n"/>
      <c r="J3" s="1610" t="n"/>
      <c r="K3" s="1610" t="n"/>
    </row>
    <row r="4" ht="12" customHeight="1" s="1611">
      <c r="A4" s="1557" t="inlineStr">
        <is>
          <t>梱包情報提出期限</t>
        </is>
      </c>
      <c r="B4" s="1853" t="n"/>
      <c r="C4" s="1598" t="inlineStr">
        <is>
          <t>9/3（午前）</t>
        </is>
      </c>
      <c r="D4" s="1853" t="n"/>
      <c r="E4" s="1551" t="n"/>
      <c r="F4" s="1853" t="n"/>
      <c r="J4" s="1610" t="n"/>
      <c r="U4" s="1985" t="n"/>
    </row>
    <row r="5" customFormat="1" s="1597">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c r="J5" s="1283" t="inlineStr">
        <is>
          <t>ケース容積</t>
        </is>
      </c>
      <c r="K5" s="1283" t="inlineStr">
        <is>
          <t>ケース重量</t>
        </is>
      </c>
      <c r="L5" s="2003" t="inlineStr">
        <is>
          <t>ケース数量</t>
        </is>
      </c>
      <c r="M5" s="2003" t="inlineStr">
        <is>
          <t>合計容積</t>
        </is>
      </c>
      <c r="N5" s="2003" t="inlineStr">
        <is>
          <t>合計重量</t>
        </is>
      </c>
      <c r="O5" s="429" t="inlineStr">
        <is>
          <t>Unit N/W(kg)</t>
        </is>
      </c>
      <c r="P5" s="429" t="inlineStr">
        <is>
          <t>Total N/W(kg)</t>
        </is>
      </c>
      <c r="Q5" s="429" t="inlineStr">
        <is>
          <t>成分</t>
        </is>
      </c>
      <c r="R5" s="1553" t="n"/>
    </row>
    <row r="6" customFormat="1" s="1597">
      <c r="A6" s="1867" t="n"/>
      <c r="B6" s="1867" t="inlineStr">
        <is>
          <t>4589621350726</t>
        </is>
      </c>
      <c r="C6" s="1867" t="inlineStr">
        <is>
          <t xml:space="preserve">Diaasjapan </t>
        </is>
      </c>
      <c r="D6" s="1867" t="inlineStr">
        <is>
          <t>Beauty Smile Agio</t>
        </is>
      </c>
      <c r="E6" s="1867" t="inlineStr">
        <is>
          <t>48.0</t>
        </is>
      </c>
      <c r="F6" s="1867" t="inlineStr">
        <is>
          <t>48</t>
        </is>
      </c>
      <c r="G6" s="1867" t="inlineStr">
        <is>
          <t>48.0</t>
        </is>
      </c>
      <c r="H6" s="1867" t="inlineStr">
        <is>
          <t>1771.0</t>
        </is>
      </c>
      <c r="I6" s="1867" t="inlineStr">
        <is>
          <t>85008.0</t>
        </is>
      </c>
      <c r="J6" s="1867" t="inlineStr">
        <is>
          <t>0.004</t>
        </is>
      </c>
      <c r="K6" s="1867" t="inlineStr">
        <is>
          <t>6.3</t>
        </is>
      </c>
      <c r="L6" s="1867" t="inlineStr">
        <is>
          <t>48.0</t>
        </is>
      </c>
      <c r="M6" s="1867" t="inlineStr">
        <is>
          <t>15.4*4.9*3.2(奥行）</t>
        </is>
      </c>
      <c r="N6" s="1867" t="inlineStr">
        <is>
          <t>0.101</t>
        </is>
      </c>
      <c r="O6" s="1867" t="inlineStr">
        <is>
          <t>0.101</t>
        </is>
      </c>
      <c r="P6" s="1867" t="inlineStr">
        <is>
          <t>4.848</t>
        </is>
      </c>
      <c r="Q6" s="1867" t="inlineStr">
        <is>
          <t>tooth paste</t>
        </is>
      </c>
    </row>
    <row r="7" ht="20.1" customFormat="1" customHeight="1" s="437">
      <c r="A7" s="1867" t="n"/>
      <c r="B7" s="1867" t="inlineStr">
        <is>
          <t>4573423487001</t>
        </is>
      </c>
      <c r="C7" s="1867" t="inlineStr">
        <is>
          <t xml:space="preserve">Diaasjapan </t>
        </is>
      </c>
      <c r="D7" s="1867" t="inlineStr">
        <is>
          <t xml:space="preserve">
Beauty Smile
</t>
        </is>
      </c>
      <c r="E7" s="1867" t="inlineStr">
        <is>
          <t>48.0</t>
        </is>
      </c>
      <c r="F7" s="1867" t="inlineStr">
        <is>
          <t>48</t>
        </is>
      </c>
      <c r="G7" s="1867" t="inlineStr">
        <is>
          <t>48.0</t>
        </is>
      </c>
      <c r="H7" s="1867" t="inlineStr">
        <is>
          <t>1265.0</t>
        </is>
      </c>
      <c r="I7" s="1867" t="inlineStr">
        <is>
          <t>60720.0</t>
        </is>
      </c>
      <c r="J7" s="1867" t="inlineStr">
        <is>
          <t>0.004</t>
        </is>
      </c>
      <c r="K7" s="1867" t="inlineStr">
        <is>
          <t>6.3</t>
        </is>
      </c>
      <c r="L7" s="1867" t="inlineStr">
        <is>
          <t>48.0</t>
        </is>
      </c>
      <c r="M7" s="1867" t="inlineStr">
        <is>
          <t>15.4*4.9*3.2(奥行）</t>
        </is>
      </c>
      <c r="N7" s="1867" t="inlineStr">
        <is>
          <t>0.101</t>
        </is>
      </c>
      <c r="O7" s="1867" t="inlineStr">
        <is>
          <t>0.101</t>
        </is>
      </c>
      <c r="P7" s="1867" t="inlineStr">
        <is>
          <t>4.848</t>
        </is>
      </c>
      <c r="Q7" s="1867" t="inlineStr">
        <is>
          <t>tooth paste</t>
        </is>
      </c>
    </row>
    <row r="8" ht="20.1" customFormat="1" customHeight="1" s="437">
      <c r="A8" s="1383" t="n"/>
      <c r="B8" s="1384" t="n"/>
      <c r="C8" s="1385" t="n"/>
      <c r="D8" s="1386" t="n"/>
      <c r="E8" s="1386" t="n"/>
      <c r="F8" s="1386" t="n"/>
      <c r="G8" s="1387" t="n"/>
      <c r="H8" s="1388" t="n"/>
      <c r="I8" s="1966" t="n"/>
      <c r="J8" s="1390" t="n"/>
      <c r="K8" s="1390" t="n"/>
      <c r="L8" s="2004" t="n"/>
      <c r="M8" s="2004" t="n"/>
      <c r="N8" s="2004" t="n"/>
      <c r="O8" s="1386" t="n"/>
      <c r="P8" s="1386" t="n"/>
      <c r="Q8" s="1386" t="n"/>
      <c r="R8" s="1553" t="n"/>
    </row>
    <row r="9" ht="20.1" customFormat="1" customHeight="1" s="437">
      <c r="A9" s="1702" t="inlineStr">
        <is>
          <t>TOTAL</t>
        </is>
      </c>
      <c r="B9" s="1863" t="n"/>
      <c r="C9" s="1863" t="n"/>
      <c r="D9" s="1863" t="n"/>
      <c r="E9" s="1863" t="n"/>
      <c r="F9" s="1864" t="n"/>
      <c r="G9" s="460">
        <f>SUM(#REF!)</f>
        <v/>
      </c>
      <c r="H9" s="460" t="n"/>
      <c r="I9" s="1968">
        <f>SUM(#REF!)</f>
        <v/>
      </c>
      <c r="J9" s="1592" t="n"/>
      <c r="K9" s="1592" t="n"/>
      <c r="L9" s="1592" t="n"/>
      <c r="M9" s="1592" t="n"/>
      <c r="N9" s="1592" t="n"/>
      <c r="O9" s="1592" t="n"/>
      <c r="P9" s="2005" t="n"/>
      <c r="Q9" s="436" t="n"/>
      <c r="R9" s="1286" t="n"/>
    </row>
    <row r="10" ht="34.5" customFormat="1" customHeight="1" s="437">
      <c r="B10" s="453" t="n"/>
      <c r="G10" s="464" t="n"/>
      <c r="H10" s="464" t="n"/>
      <c r="I10" s="1799" t="n"/>
      <c r="J10" s="470" t="n"/>
      <c r="K10" s="470" t="n"/>
      <c r="L10" s="1799" t="n"/>
      <c r="M10" s="1799" t="n"/>
      <c r="N10" s="1799" t="n"/>
      <c r="O10" s="453" t="n"/>
      <c r="P10" s="453" t="n"/>
      <c r="R10" s="1286" t="n"/>
    </row>
    <row r="11" ht="20.1" customFormat="1" customHeight="1" s="1597">
      <c r="A11" s="515" t="inlineStr">
        <is>
          <t>SAMPLE/TESTER ORDER</t>
        </is>
      </c>
      <c r="B11" s="453" t="n"/>
      <c r="G11" s="464" t="n"/>
      <c r="H11" s="464" t="n"/>
      <c r="I11" s="1799" t="n"/>
      <c r="J11" s="470" t="n"/>
      <c r="K11" s="470" t="n"/>
      <c r="L11" s="1799" t="n"/>
      <c r="M11" s="1799" t="n"/>
      <c r="N11" s="1799" t="n"/>
      <c r="O11" s="453" t="n"/>
      <c r="P11" s="453" t="n"/>
      <c r="R11" s="1286" t="n"/>
    </row>
    <row r="12" ht="20.1" customFormat="1" customHeight="1" s="1597">
      <c r="A12" s="427" t="inlineStr">
        <is>
          <t>納品先</t>
        </is>
      </c>
      <c r="B12" s="453" t="n"/>
      <c r="C12" s="1599" t="inlineStr">
        <is>
          <t>〒980-0811 仙台市青葉区一番町2丁目1-2
NMF仙台青葉通りビル8階　センコン物流㈱　アリニナ　クリスティーナ　宛て</t>
        </is>
      </c>
      <c r="D12" s="1872" t="n"/>
      <c r="G12" s="464" t="n"/>
      <c r="H12" s="464" t="n"/>
      <c r="I12" s="1799" t="n"/>
      <c r="J12" s="470" t="n"/>
      <c r="K12" s="470" t="n"/>
      <c r="L12" s="1799" t="n"/>
      <c r="M12" s="1799" t="n"/>
      <c r="N12" s="1799" t="n"/>
      <c r="O12" s="453" t="n"/>
      <c r="P12" s="453" t="n"/>
      <c r="R12" s="1286" t="n"/>
    </row>
    <row r="13" ht="26.25" customFormat="1" customHeight="1" s="1553">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1965" t="inlineStr">
        <is>
          <t>仕入値合計</t>
        </is>
      </c>
      <c r="J13" s="1287" t="inlineStr">
        <is>
          <t>ケース容積</t>
        </is>
      </c>
      <c r="K13" s="1287" t="inlineStr">
        <is>
          <t>ケース重量</t>
        </is>
      </c>
      <c r="L13" s="2006" t="inlineStr">
        <is>
          <t>ケース数量</t>
        </is>
      </c>
      <c r="M13" s="2006" t="inlineStr">
        <is>
          <t>合計容積</t>
        </is>
      </c>
      <c r="N13" s="2006" t="inlineStr">
        <is>
          <t>合計重量</t>
        </is>
      </c>
      <c r="O13" s="575" t="inlineStr">
        <is>
          <t>Unit N/W(kg)</t>
        </is>
      </c>
      <c r="P13" s="575" t="inlineStr">
        <is>
          <t>Total N/W(kg)</t>
        </is>
      </c>
      <c r="Q13" s="429" t="inlineStr">
        <is>
          <t>成分</t>
        </is>
      </c>
      <c r="R13" s="1553" t="n"/>
    </row>
    <row r="14">
      <c r="A14" s="1384" t="n"/>
      <c r="B14" s="1392" t="n"/>
      <c r="C14" s="1393" t="n"/>
      <c r="D14" s="1394" t="n"/>
      <c r="E14" s="1394" t="n"/>
      <c r="F14" s="1395" t="n"/>
      <c r="G14" s="1387" t="n"/>
      <c r="H14" s="1388" t="n"/>
      <c r="I14" s="1966" t="n"/>
      <c r="J14" s="1396" t="n"/>
      <c r="K14" s="1396" t="n"/>
      <c r="L14" s="2007" t="n"/>
      <c r="M14" s="2007" t="n"/>
      <c r="N14" s="2007" t="n"/>
      <c r="O14" s="1383" t="n"/>
      <c r="P14" s="1383" t="n"/>
      <c r="Q14" s="1386" t="n"/>
      <c r="R14" s="1553" t="n"/>
    </row>
    <row r="15">
      <c r="A15" s="1346" t="inlineStr">
        <is>
          <t>SAMPLE/TESTER TOTAL</t>
        </is>
      </c>
      <c r="B15" s="1834" t="n"/>
      <c r="C15" s="1834" t="n"/>
      <c r="D15" s="1834" t="n"/>
      <c r="E15" s="1834" t="n"/>
      <c r="F15" s="1835" t="n"/>
      <c r="G15" s="430">
        <f>SUM(#REF!)</f>
        <v/>
      </c>
      <c r="H15" s="577" t="n"/>
      <c r="I15" s="1972">
        <f>SUM(#REF!)</f>
        <v/>
      </c>
      <c r="J15" s="1283" t="n"/>
      <c r="K15" s="1283" t="n"/>
      <c r="L15" s="2003" t="n"/>
      <c r="M15" s="2003" t="n"/>
      <c r="N15" s="2003" t="n"/>
      <c r="O15" s="429" t="n"/>
      <c r="P15" s="429" t="n"/>
      <c r="Q15" s="1289" t="n"/>
      <c r="S15" s="427" t="n"/>
      <c r="T15" s="427" t="n"/>
      <c r="U15" s="427" t="n"/>
    </row>
  </sheetData>
  <autoFilter ref="A5:Q7"/>
  <mergeCells count="10">
    <mergeCell ref="A4:B4"/>
    <mergeCell ref="E4:F4"/>
    <mergeCell ref="C12:D12"/>
    <mergeCell ref="A2:B2"/>
    <mergeCell ref="C2:D2"/>
    <mergeCell ref="C3:D3"/>
    <mergeCell ref="A9:F9"/>
    <mergeCell ref="C4:D4"/>
    <mergeCell ref="A3:B3"/>
    <mergeCell ref="A15:F15"/>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2" min="1" max="1"/>
    <col hidden="1" width="12.375" customWidth="1" style="1506" min="2" max="2"/>
    <col width="10.875" customWidth="1" style="2" min="3" max="3"/>
    <col width="49.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2024/9/3  (午前中)</t>
        </is>
      </c>
      <c r="D4" s="1853" t="n"/>
      <c r="E4" s="1451" t="n"/>
      <c r="F4" s="1853" t="n"/>
      <c r="J4" s="1851" t="n"/>
      <c r="U4" s="1858" t="n"/>
    </row>
    <row r="5" ht="12.75" customFormat="1" customHeight="1" s="1506">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ht="12.75" customFormat="1" customHeight="1" s="1506">
      <c r="A6" s="1867" t="inlineStr">
        <is>
          <t>4582593960184</t>
        </is>
      </c>
      <c r="B6" s="1867" t="inlineStr">
        <is>
          <t>4582593960184</t>
        </is>
      </c>
      <c r="C6" s="1867" t="inlineStr">
        <is>
          <t>Luxces TESTER</t>
        </is>
      </c>
      <c r="D6" s="1867" t="inlineStr">
        <is>
          <t>《Luxces》Res-Q Precious Lotion Tester(N.C.V)</t>
        </is>
      </c>
      <c r="E6" s="1867" t="inlineStr">
        <is>
          <t>nan</t>
        </is>
      </c>
      <c r="F6" s="1867" t="inlineStr">
        <is>
          <t>nan</t>
        </is>
      </c>
      <c r="G6" s="1867" t="inlineStr">
        <is>
          <t>4.0</t>
        </is>
      </c>
      <c r="H6" s="1867" t="inlineStr">
        <is>
          <t>0.0</t>
        </is>
      </c>
      <c r="I6" s="1867" t="inlineStr">
        <is>
          <t>0.0</t>
        </is>
      </c>
      <c r="J6" s="1867" t="inlineStr">
        <is>
          <t>nan</t>
        </is>
      </c>
      <c r="K6" s="1867" t="inlineStr">
        <is>
          <t>nan</t>
        </is>
      </c>
      <c r="L6" s="1867" t="inlineStr">
        <is>
          <t>nan</t>
        </is>
      </c>
      <c r="M6" s="1867" t="inlineStr">
        <is>
          <t>nan</t>
        </is>
      </c>
      <c r="N6" s="1867" t="inlineStr">
        <is>
          <t>0.236</t>
        </is>
      </c>
      <c r="O6" s="1867" t="inlineStr">
        <is>
          <t>0.236</t>
        </is>
      </c>
      <c r="P6" s="1867" t="inlineStr">
        <is>
          <t>0.944</t>
        </is>
      </c>
      <c r="Q6" s="1867" t="inlineStr">
        <is>
          <t>face lotion</t>
        </is>
      </c>
    </row>
    <row r="7" ht="20.1" customFormat="1" customHeight="1" s="15">
      <c r="A7" s="1867" t="inlineStr">
        <is>
          <t>4582593960184</t>
        </is>
      </c>
      <c r="B7" s="1867" t="inlineStr">
        <is>
          <t>4582593960184</t>
        </is>
      </c>
      <c r="C7" s="1867" t="inlineStr">
        <is>
          <t>LUXCES</t>
        </is>
      </c>
      <c r="D7" s="1867" t="inlineStr">
        <is>
          <t>《Luxces》Res-Q Precious Lotion NEW!</t>
        </is>
      </c>
      <c r="E7" s="1867" t="inlineStr">
        <is>
          <t>nan</t>
        </is>
      </c>
      <c r="F7" s="1867" t="inlineStr">
        <is>
          <t>nan</t>
        </is>
      </c>
      <c r="G7" s="1867" t="inlineStr">
        <is>
          <t>24.0</t>
        </is>
      </c>
      <c r="H7" s="1867" t="inlineStr">
        <is>
          <t>2400.0</t>
        </is>
      </c>
      <c r="I7" s="1867" t="inlineStr">
        <is>
          <t>57600.0</t>
        </is>
      </c>
      <c r="J7" s="1867" t="inlineStr">
        <is>
          <t>nan</t>
        </is>
      </c>
      <c r="K7" s="1867" t="inlineStr">
        <is>
          <t>nan</t>
        </is>
      </c>
      <c r="L7" s="1867" t="inlineStr">
        <is>
          <t>nan</t>
        </is>
      </c>
      <c r="M7" s="1867" t="inlineStr">
        <is>
          <t>nan</t>
        </is>
      </c>
      <c r="N7" s="1867" t="inlineStr">
        <is>
          <t>0.236</t>
        </is>
      </c>
      <c r="O7" s="1867" t="inlineStr">
        <is>
          <t>0.236</t>
        </is>
      </c>
      <c r="P7" s="1867" t="inlineStr">
        <is>
          <t>5.664</t>
        </is>
      </c>
      <c r="Q7" s="1867" t="inlineStr">
        <is>
          <t>face lotion</t>
        </is>
      </c>
    </row>
    <row r="8" ht="20.1" customFormat="1" customHeight="1" s="15">
      <c r="A8" s="1867" t="inlineStr">
        <is>
          <t>4582593960146</t>
        </is>
      </c>
      <c r="B8" s="1867" t="inlineStr">
        <is>
          <t>4582593960146</t>
        </is>
      </c>
      <c r="C8" s="1867" t="inlineStr">
        <is>
          <t>LUXCES</t>
        </is>
      </c>
      <c r="D8" s="1867" t="inlineStr">
        <is>
          <t>《Luxces》Res-Q Precious Liquid</t>
        </is>
      </c>
      <c r="E8" s="1867" t="inlineStr">
        <is>
          <t>120.0</t>
        </is>
      </c>
      <c r="F8" s="1867" t="inlineStr">
        <is>
          <t>nan</t>
        </is>
      </c>
      <c r="G8" s="1867" t="inlineStr">
        <is>
          <t>120.0</t>
        </is>
      </c>
      <c r="H8" s="1867" t="inlineStr">
        <is>
          <t>3200.0</t>
        </is>
      </c>
      <c r="I8" s="1867" t="inlineStr">
        <is>
          <t>384000.0</t>
        </is>
      </c>
      <c r="J8" s="1867" t="inlineStr">
        <is>
          <t>nan</t>
        </is>
      </c>
      <c r="K8" s="1867" t="inlineStr">
        <is>
          <t>nan</t>
        </is>
      </c>
      <c r="L8" s="1867" t="inlineStr">
        <is>
          <t>120.0</t>
        </is>
      </c>
      <c r="M8" s="1867" t="inlineStr">
        <is>
          <t>nan</t>
        </is>
      </c>
      <c r="N8" s="1867" t="inlineStr">
        <is>
          <t>0.112</t>
        </is>
      </c>
      <c r="O8" s="1867" t="inlineStr">
        <is>
          <t>0.112</t>
        </is>
      </c>
      <c r="P8" s="1867" t="inlineStr">
        <is>
          <t>13.44</t>
        </is>
      </c>
      <c r="Q8" s="1867" t="inlineStr">
        <is>
          <t>mineral essence</t>
        </is>
      </c>
    </row>
    <row r="9" ht="24.95" customHeight="1" s="1611">
      <c r="A9" s="1398" t="n"/>
      <c r="B9" s="1379" t="n"/>
      <c r="C9" s="1372" t="n"/>
      <c r="D9" s="1371" t="n"/>
      <c r="E9" s="1371" t="n"/>
      <c r="F9" s="1371" t="n"/>
      <c r="G9" s="1373" t="n"/>
      <c r="H9" s="1374" t="n"/>
      <c r="I9" s="1861" t="n"/>
      <c r="J9" s="1376" t="n"/>
      <c r="K9" s="1376" t="n"/>
      <c r="L9" s="1862" t="n"/>
      <c r="M9" s="1862" t="n"/>
      <c r="N9" s="1862" t="n"/>
      <c r="O9" s="1371" t="n"/>
      <c r="P9" s="1371" t="n"/>
      <c r="Q9" s="1371" t="n"/>
      <c r="R9" s="1456" t="n"/>
    </row>
    <row r="10">
      <c r="A10" s="1412" t="inlineStr">
        <is>
          <t>TOTAL</t>
        </is>
      </c>
      <c r="B10" s="1863" t="n"/>
      <c r="C10" s="1863" t="n"/>
      <c r="D10" s="1863" t="n"/>
      <c r="E10" s="1863" t="n"/>
      <c r="F10" s="1864" t="n"/>
      <c r="G10" s="280">
        <f>SUM(#REF!)</f>
        <v/>
      </c>
      <c r="H10" s="280" t="n"/>
      <c r="I10" s="1856">
        <f>SUM(#REF!)</f>
        <v/>
      </c>
      <c r="J10" s="1464" t="n"/>
      <c r="K10" s="1464" t="n"/>
      <c r="L10" s="1464" t="n"/>
      <c r="M10" s="1464" t="n"/>
      <c r="N10" s="1464" t="n"/>
      <c r="O10" s="1464" t="n"/>
      <c r="P10" s="1865" t="n"/>
      <c r="Q10" s="288" t="n"/>
      <c r="R10" s="13" t="n"/>
    </row>
    <row r="11">
      <c r="B11" s="14" t="n"/>
      <c r="G11" s="17" t="n"/>
      <c r="H11" s="17" t="n"/>
      <c r="I11" s="1857" t="n"/>
      <c r="J11" s="19" t="n"/>
      <c r="K11" s="19" t="n"/>
      <c r="L11" s="1857" t="n"/>
      <c r="M11" s="1857" t="n"/>
      <c r="N11" s="1857" t="n"/>
      <c r="O11" s="14" t="n"/>
      <c r="P11" s="14" t="n"/>
      <c r="R11" s="13" t="n"/>
    </row>
    <row r="12" ht="15.75" customHeight="1" s="1611">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59" t="inlineStr">
        <is>
          <t>仕入値合計</t>
        </is>
      </c>
    </row>
    <row r="14">
      <c r="A14" s="1371" t="n"/>
      <c r="B14" s="1379" t="n"/>
      <c r="C14" s="1372" t="n"/>
      <c r="D14" s="1371" t="n"/>
      <c r="E14" s="1371" t="n"/>
      <c r="F14" s="1371" t="n"/>
      <c r="G14" s="1373" t="n"/>
      <c r="H14" s="1374" t="n"/>
      <c r="I14" s="1861" t="n"/>
    </row>
    <row r="15" ht="20.1" customHeight="1" s="1611">
      <c r="A15" s="1412" t="inlineStr">
        <is>
          <t>TOTAL</t>
        </is>
      </c>
      <c r="B15" s="1863" t="n"/>
      <c r="C15" s="1863" t="n"/>
      <c r="D15" s="1863" t="n"/>
      <c r="E15" s="1863" t="n"/>
      <c r="F15" s="1864" t="n"/>
      <c r="G15" s="280">
        <f>SUM(#REF!)</f>
        <v/>
      </c>
      <c r="H15" s="280" t="n"/>
      <c r="I15" s="1856">
        <f>SUM(#REF!)</f>
        <v/>
      </c>
    </row>
    <row r="16" ht="20.1" customHeight="1" s="1611"/>
    <row r="17"/>
    <row r="18">
      <c r="G18" s="399" t="inlineStr">
        <is>
          <t>合計個数</t>
        </is>
      </c>
    </row>
    <row r="19">
      <c r="G19" s="309">
        <f>G12+G7</f>
        <v/>
      </c>
    </row>
  </sheetData>
  <autoFilter ref="A5:Q7"/>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2" min="1" max="1"/>
    <col width="22.875" customWidth="1" style="1506" min="2" max="2"/>
    <col width="18.125" bestFit="1" customWidth="1" style="2" min="3" max="3"/>
    <col width="69.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COSMETICS09.2025輸出</t>
        </is>
      </c>
      <c r="E1" s="3" t="n"/>
      <c r="F1" s="3" t="n"/>
      <c r="G1" s="4" t="n"/>
    </row>
    <row r="2" ht="12" customHeight="1" s="1611">
      <c r="A2" s="1456" t="inlineStr">
        <is>
          <t>納品日</t>
        </is>
      </c>
      <c r="C2" s="1457" t="n">
        <v>45905</v>
      </c>
    </row>
    <row r="3" ht="62.25" customHeight="1" s="1611">
      <c r="A3" s="1456" t="inlineStr">
        <is>
          <t>納品先</t>
        </is>
      </c>
      <c r="C3" s="1460"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2025/9/3(午前)</t>
        </is>
      </c>
      <c r="D4" s="1853" t="n"/>
      <c r="E4" s="1451" t="n"/>
      <c r="F4" s="1853" t="n"/>
      <c r="L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row>
    <row r="6" customFormat="1" s="1506">
      <c r="A6" s="1867" t="n"/>
      <c r="B6" s="1867" t="inlineStr">
        <is>
          <t>4573499132133</t>
        </is>
      </c>
      <c r="C6" s="1867" t="inlineStr">
        <is>
          <t>EVLISS TESTER</t>
        </is>
      </c>
      <c r="D6" s="1867" t="inlineStr">
        <is>
          <t>《EVLISS》Make.iN EXOSOME+ GLUTACHIONE 10Days FACE MASK</t>
        </is>
      </c>
      <c r="E6" s="1867" t="inlineStr">
        <is>
          <t>nan</t>
        </is>
      </c>
      <c r="F6" s="1867" t="inlineStr">
        <is>
          <t>nan</t>
        </is>
      </c>
      <c r="G6" s="1867" t="inlineStr">
        <is>
          <t>40.0</t>
        </is>
      </c>
      <c r="H6" s="1867" t="inlineStr">
        <is>
          <t>0.0</t>
        </is>
      </c>
      <c r="I6" s="1867" t="inlineStr">
        <is>
          <t>0.0</t>
        </is>
      </c>
    </row>
    <row r="7" ht="20.1" customFormat="1" customHeight="1" s="15">
      <c r="A7" s="1867" t="n"/>
      <c r="B7" s="1867" t="inlineStr">
        <is>
          <t>4573499131839</t>
        </is>
      </c>
      <c r="C7" s="1867" t="inlineStr">
        <is>
          <t>EVLISS TESTER</t>
        </is>
      </c>
      <c r="D7" s="1867" t="inlineStr">
        <is>
          <t>《EVLISS》Make.iN BAKUCHIOL + CERAMIDE 10Days FACE MASK 160ml Tester(N.C.V)</t>
        </is>
      </c>
      <c r="E7" s="1867" t="inlineStr">
        <is>
          <t>nan</t>
        </is>
      </c>
      <c r="F7" s="1867" t="inlineStr">
        <is>
          <t>nan</t>
        </is>
      </c>
      <c r="G7" s="1867" t="inlineStr">
        <is>
          <t>40.0</t>
        </is>
      </c>
      <c r="H7" s="1867" t="inlineStr">
        <is>
          <t>0.0</t>
        </is>
      </c>
      <c r="I7" s="1867" t="inlineStr">
        <is>
          <t>0.0</t>
        </is>
      </c>
    </row>
    <row r="8" ht="20.1" customFormat="1" customHeight="1" s="15">
      <c r="A8" s="1867" t="n"/>
      <c r="B8" s="1867" t="inlineStr">
        <is>
          <t>4573499132133</t>
        </is>
      </c>
      <c r="C8" s="1867" t="inlineStr">
        <is>
          <t>Evliss</t>
        </is>
      </c>
      <c r="D8" s="1867" t="inlineStr">
        <is>
          <t>《EVLISS》Make.iN EXOSOME+ GLUTACHIONE 10Days FACE MASK</t>
        </is>
      </c>
      <c r="E8" s="1867" t="inlineStr">
        <is>
          <t>60.0</t>
        </is>
      </c>
      <c r="F8" s="1867" t="inlineStr">
        <is>
          <t>nan</t>
        </is>
      </c>
      <c r="G8" s="1867" t="inlineStr">
        <is>
          <t>600.0</t>
        </is>
      </c>
      <c r="H8" s="1867" t="inlineStr">
        <is>
          <t>250.0</t>
        </is>
      </c>
      <c r="I8" s="1867" t="inlineStr">
        <is>
          <t>150000.0</t>
        </is>
      </c>
    </row>
    <row r="9" ht="24.95" customHeight="1" s="1611">
      <c r="A9" s="1867" t="n"/>
      <c r="B9" s="1867" t="inlineStr">
        <is>
          <t>4573499131839</t>
        </is>
      </c>
      <c r="C9" s="1867" t="inlineStr">
        <is>
          <t>Evliss</t>
        </is>
      </c>
      <c r="D9" s="1867" t="inlineStr">
        <is>
          <t>《EVLISS》Make.iN BAKUCHIOL + CERAMIDE 10Days FACE MASK</t>
        </is>
      </c>
      <c r="E9" s="1867" t="inlineStr">
        <is>
          <t>60.0</t>
        </is>
      </c>
      <c r="F9" s="1867" t="inlineStr">
        <is>
          <t>nan</t>
        </is>
      </c>
      <c r="G9" s="1867" t="inlineStr">
        <is>
          <t>300.0</t>
        </is>
      </c>
      <c r="H9" s="1867" t="inlineStr">
        <is>
          <t>250.0</t>
        </is>
      </c>
      <c r="I9" s="1867" t="inlineStr">
        <is>
          <t>75000.0</t>
        </is>
      </c>
    </row>
    <row r="10">
      <c r="A10" s="1867" t="n"/>
      <c r="B10" s="1867" t="inlineStr">
        <is>
          <t>4573499131518</t>
        </is>
      </c>
      <c r="C10" s="1867" t="inlineStr">
        <is>
          <t>Evliss</t>
        </is>
      </c>
      <c r="D10" s="1867" t="inlineStr">
        <is>
          <t>《EVLISS》Make.iN NMN MOIST EYE SHEET</t>
        </is>
      </c>
      <c r="E10" s="1867" t="inlineStr">
        <is>
          <t>120.0</t>
        </is>
      </c>
      <c r="F10" s="1867" t="inlineStr">
        <is>
          <t>nan</t>
        </is>
      </c>
      <c r="G10" s="1867" t="inlineStr">
        <is>
          <t>960.0</t>
        </is>
      </c>
      <c r="H10" s="1867" t="inlineStr">
        <is>
          <t>320.0</t>
        </is>
      </c>
      <c r="I10" s="1867" t="inlineStr">
        <is>
          <t>307200.0</t>
        </is>
      </c>
    </row>
    <row r="11">
      <c r="A11" s="1867" t="n"/>
      <c r="B11" s="1867" t="inlineStr">
        <is>
          <t>4573499131488</t>
        </is>
      </c>
      <c r="C11" s="1867" t="inlineStr">
        <is>
          <t>Evliss</t>
        </is>
      </c>
      <c r="D11" s="1867" t="inlineStr">
        <is>
          <t>《EVLISS》Make.iN CICA MOIST EYE SHEET</t>
        </is>
      </c>
      <c r="E11" s="1867" t="inlineStr">
        <is>
          <t>120.0</t>
        </is>
      </c>
      <c r="F11" s="1867" t="inlineStr">
        <is>
          <t>nan</t>
        </is>
      </c>
      <c r="G11" s="1867" t="inlineStr">
        <is>
          <t>480.0</t>
        </is>
      </c>
      <c r="H11" s="1867" t="inlineStr">
        <is>
          <t>320.0</t>
        </is>
      </c>
      <c r="I11" s="1867" t="inlineStr">
        <is>
          <t>153600.0</t>
        </is>
      </c>
    </row>
    <row r="12" ht="15.75" customFormat="1" customHeight="1" s="7">
      <c r="A12" s="1867" t="n"/>
      <c r="B12" s="1867" t="inlineStr">
        <is>
          <t>4573499130672</t>
        </is>
      </c>
      <c r="C12" s="1867" t="inlineStr">
        <is>
          <t>Evliss</t>
        </is>
      </c>
      <c r="D12" s="1867" t="inlineStr">
        <is>
          <t>《EVLISS》Make.iN RED PROPOLIS MOIST FACE MASK</t>
        </is>
      </c>
      <c r="E12" s="1867" t="inlineStr">
        <is>
          <t>24.0</t>
        </is>
      </c>
      <c r="F12" s="1867" t="inlineStr">
        <is>
          <t>nan</t>
        </is>
      </c>
      <c r="G12" s="1867" t="inlineStr">
        <is>
          <t>240.0</t>
        </is>
      </c>
      <c r="H12" s="1867" t="inlineStr">
        <is>
          <t>320.0</t>
        </is>
      </c>
      <c r="I12" s="1867" t="inlineStr">
        <is>
          <t>76800.0</t>
        </is>
      </c>
    </row>
    <row r="13">
      <c r="A13" s="1867" t="n"/>
      <c r="B13" s="1867" t="inlineStr">
        <is>
          <t>4573499130498</t>
        </is>
      </c>
      <c r="C13" s="1867" t="inlineStr">
        <is>
          <t>Evliss</t>
        </is>
      </c>
      <c r="D13" s="1867" t="inlineStr">
        <is>
          <t>《EVLISS》Make.iN CBD MOIST FACE MASK</t>
        </is>
      </c>
      <c r="E13" s="1867" t="inlineStr">
        <is>
          <t>24.0</t>
        </is>
      </c>
      <c r="F13" s="1867" t="inlineStr">
        <is>
          <t>nan</t>
        </is>
      </c>
      <c r="G13" s="1867" t="inlineStr">
        <is>
          <t>480.0</t>
        </is>
      </c>
      <c r="H13" s="1867" t="inlineStr">
        <is>
          <t>320.0</t>
        </is>
      </c>
      <c r="I13" s="1867" t="inlineStr">
        <is>
          <t>153600.0</t>
        </is>
      </c>
    </row>
    <row r="14">
      <c r="A14" s="1867" t="n"/>
      <c r="B14" s="1867" t="inlineStr">
        <is>
          <t>4573499130412</t>
        </is>
      </c>
      <c r="C14" s="1867" t="inlineStr">
        <is>
          <t>Evliss</t>
        </is>
      </c>
      <c r="D14" s="1867" t="inlineStr">
        <is>
          <t xml:space="preserve">《EVLISS》Make.iN CICA MOIST FACE MASK </t>
        </is>
      </c>
      <c r="E14" s="1867" t="inlineStr">
        <is>
          <t>24.0</t>
        </is>
      </c>
      <c r="F14" s="1867" t="inlineStr">
        <is>
          <t>nan</t>
        </is>
      </c>
      <c r="G14" s="1867" t="inlineStr">
        <is>
          <t>480.0</t>
        </is>
      </c>
      <c r="H14" s="1867" t="inlineStr">
        <is>
          <t>320.0</t>
        </is>
      </c>
      <c r="I14" s="1867" t="inlineStr">
        <is>
          <t>153600.0</t>
        </is>
      </c>
    </row>
    <row r="15" ht="20.1" customFormat="1" customHeight="1" s="7">
      <c r="A15" s="1371" t="n"/>
      <c r="B15" s="1379" t="n"/>
      <c r="C15" s="1372" t="n"/>
      <c r="D15" s="1371" t="n"/>
      <c r="E15" s="1371" t="n"/>
      <c r="F15" s="1371" t="n"/>
      <c r="G15" s="1373" t="n"/>
      <c r="H15" s="1374" t="n"/>
      <c r="I15" s="1861" t="n"/>
    </row>
    <row r="16" ht="20.1" customFormat="1" customHeight="1" s="7">
      <c r="A16" s="1412" t="inlineStr">
        <is>
          <t>TOTAL</t>
        </is>
      </c>
      <c r="B16" s="1863" t="n"/>
      <c r="C16" s="1863" t="n"/>
      <c r="D16" s="1863" t="n"/>
      <c r="E16" s="1863" t="n"/>
      <c r="F16" s="1864" t="n"/>
      <c r="G16" s="486">
        <f>SUM(#REF!)</f>
        <v/>
      </c>
      <c r="H16" s="280" t="n"/>
      <c r="I16" s="1856">
        <f>SUM(#REF!)</f>
        <v/>
      </c>
    </row>
    <row r="17">
      <c r="B17" s="14" t="n"/>
      <c r="G17" s="17" t="n"/>
      <c r="H17" s="17" t="n"/>
      <c r="I17" s="1857"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59" t="inlineStr">
        <is>
          <t>仕入値合計</t>
        </is>
      </c>
    </row>
    <row r="20">
      <c r="A20" s="1371" t="n"/>
      <c r="B20" s="1379" t="n"/>
      <c r="C20" s="1372" t="n"/>
      <c r="D20" s="1371" t="n"/>
      <c r="E20" s="1371" t="n"/>
      <c r="F20" s="1371" t="n"/>
      <c r="G20" s="1373" t="n"/>
      <c r="H20" s="1374" t="n"/>
      <c r="I20" s="1861" t="n"/>
    </row>
    <row r="21">
      <c r="A21" s="1412" t="inlineStr">
        <is>
          <t>TOTAL</t>
        </is>
      </c>
      <c r="B21" s="1863" t="n"/>
      <c r="C21" s="1863" t="n"/>
      <c r="D21" s="1863" t="n"/>
      <c r="E21" s="1863" t="n"/>
      <c r="F21" s="1864" t="n"/>
      <c r="G21" s="280">
        <f>SUM(#REF!)</f>
        <v/>
      </c>
      <c r="H21" s="280" t="n"/>
      <c r="I21" s="1856">
        <f>SUM(#REF!)</f>
        <v/>
      </c>
      <c r="J21" s="2" t="n"/>
      <c r="K21" s="2" t="n"/>
      <c r="L21" s="2" t="n"/>
    </row>
    <row r="22"/>
    <row r="23"/>
    <row r="24">
      <c r="A24" s="2" t="n"/>
      <c r="B24" s="1506" t="n"/>
      <c r="C24" s="2" t="n"/>
      <c r="D24" s="2" t="n"/>
      <c r="E24" s="2" t="n"/>
      <c r="F24" s="2" t="n"/>
      <c r="G24" s="399" t="inlineStr">
        <is>
          <t>合計個数</t>
        </is>
      </c>
      <c r="H24" s="5" t="n"/>
      <c r="I24" s="1851" t="n"/>
      <c r="J24" s="2" t="n"/>
      <c r="K24" s="2" t="n"/>
      <c r="L24" s="2" t="n"/>
    </row>
    <row r="25">
      <c r="A25" s="2" t="n"/>
      <c r="B25" s="1506" t="n"/>
      <c r="C25" s="2" t="n"/>
      <c r="D25" s="2" t="n"/>
      <c r="E25" s="2" t="n"/>
      <c r="F25" s="2" t="n"/>
      <c r="G25" s="309">
        <f>G12+G7</f>
        <v/>
      </c>
      <c r="H25" s="5" t="n"/>
      <c r="I25" s="1851" t="n"/>
      <c r="J25" s="2" t="n"/>
      <c r="K25" s="2" t="n"/>
      <c r="L25"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4"/>
  <sheetViews>
    <sheetView view="pageBreakPreview" zoomScale="120" zoomScaleNormal="100" zoomScaleSheetLayoutView="120" workbookViewId="0">
      <selection activeCell="A12" sqref="A12:XFD13"/>
    </sheetView>
  </sheetViews>
  <sheetFormatPr baseColWidth="8" defaultColWidth="3.875" defaultRowHeight="11.25"/>
  <cols>
    <col width="6" customWidth="1" style="2" min="1" max="1"/>
    <col width="12.375" customWidth="1" style="1506" min="2" max="2"/>
    <col width="14.75" customWidth="1" style="2" min="3" max="3"/>
    <col width="63.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09.2025輸出</t>
        </is>
      </c>
      <c r="E1" s="3" t="n"/>
      <c r="F1" s="3" t="n"/>
      <c r="G1" s="4" t="n"/>
    </row>
    <row r="2" ht="12" customHeight="1" s="1611">
      <c r="A2" s="1471" t="inlineStr">
        <is>
          <t>納品日</t>
        </is>
      </c>
      <c r="C2" s="1457" t="n">
        <v>45905</v>
      </c>
    </row>
    <row r="3" ht="71.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2025/09/03（午前中）</t>
        </is>
      </c>
      <c r="D4" s="1853" t="n"/>
      <c r="E4" s="1451" t="n"/>
      <c r="F4" s="1853" t="n"/>
    </row>
    <row r="5" customFormat="1" s="1506">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66" t="inlineStr">
        <is>
          <t>仕入値合計</t>
        </is>
      </c>
    </row>
    <row r="6" customFormat="1" s="1506">
      <c r="A6" s="1867" t="n"/>
      <c r="B6" s="1867" t="inlineStr">
        <is>
          <t>4953035022195</t>
        </is>
      </c>
      <c r="C6" s="1867" t="inlineStr">
        <is>
          <t>CBON</t>
        </is>
      </c>
      <c r="D6" s="1867" t="inlineStr">
        <is>
          <t>《CBON》 VC BODY ESSENCE MD</t>
        </is>
      </c>
      <c r="E6" s="1867" t="inlineStr">
        <is>
          <t>30.0</t>
        </is>
      </c>
      <c r="F6" s="1867" t="inlineStr">
        <is>
          <t>30</t>
        </is>
      </c>
      <c r="G6" s="1867" t="inlineStr">
        <is>
          <t>30.0</t>
        </is>
      </c>
      <c r="H6" s="1867" t="inlineStr">
        <is>
          <t>3520.0</t>
        </is>
      </c>
      <c r="I6" s="1867" t="inlineStr">
        <is>
          <t>105600.0</t>
        </is>
      </c>
    </row>
    <row r="7" ht="20.1" customFormat="1" customHeight="1" s="15">
      <c r="A7" s="1867" t="n"/>
      <c r="B7" s="1867" t="inlineStr">
        <is>
          <t>4953035029293</t>
        </is>
      </c>
      <c r="C7" s="1867" t="inlineStr">
        <is>
          <t>CBON</t>
        </is>
      </c>
      <c r="D7" s="1867" t="inlineStr">
        <is>
          <t>《CBON》 MOIST HAND CREAM</t>
        </is>
      </c>
      <c r="E7" s="1867" t="inlineStr">
        <is>
          <t>30.0</t>
        </is>
      </c>
      <c r="F7" s="1867" t="inlineStr">
        <is>
          <t>30</t>
        </is>
      </c>
      <c r="G7" s="1867" t="inlineStr">
        <is>
          <t>30.0</t>
        </is>
      </c>
      <c r="H7" s="1867" t="inlineStr">
        <is>
          <t>750.0</t>
        </is>
      </c>
      <c r="I7" s="1867" t="inlineStr">
        <is>
          <t>22500.0</t>
        </is>
      </c>
    </row>
    <row r="8" ht="20.1" customFormat="1" customHeight="1" s="15">
      <c r="A8" s="1867" t="n"/>
      <c r="B8" s="1867" t="inlineStr">
        <is>
          <t>4953035046429</t>
        </is>
      </c>
      <c r="C8" s="1867" t="inlineStr">
        <is>
          <t>CBON</t>
        </is>
      </c>
      <c r="D8" s="1867" t="inlineStr">
        <is>
          <t>《CBON》 FACIALIST MOISTURE CREAM S</t>
        </is>
      </c>
      <c r="E8" s="1867" t="inlineStr">
        <is>
          <t>30.0</t>
        </is>
      </c>
      <c r="F8" s="1867" t="inlineStr">
        <is>
          <t>30</t>
        </is>
      </c>
      <c r="G8" s="1867" t="inlineStr">
        <is>
          <t>30.0</t>
        </is>
      </c>
      <c r="H8" s="1867" t="inlineStr">
        <is>
          <t>2800.0</t>
        </is>
      </c>
      <c r="I8" s="1867" t="inlineStr">
        <is>
          <t>84000.0</t>
        </is>
      </c>
    </row>
    <row r="9" ht="20.1" customFormat="1" customHeight="1" s="14">
      <c r="A9" s="1867" t="n"/>
      <c r="B9" s="1867" t="inlineStr">
        <is>
          <t>4953035062757</t>
        </is>
      </c>
      <c r="C9" s="1867" t="inlineStr">
        <is>
          <t>CBON</t>
        </is>
      </c>
      <c r="D9" s="1867" t="inlineStr">
        <is>
          <t>《CBON》FACIALIST MOIST VEIL WASH 130g</t>
        </is>
      </c>
      <c r="E9" s="1867" t="inlineStr">
        <is>
          <t>nan</t>
        </is>
      </c>
      <c r="F9" s="1867" t="inlineStr">
        <is>
          <t>nan</t>
        </is>
      </c>
      <c r="G9" s="1867" t="inlineStr">
        <is>
          <t>30.0</t>
        </is>
      </c>
      <c r="H9" s="1867" t="inlineStr">
        <is>
          <t>1750.0</t>
        </is>
      </c>
      <c r="I9" s="1867" t="inlineStr">
        <is>
          <t>52500.0</t>
        </is>
      </c>
    </row>
    <row r="10" ht="20.1" customFormat="1" customHeight="1" s="15">
      <c r="A10" s="1867" t="n"/>
      <c r="B10" s="1867" t="inlineStr">
        <is>
          <t>4953035062726</t>
        </is>
      </c>
      <c r="C10" s="1867" t="inlineStr">
        <is>
          <t>CBON</t>
        </is>
      </c>
      <c r="D10" s="1867" t="inlineStr">
        <is>
          <t>《CBON》FACIALIST TREATMENT BRIGHT MASSER 230g</t>
        </is>
      </c>
      <c r="E10" s="1867" t="inlineStr">
        <is>
          <t>nan</t>
        </is>
      </c>
      <c r="F10" s="1867" t="inlineStr">
        <is>
          <t>nan</t>
        </is>
      </c>
      <c r="G10" s="1867" t="inlineStr">
        <is>
          <t>30.0</t>
        </is>
      </c>
      <c r="H10" s="1867" t="inlineStr">
        <is>
          <t>3849.9999999999995</t>
        </is>
      </c>
      <c r="I10" s="1867" t="inlineStr">
        <is>
          <t>115499.99999999999</t>
        </is>
      </c>
    </row>
    <row r="11" ht="20.1" customFormat="1" customHeight="1" s="15">
      <c r="A11" s="1867" t="n"/>
      <c r="B11" s="1867" t="inlineStr">
        <is>
          <t>4953035062719</t>
        </is>
      </c>
      <c r="C11" s="1867" t="inlineStr">
        <is>
          <t>CBON</t>
        </is>
      </c>
      <c r="D11" s="1867" t="inlineStr">
        <is>
          <t xml:space="preserve">《CBON》FACIALIST TREATMENT MASSERa 110g </t>
        </is>
      </c>
      <c r="E11" s="1867" t="inlineStr">
        <is>
          <t>nan</t>
        </is>
      </c>
      <c r="F11" s="1867" t="inlineStr">
        <is>
          <t>nan</t>
        </is>
      </c>
      <c r="G11" s="1867" t="inlineStr">
        <is>
          <t>30.0</t>
        </is>
      </c>
      <c r="H11" s="1867" t="inlineStr">
        <is>
          <t>1924.9999999999998</t>
        </is>
      </c>
      <c r="I11" s="1867" t="inlineStr">
        <is>
          <t>57749.99999999999</t>
        </is>
      </c>
    </row>
    <row r="12" ht="20.25" customFormat="1" customHeight="1" s="1456">
      <c r="A12" s="1867" t="n"/>
      <c r="B12" s="1867" t="inlineStr">
        <is>
          <t>4953035062702</t>
        </is>
      </c>
      <c r="C12" s="1867" t="inlineStr">
        <is>
          <t>CBON</t>
        </is>
      </c>
      <c r="D12" s="1867" t="inlineStr">
        <is>
          <t>《CBON》FACIALIST TREATMENT MASSERa 230g</t>
        </is>
      </c>
      <c r="E12" s="1867" t="inlineStr">
        <is>
          <t>nan</t>
        </is>
      </c>
      <c r="F12" s="1867" t="inlineStr">
        <is>
          <t>nan</t>
        </is>
      </c>
      <c r="G12" s="1867" t="inlineStr">
        <is>
          <t>30.0</t>
        </is>
      </c>
      <c r="H12" s="1867" t="inlineStr">
        <is>
          <t>3500.0</t>
        </is>
      </c>
      <c r="I12" s="1867" t="inlineStr">
        <is>
          <t>105000.0</t>
        </is>
      </c>
    </row>
    <row r="13" ht="20.1" customFormat="1" customHeight="1" s="1456">
      <c r="A13" s="1867" t="n"/>
      <c r="B13" s="1867" t="inlineStr">
        <is>
          <t>4953035037984</t>
        </is>
      </c>
      <c r="C13" s="1867" t="inlineStr">
        <is>
          <t>CBON</t>
        </is>
      </c>
      <c r="D13" s="1867" t="inlineStr">
        <is>
          <t>《CBON》 ABILITY C LOTION</t>
        </is>
      </c>
      <c r="E13" s="1867" t="inlineStr">
        <is>
          <t>30.0</t>
        </is>
      </c>
      <c r="F13" s="1867" t="inlineStr">
        <is>
          <t>30</t>
        </is>
      </c>
      <c r="G13" s="1867" t="inlineStr">
        <is>
          <t>30.0</t>
        </is>
      </c>
      <c r="H13" s="1867" t="inlineStr">
        <is>
          <t>2400.0</t>
        </is>
      </c>
      <c r="I13" s="1867" t="inlineStr">
        <is>
          <t>72000.0</t>
        </is>
      </c>
    </row>
    <row r="14" ht="20.1" customFormat="1" customHeight="1" s="1456">
      <c r="A14" s="1867" t="n"/>
      <c r="B14" s="1867" t="inlineStr">
        <is>
          <t>4953035036482</t>
        </is>
      </c>
      <c r="C14" s="1867" t="inlineStr">
        <is>
          <t>CBON</t>
        </is>
      </c>
      <c r="D14" s="1867" t="inlineStr">
        <is>
          <t>《CBON》 ABILITY ESSENCE LOTION</t>
        </is>
      </c>
      <c r="E14" s="1867" t="inlineStr">
        <is>
          <t>30.0</t>
        </is>
      </c>
      <c r="F14" s="1867" t="inlineStr">
        <is>
          <t>30</t>
        </is>
      </c>
      <c r="G14" s="1867" t="inlineStr">
        <is>
          <t>30.0</t>
        </is>
      </c>
      <c r="H14" s="1867" t="inlineStr">
        <is>
          <t>1500.0</t>
        </is>
      </c>
      <c r="I14" s="1867" t="inlineStr">
        <is>
          <t>45000.0</t>
        </is>
      </c>
    </row>
    <row r="15" ht="20.1" customFormat="1" customHeight="1" s="1456">
      <c r="A15" s="1371" t="n"/>
      <c r="B15" s="1379" t="n"/>
      <c r="C15" s="1372" t="n"/>
      <c r="D15" s="1371" t="n"/>
      <c r="E15" s="1371" t="n"/>
      <c r="F15" s="1371" t="n"/>
      <c r="G15" s="1373" t="n"/>
      <c r="H15" s="1374" t="n"/>
      <c r="I15" s="1861" t="n"/>
    </row>
    <row r="16">
      <c r="A16" s="1412" t="inlineStr">
        <is>
          <t>TOTAL</t>
        </is>
      </c>
      <c r="B16" s="1863" t="n"/>
      <c r="C16" s="1863" t="n"/>
      <c r="D16" s="1863" t="n"/>
      <c r="E16" s="1863" t="n"/>
      <c r="F16" s="1864" t="n"/>
      <c r="G16" s="159">
        <f>SUM(#REF!)</f>
        <v/>
      </c>
      <c r="H16" s="168" t="n"/>
      <c r="I16" s="1868">
        <f>SUM(#REF!)</f>
        <v/>
      </c>
    </row>
    <row r="17">
      <c r="B17" s="14" t="n"/>
      <c r="G17" s="17" t="n"/>
      <c r="H17" s="17" t="n"/>
      <c r="I17" s="1857" t="n"/>
    </row>
    <row r="18">
      <c r="A18" s="20" t="inlineStr">
        <is>
          <t>SAMPLE/TESTER ORDER</t>
        </is>
      </c>
      <c r="C18" s="15" t="n"/>
      <c r="D18" s="15" t="n"/>
      <c r="E18" s="15" t="n"/>
      <c r="F18" s="15" t="n"/>
    </row>
    <row r="19">
      <c r="A19" s="258" t="inlineStr">
        <is>
          <t>INV No.</t>
        </is>
      </c>
      <c r="B19" s="157" t="inlineStr">
        <is>
          <t>Jan code</t>
        </is>
      </c>
      <c r="C19" s="158" t="inlineStr">
        <is>
          <t>Brand name</t>
        </is>
      </c>
      <c r="D19" s="1468" t="inlineStr">
        <is>
          <t>Description of goods</t>
        </is>
      </c>
      <c r="E19" s="1468" t="inlineStr">
        <is>
          <t>Case Q'ty</t>
        </is>
      </c>
      <c r="F19" s="1468" t="inlineStr">
        <is>
          <t>LOT</t>
        </is>
      </c>
      <c r="G19" s="176" t="inlineStr">
        <is>
          <t>Q'ty</t>
        </is>
      </c>
      <c r="H19" s="170" t="inlineStr">
        <is>
          <t>仕入値</t>
        </is>
      </c>
      <c r="I19" s="1868" t="inlineStr">
        <is>
          <t>仕入値合計</t>
        </is>
      </c>
    </row>
    <row r="20">
      <c r="A20" s="1410" t="n"/>
      <c r="B20" s="1411" t="n"/>
      <c r="C20" s="1362" t="n"/>
      <c r="D20" s="1412" t="n"/>
      <c r="E20" s="1412" t="n"/>
      <c r="F20" s="1412" t="n"/>
      <c r="G20" s="1413" t="n"/>
      <c r="H20" s="1414" t="n"/>
      <c r="I20" s="1869" t="n"/>
    </row>
    <row r="21">
      <c r="A21" s="1364" t="inlineStr">
        <is>
          <t>SAMPLE/TESTER TOTAL</t>
        </is>
      </c>
      <c r="B21" s="1863" t="n"/>
      <c r="C21" s="1863" t="n"/>
      <c r="D21" s="1863" t="n"/>
      <c r="E21" s="1863" t="n"/>
      <c r="F21" s="1864" t="n"/>
      <c r="G21" s="164">
        <f>SUM(G10:G10)</f>
        <v/>
      </c>
      <c r="H21" s="164" t="n"/>
      <c r="I21" s="1870">
        <f>SUM(#REF!)</f>
        <v/>
      </c>
      <c r="J21" s="2" t="n"/>
      <c r="K21" s="2" t="n"/>
      <c r="L21" s="2" t="n"/>
      <c r="M21" s="2" t="n"/>
    </row>
    <row r="22">
      <c r="A22" s="1506" t="n"/>
      <c r="B22" s="1506" t="n"/>
      <c r="C22" s="1506" t="n"/>
      <c r="D22" s="1506" t="n"/>
      <c r="E22" s="1506" t="n"/>
      <c r="F22" s="1506" t="n"/>
      <c r="G22" s="21" t="inlineStr">
        <is>
          <t>合計個数</t>
        </is>
      </c>
      <c r="H22" s="5" t="n"/>
      <c r="I22" s="1871" t="n"/>
      <c r="J22" s="2" t="n"/>
      <c r="K22" s="2" t="n"/>
      <c r="L22" s="2" t="n"/>
      <c r="M22" s="2" t="n"/>
    </row>
    <row r="23">
      <c r="A23" s="2" t="n"/>
      <c r="B23" s="1506" t="n"/>
      <c r="C23" s="2" t="n"/>
      <c r="D23" s="2" t="n"/>
      <c r="E23" s="2" t="n"/>
      <c r="F23" s="2" t="n"/>
      <c r="G23" s="220">
        <f>G7+G12</f>
        <v/>
      </c>
      <c r="H23" s="5" t="n"/>
      <c r="I23" s="5" t="n"/>
      <c r="J23" s="2" t="n"/>
      <c r="K23" s="2" t="n"/>
      <c r="L23" s="2" t="n"/>
      <c r="M23" s="2" t="n"/>
    </row>
    <row r="24">
      <c r="A24" s="2" t="n"/>
      <c r="B24" s="1506" t="n"/>
      <c r="C24" s="2" t="n"/>
      <c r="D24" s="2" t="n"/>
      <c r="E24" s="2" t="n"/>
      <c r="F24" s="2" t="n"/>
      <c r="G24" s="5" t="n"/>
      <c r="H24" s="5" t="n"/>
      <c r="I24" s="1851" t="n"/>
      <c r="J24" s="2" t="n"/>
      <c r="K24" s="2" t="n"/>
      <c r="L24" s="2" t="n"/>
      <c r="M24"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2" min="1" max="1"/>
    <col hidden="1" width="12.375" customWidth="1" style="1506" min="2" max="2"/>
    <col width="21" customWidth="1" style="2" min="3" max="3"/>
    <col width="92.6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601"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603" t="inlineStr">
        <is>
          <t>2025/3/16(午前)</t>
        </is>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6.25" customHeight="1" s="1611">
      <c r="A9" s="412" t="inlineStr">
        <is>
          <t>SAMPLE/TESTER ORDER</t>
        </is>
      </c>
      <c r="B9" s="411" t="n"/>
      <c r="C9" s="409" t="n"/>
      <c r="D9" s="409" t="n"/>
      <c r="E9" s="409" t="n"/>
      <c r="F9" s="409" t="n"/>
      <c r="G9" s="411" t="n"/>
      <c r="H9" s="411" t="n"/>
      <c r="I9" s="411" t="n"/>
    </row>
    <row r="10" ht="15" customHeight="1" s="1611">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08" t="inlineStr">
        <is>
          <t>仕入値合計</t>
        </is>
      </c>
    </row>
    <row r="11" ht="15" customHeight="1" s="1611">
      <c r="A11" s="1399" t="n"/>
      <c r="B11" s="1400" t="n"/>
      <c r="C11" s="1401" t="n"/>
      <c r="D11" s="1402" t="n"/>
      <c r="E11" s="1402" t="n"/>
      <c r="F11" s="1402" t="n"/>
      <c r="G11" s="1403" t="n"/>
      <c r="H11" s="1404" t="n"/>
      <c r="I11" s="2009" t="n"/>
    </row>
    <row r="12">
      <c r="A12" s="2010" t="inlineStr">
        <is>
          <t>SAMPLE/TESTER TOTAL</t>
        </is>
      </c>
      <c r="B12" s="1863" t="n"/>
      <c r="C12" s="1863" t="n"/>
      <c r="D12" s="1863" t="n"/>
      <c r="E12" s="1863" t="n"/>
      <c r="F12" s="1864"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71"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09.2025輸出</t>
        </is>
      </c>
      <c r="E1" s="3" t="n"/>
      <c r="F1" s="3" t="n"/>
      <c r="G1" s="4" t="n"/>
    </row>
    <row r="2" ht="12" customHeight="1" s="1611">
      <c r="A2" s="1456" t="inlineStr">
        <is>
          <t>納品日</t>
        </is>
      </c>
      <c r="C2" s="1505" t="n">
        <v>45905</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608" t="inlineStr">
        <is>
          <t>9/3午前</t>
        </is>
      </c>
      <c r="D4" s="1853" t="n"/>
      <c r="E4" s="1451" t="n"/>
      <c r="F4" s="1853" t="n"/>
      <c r="L4" s="1858" t="n"/>
    </row>
    <row r="5" customFormat="1" s="1506">
      <c r="A5" s="312" t="inlineStr">
        <is>
          <t>INV No.</t>
        </is>
      </c>
      <c r="B5" s="323"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1867" t="n"/>
      <c r="B6" s="1867" t="inlineStr">
        <is>
          <t>nan</t>
        </is>
      </c>
      <c r="C6" s="1867" t="inlineStr">
        <is>
          <t>DIAMANTE</t>
        </is>
      </c>
      <c r="D6" s="1867" t="inlineStr">
        <is>
          <t>《SOWARE INTERNATIONAL》PERFECT Thalasso Serum Thalasso Mask (1sheet)</t>
        </is>
      </c>
      <c r="E6" s="1867" t="inlineStr">
        <is>
          <t>400.0</t>
        </is>
      </c>
      <c r="F6" s="1867" t="inlineStr">
        <is>
          <t>nan</t>
        </is>
      </c>
      <c r="G6" s="1867" t="inlineStr">
        <is>
          <t>200.0</t>
        </is>
      </c>
      <c r="H6" s="1867" t="inlineStr">
        <is>
          <t>850.0</t>
        </is>
      </c>
      <c r="I6" s="1867" t="inlineStr">
        <is>
          <t>170000.0</t>
        </is>
      </c>
    </row>
    <row r="7" ht="20.1" customFormat="1" customHeight="1" s="15">
      <c r="A7" s="1867" t="n"/>
      <c r="B7" s="1867" t="inlineStr">
        <is>
          <t>nan</t>
        </is>
      </c>
      <c r="C7" s="1867" t="inlineStr">
        <is>
          <t>DIAMANTE</t>
        </is>
      </c>
      <c r="D7" s="1867" t="inlineStr">
        <is>
          <t>《GLOW》 HYBRID G11 AQUA No6. 600ml</t>
        </is>
      </c>
      <c r="E7" s="1867" t="inlineStr">
        <is>
          <t>nan</t>
        </is>
      </c>
      <c r="F7" s="1867" t="inlineStr">
        <is>
          <t>nan</t>
        </is>
      </c>
      <c r="G7" s="1867" t="inlineStr">
        <is>
          <t>30.0</t>
        </is>
      </c>
      <c r="H7" s="1867" t="inlineStr">
        <is>
          <t>6000.0</t>
        </is>
      </c>
      <c r="I7" s="1867" t="inlineStr">
        <is>
          <t>180000.0</t>
        </is>
      </c>
    </row>
    <row r="8" ht="15" customFormat="1" customHeight="1" s="15">
      <c r="A8" s="1867" t="n"/>
      <c r="B8" s="1867" t="inlineStr">
        <is>
          <t>nan</t>
        </is>
      </c>
      <c r="C8" s="1867" t="inlineStr">
        <is>
          <t>DIAMANTE</t>
        </is>
      </c>
      <c r="D8" s="1867" t="inlineStr">
        <is>
          <t>《GLOW》 HYBRID G11 AQUA No.5. 600ml</t>
        </is>
      </c>
      <c r="E8" s="1867" t="inlineStr">
        <is>
          <t>nan</t>
        </is>
      </c>
      <c r="F8" s="1867" t="inlineStr">
        <is>
          <t>nan</t>
        </is>
      </c>
      <c r="G8" s="1867" t="inlineStr">
        <is>
          <t>30.0</t>
        </is>
      </c>
      <c r="H8" s="1867" t="inlineStr">
        <is>
          <t>5400.0</t>
        </is>
      </c>
      <c r="I8" s="1867" t="inlineStr">
        <is>
          <t>162000.0</t>
        </is>
      </c>
    </row>
    <row r="9" ht="23.25" customHeight="1" s="1611">
      <c r="A9" s="1379" t="n"/>
      <c r="B9" s="1300" t="n"/>
      <c r="C9" s="1406" t="n"/>
      <c r="D9" s="1407" t="n"/>
      <c r="E9" s="1407" t="n"/>
      <c r="F9" s="1408" t="n"/>
      <c r="G9" s="1409" t="n"/>
      <c r="H9" s="1366" t="n"/>
      <c r="I9" s="1855" t="n"/>
    </row>
    <row r="10">
      <c r="A10" s="1412" t="inlineStr">
        <is>
          <t>TOTAL</t>
        </is>
      </c>
      <c r="B10" s="1863" t="n"/>
      <c r="C10" s="1863" t="n"/>
      <c r="D10" s="1863" t="n"/>
      <c r="E10" s="1863" t="n"/>
      <c r="F10" s="1864" t="n"/>
      <c r="G10" s="280">
        <f>SUM(#REF!)</f>
        <v/>
      </c>
      <c r="H10" s="280" t="n"/>
      <c r="I10" s="1856">
        <f>SUM(#REF!)</f>
        <v/>
      </c>
    </row>
    <row r="11">
      <c r="B11" s="14" t="n"/>
      <c r="G11" s="17" t="n"/>
      <c r="H11" s="17" t="n"/>
      <c r="I11" s="1857" t="n"/>
    </row>
    <row r="12" ht="15.75" customHeight="1" s="1611">
      <c r="A12" s="1461" t="inlineStr">
        <is>
          <t>SAMPLE/TESTER ORDER</t>
        </is>
      </c>
      <c r="B12" s="1461" t="n"/>
      <c r="C12" s="1461" t="n"/>
      <c r="D12" s="1461" t="n"/>
    </row>
    <row r="13">
      <c r="A13" s="312" t="inlineStr">
        <is>
          <t>INV No.</t>
        </is>
      </c>
      <c r="B13" s="323" t="inlineStr">
        <is>
          <t>Jan code</t>
        </is>
      </c>
      <c r="C13" s="282" t="inlineStr">
        <is>
          <t>Brand name</t>
        </is>
      </c>
      <c r="D13" s="1571" t="inlineStr">
        <is>
          <t>Description of goods</t>
        </is>
      </c>
      <c r="E13" s="1571" t="inlineStr">
        <is>
          <t>Case Q'ty</t>
        </is>
      </c>
      <c r="F13" s="1571" t="inlineStr">
        <is>
          <t>LOT</t>
        </is>
      </c>
      <c r="G13" s="284" t="inlineStr">
        <is>
          <t>Q'ty</t>
        </is>
      </c>
      <c r="H13" s="285" t="inlineStr">
        <is>
          <t>仕入値</t>
        </is>
      </c>
      <c r="I13" s="1976" t="inlineStr">
        <is>
          <t>仕入値合計</t>
        </is>
      </c>
    </row>
    <row r="14">
      <c r="A14" s="1379" t="n"/>
      <c r="B14" s="1300" t="n"/>
      <c r="C14" s="1406" t="n"/>
      <c r="D14" s="1407" t="n"/>
      <c r="E14" s="1407" t="n"/>
      <c r="F14" s="1408" t="n"/>
      <c r="G14" s="1409" t="n"/>
      <c r="H14" s="1366" t="n"/>
      <c r="I14" s="1855" t="n"/>
    </row>
    <row r="15" ht="21" customHeight="1" s="1611">
      <c r="A15" s="1586" t="inlineStr">
        <is>
          <t>TOTAL</t>
        </is>
      </c>
      <c r="B15" s="1587" t="n"/>
      <c r="C15" s="1587" t="n"/>
      <c r="D15" s="1587" t="n"/>
      <c r="E15" s="1587" t="n"/>
      <c r="F15" s="1588" t="n"/>
      <c r="G15" s="280">
        <f>SUM(#REF!)</f>
        <v/>
      </c>
      <c r="H15" s="280" t="n"/>
      <c r="I15" s="1856" t="n"/>
    </row>
    <row r="16" ht="23.25" customHeight="1" s="1611"/>
    <row r="17"/>
    <row r="18">
      <c r="G18" s="93" t="inlineStr">
        <is>
          <t>合計個数</t>
        </is>
      </c>
    </row>
    <row r="19">
      <c r="G19" s="89">
        <f>G12+G7</f>
        <v/>
      </c>
    </row>
  </sheetData>
  <autoFilter ref="A5:I7"/>
  <mergeCells count="9">
    <mergeCell ref="A1:D1"/>
    <mergeCell ref="A4:B4"/>
    <mergeCell ref="E4:F4"/>
    <mergeCell ref="A3:B3"/>
    <mergeCell ref="A2:B2"/>
    <mergeCell ref="C2:D2"/>
    <mergeCell ref="A10:F10"/>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7" sqref="I7"/>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9"/>
  <sheetViews>
    <sheetView view="pageBreakPreview" zoomScale="93" zoomScaleNormal="100" zoomScaleSheetLayoutView="93" workbookViewId="0">
      <selection activeCell="A13" sqref="A13:XFD14"/>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474" t="inlineStr">
        <is>
          <t>発　注　書</t>
        </is>
      </c>
    </row>
    <row r="3"/>
    <row r="4" ht="24.95" customHeight="1" s="1611">
      <c r="A4" s="498" t="n"/>
      <c r="E4" s="1475" t="inlineStr">
        <is>
          <t>発注日：2025/8/28</t>
        </is>
      </c>
      <c r="F4" s="1872" t="n"/>
    </row>
    <row r="5" ht="24.95" customHeight="1" s="1611">
      <c r="A5" s="499" t="inlineStr">
        <is>
          <t>Cocochi Cosme株式会社　　　　　　　　　　　　　様</t>
        </is>
      </c>
      <c r="E5" s="1475" t="inlineStr">
        <is>
          <t>発注NO. 25082801</t>
        </is>
      </c>
      <c r="F5" s="1872" t="n"/>
    </row>
    <row r="6" ht="24.95" customHeight="1" s="1611">
      <c r="C6" s="1873" t="n"/>
      <c r="D6" s="1874" t="n"/>
      <c r="E6" s="1874" t="n"/>
      <c r="F6" s="1875" t="n"/>
    </row>
    <row r="7" ht="24.95" customHeight="1" s="1611">
      <c r="A7" s="500" t="inlineStr">
        <is>
          <t>下記のとおり発注いたします。</t>
        </is>
      </c>
      <c r="C7" s="1707" t="n"/>
      <c r="F7" s="1876" t="n"/>
    </row>
    <row r="8">
      <c r="C8" s="1877" t="n"/>
      <c r="D8" s="1872" t="n"/>
      <c r="E8" s="1872" t="n"/>
      <c r="F8" s="1848" t="n"/>
    </row>
    <row r="11" ht="24.95" customHeight="1" s="1611">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11">
      <c r="A12" s="1867" t="inlineStr">
        <is>
          <t>COCOCHI AG Clarifying Concentrate Mask 5sht/ 1g x5</t>
        </is>
      </c>
      <c r="B12" s="1867" t="inlineStr">
        <is>
          <t>4580504131258</t>
        </is>
      </c>
      <c r="C12" s="1867" t="inlineStr">
        <is>
          <t>72.0</t>
        </is>
      </c>
      <c r="D12" s="1867" t="inlineStr">
        <is>
          <t>36.0</t>
        </is>
      </c>
      <c r="E12" s="1867" t="inlineStr">
        <is>
          <t>1964.0</t>
        </is>
      </c>
      <c r="F12" s="1867" t="inlineStr">
        <is>
          <t>141408.0</t>
        </is>
      </c>
    </row>
    <row r="13" ht="12.75" customHeight="1" s="1611">
      <c r="A13" s="1867" t="inlineStr">
        <is>
          <t xml:space="preserve"> COCOCHI AG Ultimate Glowing Essence Cream Mask 7g/21g</t>
        </is>
      </c>
      <c r="B13" s="1867" t="inlineStr">
        <is>
          <t>4580504132033</t>
        </is>
      </c>
      <c r="C13" s="1867" t="inlineStr">
        <is>
          <t>36.0</t>
        </is>
      </c>
      <c r="D13" s="1867" t="inlineStr">
        <is>
          <t>36.0</t>
        </is>
      </c>
      <c r="E13" s="1867" t="inlineStr">
        <is>
          <t>1440.0</t>
        </is>
      </c>
      <c r="F13" s="1867" t="inlineStr">
        <is>
          <t>51840.0</t>
        </is>
      </c>
    </row>
    <row r="14" ht="12.75" customHeight="1" s="1611">
      <c r="A14" s="1867" t="inlineStr">
        <is>
          <t>COCOCHI Facial Essence Mask SAKURA</t>
        </is>
      </c>
      <c r="B14" s="1867" t="inlineStr">
        <is>
          <t>4580504130084</t>
        </is>
      </c>
      <c r="C14" s="1867" t="inlineStr">
        <is>
          <t>72.0</t>
        </is>
      </c>
      <c r="D14" s="1867" t="inlineStr">
        <is>
          <t>36.0</t>
        </is>
      </c>
      <c r="E14" s="1867" t="inlineStr">
        <is>
          <t>1424.0</t>
        </is>
      </c>
      <c r="F14" s="1867" t="inlineStr">
        <is>
          <t>102528.0</t>
        </is>
      </c>
    </row>
    <row r="15" ht="12.75" customHeight="1" s="1611">
      <c r="A15" s="1867" t="inlineStr">
        <is>
          <t>COCOCHI Eye Care Set (Eye Cream/Eye Zone Firming Mask)</t>
        </is>
      </c>
      <c r="B15" s="1867" t="inlineStr">
        <is>
          <t>4580504132255</t>
        </is>
      </c>
      <c r="C15" s="1867" t="inlineStr">
        <is>
          <t>36.0</t>
        </is>
      </c>
      <c r="D15" s="1867" t="inlineStr">
        <is>
          <t>36.0</t>
        </is>
      </c>
      <c r="E15" s="1867" t="inlineStr">
        <is>
          <t>3882.0</t>
        </is>
      </c>
      <c r="F15" s="1867" t="inlineStr">
        <is>
          <t>139752.0</t>
        </is>
      </c>
    </row>
    <row r="16" ht="12.75" customHeight="1" s="1611">
      <c r="A16" s="1867" t="inlineStr">
        <is>
          <t>COCOCHI Luxe Emulsion EX N 100ml</t>
        </is>
      </c>
      <c r="B16" s="1867" t="inlineStr">
        <is>
          <t>4580504132316</t>
        </is>
      </c>
      <c r="C16" s="1867" t="inlineStr">
        <is>
          <t>48.0</t>
        </is>
      </c>
      <c r="D16" s="1867" t="inlineStr">
        <is>
          <t>24.0</t>
        </is>
      </c>
      <c r="E16" s="1867" t="inlineStr">
        <is>
          <t>3106.0</t>
        </is>
      </c>
      <c r="F16" s="1867" t="inlineStr">
        <is>
          <t>149088.0</t>
        </is>
      </c>
    </row>
    <row r="17" ht="19.5" customHeight="1" s="1611">
      <c r="A17" s="1867" t="inlineStr">
        <is>
          <t>COCOCHI Essence Lotion EX N 120ml</t>
        </is>
      </c>
      <c r="B17" s="1867" t="inlineStr">
        <is>
          <t>4580504132293</t>
        </is>
      </c>
      <c r="C17" s="1867" t="inlineStr">
        <is>
          <t>48.0</t>
        </is>
      </c>
      <c r="D17" s="1867" t="inlineStr">
        <is>
          <t>24.0</t>
        </is>
      </c>
      <c r="E17" s="1867" t="inlineStr">
        <is>
          <t>2976.0</t>
        </is>
      </c>
      <c r="F17" s="1867" t="inlineStr">
        <is>
          <t>142848.0</t>
        </is>
      </c>
    </row>
    <row r="18" ht="19.5" customHeight="1" s="1611">
      <c r="A18" s="1867" t="inlineStr">
        <is>
          <t>COCOCHI Facial Essence Mask</t>
        </is>
      </c>
      <c r="B18" s="1867" t="inlineStr">
        <is>
          <t>4573259170993</t>
        </is>
      </c>
      <c r="C18" s="1867" t="inlineStr">
        <is>
          <t>72.0</t>
        </is>
      </c>
      <c r="D18" s="1867" t="inlineStr">
        <is>
          <t>36.0</t>
        </is>
      </c>
      <c r="E18" s="1867" t="inlineStr">
        <is>
          <t>1676.0</t>
        </is>
      </c>
      <c r="F18" s="1867" t="inlineStr">
        <is>
          <t>120672.0</t>
        </is>
      </c>
    </row>
    <row r="19" ht="19.5" customHeight="1" s="1611">
      <c r="A19" s="504" t="n"/>
      <c r="B19" s="504" t="n"/>
      <c r="C19" s="504" t="n"/>
      <c r="D19" s="504" t="n"/>
      <c r="E19" s="1416" t="n"/>
      <c r="F19" s="1416" t="n"/>
    </row>
    <row r="20" ht="19.5" customHeight="1" s="1611">
      <c r="A20" s="503" t="n"/>
      <c r="B20" s="504" t="n"/>
      <c r="C20" s="505" t="n"/>
      <c r="D20" s="504" t="n"/>
      <c r="E20" s="502" t="inlineStr">
        <is>
          <t>小計</t>
        </is>
      </c>
      <c r="F20" s="1878">
        <f>SUM(#REF!)</f>
        <v/>
      </c>
    </row>
    <row r="21" ht="19.5" customHeight="1" s="1611">
      <c r="A21" s="503" t="n"/>
      <c r="B21" s="504" t="n"/>
      <c r="C21" s="505" t="n"/>
      <c r="D21" s="504" t="n"/>
      <c r="E21" s="502" t="inlineStr">
        <is>
          <t>消費税</t>
        </is>
      </c>
      <c r="F21" s="1878">
        <f>SUM(F13*0.1)</f>
        <v/>
      </c>
    </row>
    <row r="22" customFormat="1" s="508">
      <c r="A22" s="503" t="n"/>
      <c r="B22" s="504" t="n"/>
      <c r="C22" s="505" t="n"/>
      <c r="D22" s="504" t="n"/>
      <c r="E22" s="502" t="inlineStr">
        <is>
          <t>合計</t>
        </is>
      </c>
      <c r="F22" s="1878">
        <f>SUM(F13:F14)</f>
        <v/>
      </c>
    </row>
    <row r="23" customFormat="1" s="508">
      <c r="A23" s="503" t="n"/>
      <c r="B23" s="504" t="n"/>
      <c r="C23" s="507" t="n"/>
      <c r="D23" s="507" t="n"/>
      <c r="E23" s="507" t="n"/>
      <c r="F23" s="507" t="n"/>
      <c r="G23" s="507" t="n"/>
    </row>
    <row r="24" customFormat="1" s="508">
      <c r="A24" s="1879" t="inlineStr">
        <is>
          <t>納品先：
飯野港運株式会社
京都府舞鶴市松陰１８－７
営業課　谷口様
TEL: 0773-75-5371
FAX: 0773-75-5681</t>
        </is>
      </c>
      <c r="B24" s="1880" t="inlineStr">
        <is>
          <t xml:space="preserve">
指定納期：2025/9/5
梱包情報提出締切：2025/9/3</t>
        </is>
      </c>
      <c r="C24" s="1874" t="n"/>
      <c r="D24" s="1874" t="n"/>
      <c r="E24" s="1874" t="n"/>
      <c r="F24" s="1875" t="n"/>
    </row>
    <row r="25" customFormat="1" s="508">
      <c r="A25" s="1707" t="n"/>
      <c r="B25" s="1707" t="n"/>
      <c r="F25" s="1876" t="n"/>
    </row>
    <row r="26" customFormat="1" s="508">
      <c r="A26" s="1707" t="n"/>
      <c r="B26" s="1707" t="n"/>
      <c r="F26" s="1876" t="n"/>
    </row>
    <row r="27" customFormat="1" s="508">
      <c r="A27" s="1707" t="n"/>
      <c r="B27" s="1707" t="n"/>
      <c r="F27" s="1876" t="n"/>
    </row>
    <row r="28" customFormat="1" s="508">
      <c r="A28" s="1877" t="n"/>
      <c r="B28" s="1877" t="n"/>
      <c r="C28" s="1872" t="n"/>
      <c r="D28" s="1872" t="n"/>
      <c r="E28" s="1872" t="n"/>
      <c r="F28" s="1848" t="n"/>
    </row>
    <row r="29" customFormat="1" s="508">
      <c r="A29" s="1881" t="inlineStr">
        <is>
          <t>備考</t>
        </is>
      </c>
      <c r="B29" s="1874" t="n"/>
      <c r="C29" s="1874" t="n"/>
      <c r="D29" s="1874" t="n"/>
      <c r="E29" s="1874" t="n"/>
      <c r="F29" s="1882" t="n"/>
    </row>
    <row r="30" customFormat="1" s="508">
      <c r="A30" s="1707" t="n"/>
      <c r="F30" s="1883" t="n"/>
    </row>
    <row r="31" customFormat="1" s="508">
      <c r="A31" s="1707" t="n"/>
      <c r="F31" s="1883" t="n"/>
    </row>
    <row r="32" customFormat="1" s="508">
      <c r="A32" s="1707" t="n"/>
      <c r="F32" s="1883" t="n"/>
    </row>
    <row r="33" customFormat="1" s="508">
      <c r="A33" s="1688" t="n"/>
      <c r="B33" s="1853" t="n"/>
      <c r="C33" s="1853" t="n"/>
      <c r="D33" s="1853" t="n"/>
      <c r="E33" s="1853" t="n"/>
      <c r="F33" s="1884"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sheetData>
  <autoFilter ref="A10:F15"/>
  <mergeCells count="7">
    <mergeCell ref="E4:F4"/>
    <mergeCell ref="B24:F28"/>
    <mergeCell ref="A2:F3"/>
    <mergeCell ref="A24:A28"/>
    <mergeCell ref="E5:F5"/>
    <mergeCell ref="C6:F8"/>
    <mergeCell ref="A29:F33"/>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5"/>
  <sheetViews>
    <sheetView view="pageBreakPreview" zoomScale="130" zoomScaleNormal="100" zoomScaleSheetLayoutView="130" workbookViewId="0">
      <selection activeCell="A12" sqref="A12:XFD13"/>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07.2025輸出</t>
        </is>
      </c>
      <c r="E1" s="3" t="n"/>
      <c r="F1" s="3" t="n"/>
      <c r="G1" s="4" t="n"/>
    </row>
    <row r="2" ht="12" customHeight="1" s="1611">
      <c r="A2" s="1456" t="inlineStr">
        <is>
          <t>納品日</t>
        </is>
      </c>
      <c r="C2" s="1457" t="n">
        <v>45856</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2025/7/16（午前中）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1379"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6.25" customHeight="1" s="1611">
      <c r="A9" s="20" t="inlineStr">
        <is>
          <t>SAMPLE/TESTER ORDER</t>
        </is>
      </c>
    </row>
    <row r="10">
      <c r="A10" s="257" t="inlineStr">
        <is>
          <t>INV No.</t>
        </is>
      </c>
      <c r="B10" s="550" t="inlineStr">
        <is>
          <t>Jan code</t>
        </is>
      </c>
      <c r="C10" s="276" t="inlineStr">
        <is>
          <t>Brand name</t>
        </is>
      </c>
      <c r="D10" s="550" t="inlineStr">
        <is>
          <t>Description of goods</t>
        </is>
      </c>
      <c r="E10" s="276" t="n"/>
      <c r="F10" s="276" t="n"/>
      <c r="G10" s="277" t="inlineStr">
        <is>
          <t>Q'ty</t>
        </is>
      </c>
      <c r="H10" s="278" t="inlineStr">
        <is>
          <t>仕入値</t>
        </is>
      </c>
      <c r="I10" s="1866" t="inlineStr">
        <is>
          <t>仕入値合計</t>
        </is>
      </c>
    </row>
    <row r="11">
      <c r="A11" s="1320" t="n"/>
      <c r="D11" s="1506" t="n"/>
      <c r="E11" s="1321" t="n"/>
      <c r="F11" s="1321" t="n"/>
      <c r="G11" s="1322" t="n"/>
      <c r="H11" s="1323" t="n"/>
      <c r="I11" s="1885" t="n"/>
    </row>
    <row r="12" ht="15.75" customHeight="1" s="1611">
      <c r="A12" s="1886" t="inlineStr">
        <is>
          <t>TOTAL</t>
        </is>
      </c>
      <c r="B12" s="1872" t="n"/>
      <c r="C12" s="1872" t="n"/>
      <c r="D12" s="1848" t="n"/>
      <c r="E12" s="479" t="n"/>
      <c r="F12" s="479" t="n"/>
      <c r="G12" s="535">
        <f>SUM(#REF!)</f>
        <v/>
      </c>
      <c r="H12" s="535" t="n"/>
      <c r="I12" s="1887">
        <f>SUM(#REF!)</f>
        <v/>
      </c>
    </row>
    <row r="14" ht="20.1" customHeight="1" s="1611">
      <c r="G14" s="399" t="inlineStr">
        <is>
          <t>合計個数</t>
        </is>
      </c>
    </row>
    <row r="15" ht="20.1" customHeight="1" s="1611">
      <c r="G15" s="309">
        <f>G7+G12</f>
        <v/>
      </c>
    </row>
  </sheetData>
  <autoFilter ref="A5:I7"/>
  <mergeCells count="10">
    <mergeCell ref="A4:B4"/>
    <mergeCell ref="A1:D1"/>
    <mergeCell ref="E4:F4"/>
    <mergeCell ref="A2:B2"/>
    <mergeCell ref="C2:D2"/>
    <mergeCell ref="A12:D12"/>
    <mergeCell ref="C3:D3"/>
    <mergeCell ref="A3:B3"/>
    <mergeCell ref="A7:F7"/>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4"/>
  <sheetViews>
    <sheetView view="pageBreakPreview" zoomScaleNormal="100" zoomScaleSheetLayoutView="100" workbookViewId="0">
      <selection activeCell="A7" sqref="A7:XFD8"/>
    </sheetView>
  </sheetViews>
  <sheetFormatPr baseColWidth="8" defaultColWidth="3.875" defaultRowHeight="31.5" customHeight="1"/>
  <cols>
    <col width="13.125" customWidth="1" style="2" min="1" max="1"/>
    <col hidden="1" width="12.375" customWidth="1" style="1506" min="2" max="2"/>
    <col width="20.125" customWidth="1" style="2" min="3" max="3"/>
    <col width="55.125" customWidth="1" style="2" min="4" max="4"/>
    <col hidden="1" width="8.375" customWidth="1" style="2" min="5" max="6"/>
    <col width="7.875" customWidth="1" style="5" min="7" max="8"/>
    <col width="13.125" customWidth="1" style="1851" min="9" max="9"/>
    <col width="6.125" bestFit="1" customWidth="1" style="2" min="10" max="10"/>
    <col width="3.875" customWidth="1" style="2" min="11" max="13"/>
    <col width="5.125" bestFit="1" customWidth="1" style="2" min="14" max="14"/>
    <col width="3.875" customWidth="1" style="2" min="15" max="16384"/>
  </cols>
  <sheetData>
    <row r="1" ht="31.5" customHeight="1" s="1611">
      <c r="A1" s="1500" t="inlineStr">
        <is>
          <t>ROYAL COSMETICS 09.2025輸出</t>
        </is>
      </c>
      <c r="E1" s="3" t="n"/>
      <c r="F1" s="3" t="n"/>
      <c r="G1" s="4" t="n"/>
    </row>
    <row r="2" ht="18" customHeight="1" s="1611">
      <c r="A2" s="1456" t="inlineStr">
        <is>
          <t>納品日</t>
        </is>
      </c>
      <c r="C2" s="1457" t="n">
        <v>45905</v>
      </c>
    </row>
    <row r="3" ht="66.75" customHeight="1" s="1611">
      <c r="A3" s="1456" t="inlineStr">
        <is>
          <t>納品先</t>
        </is>
      </c>
      <c r="C3" s="1459" t="inlineStr">
        <is>
          <t>飯野港運株式会社
京都府舞鶴市松陰１８－７
営業課　谷口様
TEL: 0773-75-5371
FAX: 0773-75-5681</t>
        </is>
      </c>
      <c r="G3" s="1852" t="n"/>
    </row>
    <row r="4" ht="17.25" customHeight="1" s="1611">
      <c r="A4" s="1461" t="inlineStr">
        <is>
          <t>梱包情報提出期限</t>
        </is>
      </c>
      <c r="B4" s="1853" t="n"/>
      <c r="C4" s="1457" t="inlineStr">
        <is>
          <t>2025/9/3(午前)</t>
        </is>
      </c>
      <c r="E4" s="1451" t="n"/>
      <c r="F4" s="1853" t="n"/>
      <c r="J4" s="1858" t="n"/>
    </row>
    <row r="5" ht="31.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31.5" customFormat="1" customHeight="1" s="1506">
      <c r="A6" s="1867" t="n"/>
      <c r="B6" s="1867" t="inlineStr">
        <is>
          <t>4544798103056</t>
        </is>
      </c>
      <c r="C6" s="1867" t="inlineStr">
        <is>
          <t>EST LABO</t>
        </is>
      </c>
      <c r="D6" s="1867" t="inlineStr">
        <is>
          <t>ESTLABO   FINISHING  LOTION  EL</t>
        </is>
      </c>
      <c r="E6" s="1867" t="inlineStr">
        <is>
          <t>10.0</t>
        </is>
      </c>
      <c r="F6" s="1867" t="inlineStr">
        <is>
          <t>nan</t>
        </is>
      </c>
      <c r="G6" s="1867" t="inlineStr">
        <is>
          <t>20.0</t>
        </is>
      </c>
      <c r="H6" s="1867" t="inlineStr">
        <is>
          <t>1235.0</t>
        </is>
      </c>
      <c r="I6" s="1867" t="inlineStr">
        <is>
          <t>24700.0</t>
        </is>
      </c>
    </row>
    <row r="7" ht="31.5" customFormat="1" customHeight="1" s="15">
      <c r="A7" s="1867" t="n"/>
      <c r="B7" s="1867" t="inlineStr">
        <is>
          <t xml:space="preserve"> 4544798103049</t>
        </is>
      </c>
      <c r="C7" s="1867" t="inlineStr">
        <is>
          <t>EST LABO</t>
        </is>
      </c>
      <c r="D7" s="1867" t="inlineStr">
        <is>
          <t>ESTLABO   CLEANSING  FOAM  EL</t>
        </is>
      </c>
      <c r="E7" s="1867" t="inlineStr">
        <is>
          <t>10.0</t>
        </is>
      </c>
      <c r="F7" s="1867" t="inlineStr">
        <is>
          <t>nan</t>
        </is>
      </c>
      <c r="G7" s="1867" t="inlineStr">
        <is>
          <t>20.0</t>
        </is>
      </c>
      <c r="H7" s="1867" t="inlineStr">
        <is>
          <t>1040.0</t>
        </is>
      </c>
      <c r="I7" s="1867" t="inlineStr">
        <is>
          <t>20800.0</t>
        </is>
      </c>
    </row>
    <row r="8" ht="31.5" customFormat="1" customHeight="1" s="15">
      <c r="A8" s="1867" t="n"/>
      <c r="B8" s="1867" t="inlineStr">
        <is>
          <t>4544798030666</t>
        </is>
      </c>
      <c r="C8" s="1867" t="inlineStr">
        <is>
          <t>EST LABO PRO</t>
        </is>
      </c>
      <c r="D8" s="1867" t="inlineStr">
        <is>
          <t>ESTLABO   MASSAGE  CREAM</t>
        </is>
      </c>
      <c r="E8" s="1867" t="inlineStr">
        <is>
          <t>nan</t>
        </is>
      </c>
      <c r="F8" s="1867" t="inlineStr">
        <is>
          <t>nan</t>
        </is>
      </c>
      <c r="G8" s="1867" t="inlineStr">
        <is>
          <t>20.0</t>
        </is>
      </c>
      <c r="H8" s="1867" t="inlineStr">
        <is>
          <t>1820.0</t>
        </is>
      </c>
      <c r="I8" s="1867" t="inlineStr">
        <is>
          <t>36400.0</t>
        </is>
      </c>
    </row>
    <row r="9" hidden="1" ht="31.5" customFormat="1" customHeight="1" s="15">
      <c r="A9" s="1867" t="n"/>
      <c r="B9" s="1867" t="inlineStr">
        <is>
          <t>4544798030765</t>
        </is>
      </c>
      <c r="C9" s="1867" t="inlineStr">
        <is>
          <t>EST LABO PRO</t>
        </is>
      </c>
      <c r="D9" s="1867" t="inlineStr">
        <is>
          <t>ESTLABO   SLIM  FACE  MASSAGE  PACK</t>
        </is>
      </c>
      <c r="E9" s="1867" t="inlineStr">
        <is>
          <t>nan</t>
        </is>
      </c>
      <c r="F9" s="1867" t="inlineStr">
        <is>
          <t>nan</t>
        </is>
      </c>
      <c r="G9" s="1867" t="inlineStr">
        <is>
          <t>20.0</t>
        </is>
      </c>
      <c r="H9" s="1867" t="inlineStr">
        <is>
          <t>2080.0</t>
        </is>
      </c>
      <c r="I9" s="1867" t="inlineStr">
        <is>
          <t>41600.0</t>
        </is>
      </c>
    </row>
    <row r="10" hidden="1" ht="31.5" customFormat="1" customHeight="1" s="15">
      <c r="A10" s="1867" t="n"/>
      <c r="B10" s="1867" t="inlineStr">
        <is>
          <t>4544798030871</t>
        </is>
      </c>
      <c r="C10" s="1867" t="inlineStr">
        <is>
          <t>EST LABO PRO</t>
        </is>
      </c>
      <c r="D10" s="1867" t="inlineStr">
        <is>
          <t>ESTLABO  MAKEUP BASE</t>
        </is>
      </c>
      <c r="E10" s="1867" t="inlineStr">
        <is>
          <t>nan</t>
        </is>
      </c>
      <c r="F10" s="1867" t="inlineStr">
        <is>
          <t>nan</t>
        </is>
      </c>
      <c r="G10" s="1867" t="inlineStr">
        <is>
          <t>20.0</t>
        </is>
      </c>
      <c r="H10" s="1867" t="inlineStr">
        <is>
          <t>1365.0</t>
        </is>
      </c>
      <c r="I10" s="1867" t="inlineStr">
        <is>
          <t>27300.0</t>
        </is>
      </c>
    </row>
    <row r="11" hidden="1" ht="31.5" customFormat="1" customHeight="1" s="15">
      <c r="A11" s="1867" t="n"/>
      <c r="B11" s="1867" t="inlineStr">
        <is>
          <t>4544798030864</t>
        </is>
      </c>
      <c r="C11" s="1867" t="inlineStr">
        <is>
          <t>EST LABO</t>
        </is>
      </c>
      <c r="D11" s="1867" t="inlineStr">
        <is>
          <t>ESTLABO   EYE  CARE  ESSENCE</t>
        </is>
      </c>
      <c r="E11" s="1867" t="inlineStr">
        <is>
          <t>nan</t>
        </is>
      </c>
      <c r="F11" s="1867" t="inlineStr">
        <is>
          <t>nan</t>
        </is>
      </c>
      <c r="G11" s="1867" t="inlineStr">
        <is>
          <t>10.0</t>
        </is>
      </c>
      <c r="H11" s="1867" t="inlineStr">
        <is>
          <t>2535.0</t>
        </is>
      </c>
      <c r="I11" s="1867" t="inlineStr">
        <is>
          <t>25350.0</t>
        </is>
      </c>
    </row>
    <row r="12" hidden="1" ht="31.5" customFormat="1" customHeight="1" s="15">
      <c r="A12" s="1867" t="n"/>
      <c r="B12" s="1867" t="inlineStr">
        <is>
          <t>4544798030789</t>
        </is>
      </c>
      <c r="C12" s="1867" t="inlineStr">
        <is>
          <t>EST LABO PRO</t>
        </is>
      </c>
      <c r="D12" s="1867" t="inlineStr">
        <is>
          <t>ESTLABO   OILY  SKIN LOTION</t>
        </is>
      </c>
      <c r="E12" s="1867" t="inlineStr">
        <is>
          <t>nan</t>
        </is>
      </c>
      <c r="F12" s="1867" t="inlineStr">
        <is>
          <t>nan</t>
        </is>
      </c>
      <c r="G12" s="1867" t="inlineStr">
        <is>
          <t>10.0</t>
        </is>
      </c>
      <c r="H12" s="1867" t="inlineStr">
        <is>
          <t>1885.0</t>
        </is>
      </c>
      <c r="I12" s="1867" t="inlineStr">
        <is>
          <t>18850.0</t>
        </is>
      </c>
    </row>
    <row r="13" hidden="1" ht="31.5" customFormat="1" customHeight="1" s="15">
      <c r="A13" s="1867" t="n"/>
      <c r="B13" s="1867" t="inlineStr">
        <is>
          <t>4544798030833</t>
        </is>
      </c>
      <c r="C13" s="1867" t="inlineStr">
        <is>
          <t>EST LABO PRO</t>
        </is>
      </c>
      <c r="D13" s="1867" t="inlineStr">
        <is>
          <t>ESTLABO   FINISHING  MILK  EMULSION</t>
        </is>
      </c>
      <c r="E13" s="1867" t="inlineStr">
        <is>
          <t>nan</t>
        </is>
      </c>
      <c r="F13" s="1867" t="inlineStr">
        <is>
          <t>nan</t>
        </is>
      </c>
      <c r="G13" s="1867" t="inlineStr">
        <is>
          <t>20.0</t>
        </is>
      </c>
      <c r="H13" s="1867" t="inlineStr">
        <is>
          <t>2015.0</t>
        </is>
      </c>
      <c r="I13" s="1867" t="inlineStr">
        <is>
          <t>40300.0</t>
        </is>
      </c>
    </row>
    <row r="14" hidden="1" ht="31.5" customFormat="1" customHeight="1" s="15">
      <c r="A14" s="1867" t="n"/>
      <c r="B14" s="1867" t="inlineStr">
        <is>
          <t>4544798030543</t>
        </is>
      </c>
      <c r="C14" s="1867" t="inlineStr">
        <is>
          <t>EST LABO PRO</t>
        </is>
      </c>
      <c r="D14" s="1867" t="inlineStr">
        <is>
          <t>ESTLABO   MELTING  LOTION</t>
        </is>
      </c>
      <c r="E14" s="1867" t="inlineStr">
        <is>
          <t>nan</t>
        </is>
      </c>
      <c r="F14" s="1867" t="inlineStr">
        <is>
          <t>nan</t>
        </is>
      </c>
      <c r="G14" s="1867" t="inlineStr">
        <is>
          <t>10.0</t>
        </is>
      </c>
      <c r="H14" s="1867" t="inlineStr">
        <is>
          <t>1690.0</t>
        </is>
      </c>
      <c r="I14" s="1867" t="inlineStr">
        <is>
          <t>16900.0</t>
        </is>
      </c>
    </row>
    <row r="15" hidden="1" ht="31.5" customFormat="1" customHeight="1" s="15">
      <c r="A15" s="1867" t="n"/>
      <c r="B15" s="1867" t="inlineStr">
        <is>
          <t>4544798030383</t>
        </is>
      </c>
      <c r="C15" s="1867" t="inlineStr">
        <is>
          <t>EST LABO PRO</t>
        </is>
      </c>
      <c r="D15" s="1867" t="inlineStr">
        <is>
          <t>ESTLABO　CLEANSING  EMULSION</t>
        </is>
      </c>
      <c r="E15" s="1867" t="inlineStr">
        <is>
          <t>nan</t>
        </is>
      </c>
      <c r="F15" s="1867" t="inlineStr">
        <is>
          <t>nan</t>
        </is>
      </c>
      <c r="G15" s="1867" t="inlineStr">
        <is>
          <t>20.0</t>
        </is>
      </c>
      <c r="H15" s="1867" t="inlineStr">
        <is>
          <t>1885.0</t>
        </is>
      </c>
      <c r="I15" s="1867" t="inlineStr">
        <is>
          <t>37700.0</t>
        </is>
      </c>
    </row>
    <row r="16" hidden="1" ht="31.5" customFormat="1" customHeight="1" s="15">
      <c r="A16" s="1867" t="n"/>
      <c r="B16" s="1867" t="inlineStr">
        <is>
          <t>4544798030420</t>
        </is>
      </c>
      <c r="C16" s="1867" t="inlineStr">
        <is>
          <t>EST LABO PRO</t>
        </is>
      </c>
      <c r="D16" s="1867" t="inlineStr">
        <is>
          <t>ESTLABO   CLEAN  OFF  PACK</t>
        </is>
      </c>
      <c r="E16" s="1867" t="inlineStr">
        <is>
          <t>nan</t>
        </is>
      </c>
      <c r="F16" s="1867" t="inlineStr">
        <is>
          <t>nan</t>
        </is>
      </c>
      <c r="G16" s="1867" t="inlineStr">
        <is>
          <t>20.0</t>
        </is>
      </c>
      <c r="H16" s="1867" t="inlineStr">
        <is>
          <t>2210.0</t>
        </is>
      </c>
      <c r="I16" s="1867" t="inlineStr">
        <is>
          <t>44200.0</t>
        </is>
      </c>
    </row>
    <row r="17" hidden="1" ht="31.5" customFormat="1" customHeight="1" s="15">
      <c r="A17" s="1867" t="n"/>
      <c r="B17" s="1867" t="inlineStr">
        <is>
          <t>4544798030352</t>
        </is>
      </c>
      <c r="C17" s="1867" t="inlineStr">
        <is>
          <t>EST LABO PRO</t>
        </is>
      </c>
      <c r="D17" s="1867" t="inlineStr">
        <is>
          <t>ESTLABO　POINT CLEANSING</t>
        </is>
      </c>
      <c r="E17" s="1867" t="inlineStr">
        <is>
          <t>nan</t>
        </is>
      </c>
      <c r="F17" s="1867" t="inlineStr">
        <is>
          <t>nan</t>
        </is>
      </c>
      <c r="G17" s="1867" t="inlineStr">
        <is>
          <t>20.0</t>
        </is>
      </c>
      <c r="H17" s="1867" t="inlineStr">
        <is>
          <t>1495.0</t>
        </is>
      </c>
      <c r="I17" s="1867" t="inlineStr">
        <is>
          <t>29900.0</t>
        </is>
      </c>
    </row>
    <row r="18" hidden="1" ht="31.5" customFormat="1" customHeight="1" s="15">
      <c r="A18" s="1379" t="n"/>
      <c r="B18" s="1300" t="n"/>
      <c r="C18" s="1406" t="n"/>
      <c r="D18" s="1407" t="n"/>
      <c r="E18" s="1407" t="n"/>
      <c r="F18" s="1408" t="n"/>
      <c r="G18" s="1409" t="n"/>
      <c r="H18" s="1366" t="n"/>
      <c r="I18" s="1855" t="n"/>
    </row>
    <row r="19" hidden="1" ht="31.5" customFormat="1" customHeight="1" s="15">
      <c r="A19" s="1316" t="inlineStr">
        <is>
          <t>TOTAL</t>
        </is>
      </c>
      <c r="B19" s="1834" t="n"/>
      <c r="C19" s="1834" t="n"/>
      <c r="D19" s="1834" t="n"/>
      <c r="E19" s="1834" t="n"/>
      <c r="F19" s="1835" t="n"/>
      <c r="G19" s="565">
        <f>SUM(#REF!)</f>
        <v/>
      </c>
      <c r="H19" s="174" t="n"/>
      <c r="I19" s="1888">
        <f>SUM(#REF!)</f>
        <v/>
      </c>
    </row>
    <row r="20" hidden="1" ht="31.5" customFormat="1" customHeight="1" s="15">
      <c r="B20" s="14" t="n"/>
      <c r="G20" s="17" t="n"/>
      <c r="H20" s="17" t="n"/>
      <c r="I20" s="1857" t="n"/>
    </row>
    <row r="21" hidden="1" ht="31.5" customFormat="1" customHeight="1" s="15">
      <c r="A21" s="169" t="n"/>
      <c r="B21" s="172" t="n"/>
      <c r="C21" s="158" t="inlineStr">
        <is>
          <t>ESTLABO TESTER</t>
        </is>
      </c>
      <c r="D21" s="158" t="inlineStr">
        <is>
          <t>ESTLABO   MASSAGE  GEL  WH　TESTER</t>
        </is>
      </c>
      <c r="E21" s="158" t="n"/>
      <c r="F21" s="158" t="n"/>
      <c r="G21" s="159">
        <f>'ORDER SHEET'!O1168</f>
        <v/>
      </c>
      <c r="H21" s="160" t="n">
        <v>0</v>
      </c>
      <c r="I21" s="1868">
        <f>G9*H9</f>
        <v/>
      </c>
    </row>
    <row r="22" hidden="1" ht="31.5" customFormat="1" customHeight="1" s="15">
      <c r="A22" s="169" t="n"/>
      <c r="B22" s="172" t="n"/>
      <c r="C22" s="158" t="inlineStr">
        <is>
          <t>ESTLABO TESTER</t>
        </is>
      </c>
      <c r="D22" s="158" t="inlineStr">
        <is>
          <t>ESTLABO   MASSAGE  GEL  AG　TESTER</t>
        </is>
      </c>
      <c r="E22" s="158" t="n"/>
      <c r="F22" s="158" t="n"/>
      <c r="G22" s="159">
        <f>'ORDER SHEET'!O1169</f>
        <v/>
      </c>
      <c r="H22" s="160" t="n">
        <v>0</v>
      </c>
      <c r="I22" s="1868">
        <f>G10*H10</f>
        <v/>
      </c>
    </row>
    <row r="23" hidden="1" ht="31.5" customFormat="1" customHeight="1" s="15">
      <c r="A23" s="169" t="n"/>
      <c r="B23" s="172" t="n"/>
      <c r="C23" s="158" t="inlineStr">
        <is>
          <t>ESTLABO TESTER</t>
        </is>
      </c>
      <c r="D23" s="158" t="inlineStr">
        <is>
          <t>ESTLABO   MASSAGE  CREAM　TESTER</t>
        </is>
      </c>
      <c r="E23" s="158" t="n"/>
      <c r="F23" s="158" t="n"/>
      <c r="G23" s="159">
        <f>'ORDER SHEET'!O1170</f>
        <v/>
      </c>
      <c r="H23" s="160" t="n">
        <v>0</v>
      </c>
      <c r="I23" s="1868">
        <f>G11*H11</f>
        <v/>
      </c>
    </row>
    <row r="24" hidden="1" ht="31.5" customFormat="1" customHeight="1" s="15">
      <c r="A24" s="169" t="n"/>
      <c r="B24" s="172" t="n"/>
      <c r="C24" s="158" t="inlineStr">
        <is>
          <t>ESTLABO TESTER</t>
        </is>
      </c>
      <c r="D24" s="158" t="inlineStr">
        <is>
          <t>ESTLABO   PEEL  OFF  PACK  LIFT  SET　TESTER</t>
        </is>
      </c>
      <c r="E24" s="158" t="n"/>
      <c r="F24" s="158" t="n"/>
      <c r="G24" s="159">
        <f>'ORDER SHEET'!O1171</f>
        <v/>
      </c>
      <c r="H24" s="160" t="n">
        <v>0</v>
      </c>
      <c r="I24" s="1868">
        <f>G12*H12</f>
        <v/>
      </c>
    </row>
    <row r="25" hidden="1" ht="31.5" customFormat="1" customHeight="1" s="15">
      <c r="A25" s="169" t="n"/>
      <c r="B25" s="172" t="n"/>
      <c r="C25" s="158" t="inlineStr">
        <is>
          <t>ESTLABO TESTER</t>
        </is>
      </c>
      <c r="D25" s="158" t="inlineStr">
        <is>
          <t>ESTLABO   PEEL  OFF  PACK  WHITE  SET　TESTER</t>
        </is>
      </c>
      <c r="E25" s="158" t="n"/>
      <c r="F25" s="158" t="n"/>
      <c r="G25" s="159">
        <f>'ORDER SHEET'!O1172</f>
        <v/>
      </c>
      <c r="H25" s="160" t="n">
        <v>0</v>
      </c>
      <c r="I25" s="1868">
        <f>G13*H13</f>
        <v/>
      </c>
    </row>
    <row r="26" hidden="1" ht="31.5" customFormat="1" customHeight="1" s="15">
      <c r="A26" s="169" t="n"/>
      <c r="B26" s="172" t="n"/>
      <c r="C26" s="158" t="inlineStr">
        <is>
          <t>ESTLABO TESTER</t>
        </is>
      </c>
      <c r="D26" s="158" t="inlineStr">
        <is>
          <t>ESTLABO　POINT　CLEANSING　TESTER</t>
        </is>
      </c>
      <c r="E26" s="158" t="n"/>
      <c r="F26" s="158" t="n"/>
      <c r="G26" s="159">
        <f>'ORDER SHEET'!O1173</f>
        <v/>
      </c>
      <c r="H26" s="160" t="n">
        <v>0</v>
      </c>
      <c r="I26" s="1868">
        <f>G14*H14</f>
        <v/>
      </c>
    </row>
    <row r="27" hidden="1" ht="31.5" customFormat="1" customHeight="1" s="15">
      <c r="A27" s="169" t="n"/>
      <c r="B27" s="172" t="n"/>
      <c r="C27" s="158" t="inlineStr">
        <is>
          <t>ESTLABO TESTER</t>
        </is>
      </c>
      <c r="D27" s="158" t="inlineStr">
        <is>
          <t>ESTLABO   CLEANSING  SOAP　TESTER</t>
        </is>
      </c>
      <c r="E27" s="158" t="n"/>
      <c r="F27" s="158" t="n"/>
      <c r="G27" s="159">
        <f>'ORDER SHEET'!O1174</f>
        <v/>
      </c>
      <c r="H27" s="160" t="n">
        <v>0</v>
      </c>
      <c r="I27" s="1868">
        <f>G15*H15</f>
        <v/>
      </c>
    </row>
    <row r="28" hidden="1" ht="31.5" customFormat="1" customHeight="1" s="15">
      <c r="A28" s="169" t="n"/>
      <c r="B28" s="172" t="n"/>
      <c r="C28" s="158" t="inlineStr">
        <is>
          <t>ESTLABO TESTER</t>
        </is>
      </c>
      <c r="D28" s="158" t="inlineStr">
        <is>
          <t>ESTLABO   SOFT  PEEL  GEL  SCRUB　TESTER</t>
        </is>
      </c>
      <c r="E28" s="158" t="n"/>
      <c r="F28" s="158" t="n"/>
      <c r="G28" s="159">
        <f>'ORDER SHEET'!O1175</f>
        <v/>
      </c>
      <c r="H28" s="160" t="n">
        <v>0</v>
      </c>
      <c r="I28" s="1868">
        <f>G16*H16</f>
        <v/>
      </c>
    </row>
    <row r="29" hidden="1" ht="31.5" customFormat="1" customHeight="1" s="15">
      <c r="A29" s="169" t="n"/>
      <c r="B29" s="172" t="n"/>
      <c r="C29" s="158" t="inlineStr">
        <is>
          <t>ESTLABO TESTER</t>
        </is>
      </c>
      <c r="D29" s="158" t="inlineStr">
        <is>
          <t>ESTLABO   CLEAN  OFF  PACK　TESTER</t>
        </is>
      </c>
      <c r="E29" s="158" t="n"/>
      <c r="F29" s="158" t="n"/>
      <c r="G29" s="159">
        <f>'ORDER SHEET'!O1176</f>
        <v/>
      </c>
      <c r="H29" s="160" t="n">
        <v>0</v>
      </c>
      <c r="I29" s="1868">
        <f>G17*H17</f>
        <v/>
      </c>
    </row>
    <row r="30" hidden="1" ht="31.5" customFormat="1" customHeight="1" s="15">
      <c r="A30" s="169" t="n"/>
      <c r="B30" s="172" t="n"/>
      <c r="C30" s="158" t="inlineStr">
        <is>
          <t>ESTLABO TESTER</t>
        </is>
      </c>
      <c r="D30" s="158" t="inlineStr">
        <is>
          <t>ESTLABO　CLEANGING  GEL　TESTER</t>
        </is>
      </c>
      <c r="E30" s="158" t="n"/>
      <c r="F30" s="158" t="n"/>
      <c r="G30" s="159">
        <f>'ORDER SHEET'!O1177</f>
        <v/>
      </c>
      <c r="H30" s="160" t="n">
        <v>0</v>
      </c>
      <c r="I30" s="1868">
        <f>G18*H18</f>
        <v/>
      </c>
    </row>
    <row r="31" hidden="1" ht="31.5" customFormat="1" customHeight="1" s="15">
      <c r="A31" s="169" t="n"/>
      <c r="B31" s="172" t="n"/>
      <c r="C31" s="158" t="inlineStr">
        <is>
          <t>ESTLABO TESTER</t>
        </is>
      </c>
      <c r="D31" s="158" t="inlineStr">
        <is>
          <t>ESTLABO　CLEANGING  EMULSION　TESTER</t>
        </is>
      </c>
      <c r="E31" s="158" t="n"/>
      <c r="F31" s="158" t="n"/>
      <c r="G31" s="159">
        <f>'ORDER SHEET'!O1178</f>
        <v/>
      </c>
      <c r="H31" s="160" t="n">
        <v>0</v>
      </c>
      <c r="I31" s="1868">
        <f>G19*H19</f>
        <v/>
      </c>
    </row>
    <row r="32" hidden="1" ht="31.5" customFormat="1" customHeight="1" s="15">
      <c r="A32" s="169" t="n"/>
      <c r="B32" s="172" t="n"/>
      <c r="C32" s="158" t="inlineStr">
        <is>
          <t>ESTLABO TESTER</t>
        </is>
      </c>
      <c r="D32" s="158" t="inlineStr">
        <is>
          <t>ESTLABO   CLEANGING  FORM　TESTER</t>
        </is>
      </c>
      <c r="E32" s="158" t="n"/>
      <c r="F32" s="158" t="n"/>
      <c r="G32" s="159">
        <f>'ORDER SHEET'!O1179</f>
        <v/>
      </c>
      <c r="H32" s="160" t="n">
        <v>0</v>
      </c>
      <c r="I32" s="1868">
        <f>G20*H20</f>
        <v/>
      </c>
    </row>
    <row r="33" hidden="1" ht="31.5" customFormat="1" customHeight="1" s="15">
      <c r="A33" s="169" t="n"/>
      <c r="B33" s="172" t="n"/>
      <c r="C33" s="158" t="inlineStr">
        <is>
          <t>ESTLABO TESTER</t>
        </is>
      </c>
      <c r="D33" s="158" t="inlineStr">
        <is>
          <t>ESTLABO   FRESHENER  LOTION　TESTER</t>
        </is>
      </c>
      <c r="E33" s="158" t="n"/>
      <c r="F33" s="158" t="n"/>
      <c r="G33" s="159">
        <f>'ORDER SHEET'!O1180</f>
        <v/>
      </c>
      <c r="H33" s="160" t="n">
        <v>0</v>
      </c>
      <c r="I33" s="1868">
        <f>G21*H21</f>
        <v/>
      </c>
    </row>
    <row r="34" hidden="1" ht="31.5" customFormat="1" customHeight="1" s="15">
      <c r="A34" s="169" t="n"/>
      <c r="B34" s="172" t="n"/>
      <c r="C34" s="158" t="inlineStr">
        <is>
          <t>ESTLABO TESTER</t>
        </is>
      </c>
      <c r="D34" s="158" t="inlineStr">
        <is>
          <t>ESTLABO   MASSAGE  LIQUID　TESTER</t>
        </is>
      </c>
      <c r="E34" s="158" t="n"/>
      <c r="F34" s="158" t="n"/>
      <c r="G34" s="159">
        <f>'ORDER SHEET'!O1181</f>
        <v/>
      </c>
      <c r="H34" s="160" t="n">
        <v>0</v>
      </c>
      <c r="I34" s="1868">
        <f>G22*H22</f>
        <v/>
      </c>
    </row>
    <row r="35" hidden="1" ht="31.5" customFormat="1" customHeight="1" s="15">
      <c r="A35" s="169" t="n"/>
      <c r="B35" s="172" t="n"/>
      <c r="C35" s="158" t="inlineStr">
        <is>
          <t>ESTLABO TESTER</t>
        </is>
      </c>
      <c r="D35" s="158" t="inlineStr">
        <is>
          <t>ESTLABO   ORIGINAL  MIX  OIL　TESTER</t>
        </is>
      </c>
      <c r="E35" s="158" t="n"/>
      <c r="F35" s="158" t="n"/>
      <c r="G35" s="159">
        <f>'ORDER SHEET'!O1182</f>
        <v/>
      </c>
      <c r="H35" s="160" t="n">
        <v>0</v>
      </c>
      <c r="I35" s="1868">
        <f>G23*H23</f>
        <v/>
      </c>
    </row>
    <row r="36" hidden="1" ht="31.5" customFormat="1" customHeight="1" s="15">
      <c r="A36" s="169" t="n"/>
      <c r="B36" s="172" t="n"/>
      <c r="C36" s="158" t="inlineStr">
        <is>
          <t>ESTLABO TESTER</t>
        </is>
      </c>
      <c r="D36" s="158" t="inlineStr">
        <is>
          <t>ESTLABO   NTURAL  OIL  SUGAR  SQUARANE　TESTER</t>
        </is>
      </c>
      <c r="E36" s="158" t="n"/>
      <c r="F36" s="158" t="n"/>
      <c r="G36" s="159">
        <f>'ORDER SHEET'!O1183</f>
        <v/>
      </c>
      <c r="H36" s="160" t="n">
        <v>0</v>
      </c>
      <c r="I36" s="1868">
        <f>G24*H24</f>
        <v/>
      </c>
    </row>
    <row r="37" hidden="1" ht="31.5" customFormat="1" customHeight="1" s="15">
      <c r="A37" s="169" t="n"/>
      <c r="B37" s="172" t="n"/>
      <c r="C37" s="158" t="inlineStr">
        <is>
          <t>ESTLABO TESTER</t>
        </is>
      </c>
      <c r="D37" s="158" t="inlineStr">
        <is>
          <t>ESTLABO   FINISHING  LOTION　TESTER</t>
        </is>
      </c>
      <c r="E37" s="158" t="n"/>
      <c r="F37" s="158" t="n"/>
      <c r="G37" s="159">
        <f>'ORDER SHEET'!O1184</f>
        <v/>
      </c>
      <c r="H37" s="160" t="n">
        <v>0</v>
      </c>
      <c r="I37" s="1868">
        <f>G25*H25</f>
        <v/>
      </c>
    </row>
    <row r="38" hidden="1" ht="31.5" customFormat="1" customHeight="1" s="15">
      <c r="A38" s="169" t="n"/>
      <c r="B38" s="172" t="n"/>
      <c r="C38" s="158" t="inlineStr">
        <is>
          <t>ESTLABO TESTER</t>
        </is>
      </c>
      <c r="D38" s="158" t="inlineStr">
        <is>
          <t>ESTLABO   FINISHING  ESSENCE　TESTER</t>
        </is>
      </c>
      <c r="E38" s="158" t="n"/>
      <c r="F38" s="158" t="n"/>
      <c r="G38" s="159">
        <f>'ORDER SHEET'!O1185</f>
        <v/>
      </c>
      <c r="H38" s="160" t="n">
        <v>0</v>
      </c>
      <c r="I38" s="1868">
        <f>G26*H26</f>
        <v/>
      </c>
    </row>
    <row r="39" hidden="1" ht="31.5" customFormat="1" customHeight="1" s="15">
      <c r="A39" s="169" t="n"/>
      <c r="B39" s="172" t="n"/>
      <c r="C39" s="158" t="inlineStr">
        <is>
          <t>ESTLABO TESTER</t>
        </is>
      </c>
      <c r="D39" s="158" t="inlineStr">
        <is>
          <t>ESTLABO   FINISHING  CREAM　TESTER</t>
        </is>
      </c>
      <c r="E39" s="158" t="n"/>
      <c r="F39" s="158" t="n"/>
      <c r="G39" s="159">
        <f>'ORDER SHEET'!O1186</f>
        <v/>
      </c>
      <c r="H39" s="160" t="n">
        <v>0</v>
      </c>
      <c r="I39" s="1868">
        <f>G27*H27</f>
        <v/>
      </c>
    </row>
    <row r="40" hidden="1" ht="31.5" customFormat="1" customHeight="1" s="15">
      <c r="A40" s="169" t="n"/>
      <c r="B40" s="172" t="n"/>
      <c r="C40" s="158" t="inlineStr">
        <is>
          <t>ESTLABO TESTER</t>
        </is>
      </c>
      <c r="D40" s="158" t="inlineStr">
        <is>
          <t>ESTLABO   FINISHING  MILK  EMULSION　TESTER</t>
        </is>
      </c>
      <c r="E40" s="158" t="n"/>
      <c r="F40" s="158" t="n"/>
      <c r="G40" s="159">
        <f>'ORDER SHEET'!O1187</f>
        <v/>
      </c>
      <c r="H40" s="160" t="n">
        <v>0</v>
      </c>
      <c r="I40" s="1868">
        <f>G28*H28</f>
        <v/>
      </c>
    </row>
    <row r="41" hidden="1" ht="31.5" customFormat="1" customHeight="1" s="15">
      <c r="A41" s="169" t="n"/>
      <c r="B41" s="172" t="n"/>
      <c r="C41" s="158" t="inlineStr">
        <is>
          <t>ESTLABO TESTER</t>
        </is>
      </c>
      <c r="D41" s="158" t="inlineStr">
        <is>
          <t>ESTLABO   OILY  SKIN LOTION　TESTER</t>
        </is>
      </c>
      <c r="E41" s="158" t="n"/>
      <c r="F41" s="158" t="n"/>
      <c r="G41" s="159">
        <f>'ORDER SHEET'!O1188</f>
        <v/>
      </c>
      <c r="H41" s="160" t="n">
        <v>0</v>
      </c>
      <c r="I41" s="1868">
        <f>G29*H29</f>
        <v/>
      </c>
    </row>
    <row r="42" hidden="1" ht="31.5" customFormat="1" customHeight="1" s="15">
      <c r="A42" s="169" t="n"/>
      <c r="B42" s="172" t="n"/>
      <c r="C42" s="158" t="inlineStr">
        <is>
          <t>ESTLABO TESTER</t>
        </is>
      </c>
      <c r="D42" s="158" t="inlineStr">
        <is>
          <t>ESTLABO   WHITE  LOTION  TESTER</t>
        </is>
      </c>
      <c r="E42" s="158" t="n"/>
      <c r="F42" s="158" t="n"/>
      <c r="G42" s="159">
        <f>'ORDER SHEET'!O1189</f>
        <v/>
      </c>
      <c r="H42" s="160" t="n">
        <v>0</v>
      </c>
      <c r="I42" s="1868">
        <f>G30*H30</f>
        <v/>
      </c>
    </row>
    <row r="43" hidden="1" ht="31.5" customFormat="1" customHeight="1" s="15">
      <c r="A43" s="169" t="n"/>
      <c r="B43" s="172" t="n"/>
      <c r="C43" s="158" t="inlineStr">
        <is>
          <t>ESTLABO TESTER</t>
        </is>
      </c>
      <c r="D43" s="158" t="inlineStr">
        <is>
          <t>ESTLABO   WHITE  MILK　TESTER</t>
        </is>
      </c>
      <c r="E43" s="158" t="n"/>
      <c r="F43" s="158" t="n"/>
      <c r="G43" s="159">
        <f>'ORDER SHEET'!O1190</f>
        <v/>
      </c>
      <c r="H43" s="160" t="n">
        <v>0</v>
      </c>
      <c r="I43" s="1868">
        <f>G31*H31</f>
        <v/>
      </c>
    </row>
    <row r="44" hidden="1" ht="31.5" customFormat="1" customHeight="1" s="15">
      <c r="A44" s="169" t="n"/>
      <c r="B44" s="172" t="n"/>
      <c r="C44" s="158" t="inlineStr">
        <is>
          <t>ESTLABO TESTER</t>
        </is>
      </c>
      <c r="D44" s="158" t="inlineStr">
        <is>
          <t>ESTLABO   EYE  CARE  ESSENCE　TESTER</t>
        </is>
      </c>
      <c r="E44" s="158" t="n"/>
      <c r="F44" s="158" t="n"/>
      <c r="G44" s="159">
        <f>'ORDER SHEET'!O1191</f>
        <v/>
      </c>
      <c r="H44" s="160" t="n">
        <v>0</v>
      </c>
      <c r="I44" s="1868">
        <f>G32*H32</f>
        <v/>
      </c>
    </row>
    <row r="45" hidden="1" ht="31.5" customFormat="1" customHeight="1" s="15">
      <c r="A45" s="169" t="n"/>
      <c r="B45" s="172" t="n"/>
      <c r="C45" s="158" t="inlineStr">
        <is>
          <t>ESTLABO TESTER</t>
        </is>
      </c>
      <c r="D45" s="158" t="inlineStr">
        <is>
          <t>ESTLABO   MAKE  UP  BASE　TESTER</t>
        </is>
      </c>
      <c r="E45" s="158" t="n"/>
      <c r="F45" s="158" t="n"/>
      <c r="G45" s="159">
        <f>'ORDER SHEET'!O1192</f>
        <v/>
      </c>
      <c r="H45" s="160" t="n">
        <v>0</v>
      </c>
      <c r="I45" s="1868">
        <f>G33*H33</f>
        <v/>
      </c>
    </row>
    <row r="46" hidden="1" ht="31.5" customFormat="1" customHeight="1" s="15">
      <c r="A46" s="169" t="n"/>
      <c r="B46" s="172" t="n"/>
      <c r="C46" s="158" t="inlineStr">
        <is>
          <t>ESTLABO TESTER</t>
        </is>
      </c>
      <c r="D46" s="158" t="inlineStr">
        <is>
          <t>ESTLABO   CALMING  GEL  PACK　TESTER</t>
        </is>
      </c>
      <c r="E46" s="158" t="n"/>
      <c r="F46" s="158" t="n"/>
      <c r="G46" s="159">
        <f>'ORDER SHEET'!O1193</f>
        <v/>
      </c>
      <c r="H46" s="160" t="n">
        <v>0</v>
      </c>
      <c r="I46" s="1868">
        <f>G34*H34</f>
        <v/>
      </c>
    </row>
    <row r="47" hidden="1" ht="31.5" customFormat="1" customHeight="1" s="15">
      <c r="A47" s="169" t="n"/>
      <c r="B47" s="172" t="n"/>
      <c r="C47" s="158" t="inlineStr">
        <is>
          <t>ESTLABO TESTER</t>
        </is>
      </c>
      <c r="D47" s="158" t="inlineStr">
        <is>
          <t>ESTLABO   MINERAL  WHITE  PACK　TESTER</t>
        </is>
      </c>
      <c r="E47" s="158" t="n"/>
      <c r="F47" s="158" t="n"/>
      <c r="G47" s="159">
        <f>'ORDER SHEET'!O1194</f>
        <v/>
      </c>
      <c r="H47" s="160" t="n">
        <v>0</v>
      </c>
      <c r="I47" s="1868">
        <f>G35*H35</f>
        <v/>
      </c>
    </row>
    <row r="48" hidden="1" ht="31.5" customFormat="1" customHeight="1" s="15">
      <c r="A48" s="169" t="n"/>
      <c r="B48" s="172" t="n"/>
      <c r="C48" s="158" t="inlineStr">
        <is>
          <t>ESTLABO TESTER</t>
        </is>
      </c>
      <c r="D48" s="158" t="inlineStr">
        <is>
          <t>ESTLABO   CERAMID  DEEP  MOIST  PACK　TESTER</t>
        </is>
      </c>
      <c r="E48" s="158" t="n"/>
      <c r="F48" s="158" t="n"/>
      <c r="G48" s="159">
        <f>'ORDER SHEET'!O1195</f>
        <v/>
      </c>
      <c r="H48" s="160" t="n">
        <v>0</v>
      </c>
      <c r="I48" s="1868">
        <f>G36*H36</f>
        <v/>
      </c>
    </row>
    <row r="49" hidden="1" ht="31.5" customFormat="1" customHeight="1" s="15">
      <c r="A49" s="169" t="n"/>
      <c r="B49" s="172" t="n"/>
      <c r="C49" s="158" t="inlineStr">
        <is>
          <t>ESTLABO TESTER</t>
        </is>
      </c>
      <c r="D49" s="158" t="inlineStr">
        <is>
          <t>ESTLABO   TRIPLE  COLLA G  PACK　TESTER</t>
        </is>
      </c>
      <c r="E49" s="158" t="n"/>
      <c r="F49" s="158" t="n"/>
      <c r="G49" s="159">
        <f>'ORDER SHEET'!O1196</f>
        <v/>
      </c>
      <c r="H49" s="160" t="n">
        <v>0</v>
      </c>
      <c r="I49" s="1868">
        <f>G37*H37</f>
        <v/>
      </c>
    </row>
    <row r="50" hidden="1" ht="31.5" customFormat="1" customHeight="1" s="15">
      <c r="A50" s="169" t="n"/>
      <c r="B50" s="172" t="n"/>
      <c r="C50" s="158" t="inlineStr">
        <is>
          <t>ESTLABO TESTER</t>
        </is>
      </c>
      <c r="D50" s="158" t="inlineStr">
        <is>
          <t>ESTLABO   SLIM  FACE  MASSAGE  PACK　TESTER</t>
        </is>
      </c>
      <c r="E50" s="158" t="n"/>
      <c r="F50" s="158" t="n"/>
      <c r="G50" s="159">
        <f>'ORDER SHEET'!O1197</f>
        <v/>
      </c>
      <c r="H50" s="160" t="n">
        <v>0</v>
      </c>
      <c r="I50" s="1868">
        <f>G38*H38</f>
        <v/>
      </c>
    </row>
    <row r="51" hidden="1" ht="31.5" customFormat="1" customHeight="1" s="15">
      <c r="A51" s="169" t="n"/>
      <c r="B51" s="172" t="n"/>
      <c r="C51" s="158" t="inlineStr">
        <is>
          <t>ESTLABO TESTER</t>
        </is>
      </c>
      <c r="D51" s="158" t="inlineStr">
        <is>
          <t>ESTLABO   KAISO  PACK　TESTER</t>
        </is>
      </c>
      <c r="E51" s="158" t="n"/>
      <c r="F51" s="158" t="n"/>
      <c r="G51" s="159">
        <f>'ORDER SHEET'!O1198</f>
        <v/>
      </c>
      <c r="H51" s="160" t="n">
        <v>0</v>
      </c>
      <c r="I51" s="1868">
        <f>G39*H39</f>
        <v/>
      </c>
    </row>
    <row r="52" hidden="1" ht="31.5" customFormat="1" customHeight="1" s="15">
      <c r="A52" s="169" t="n"/>
      <c r="B52" s="172" t="n"/>
      <c r="C52" s="158" t="inlineStr">
        <is>
          <t xml:space="preserve">ESTLABO </t>
        </is>
      </c>
      <c r="D52" s="158" t="inlineStr">
        <is>
          <t xml:space="preserve">LABO+L sample set　</t>
        </is>
      </c>
      <c r="E52" s="158" t="n"/>
      <c r="F52" s="158" t="n"/>
      <c r="G52" s="159">
        <f>'ORDER SHEET'!O1199</f>
        <v/>
      </c>
      <c r="H52" s="160" t="n">
        <v>0</v>
      </c>
      <c r="I52" s="1868">
        <f>G40*H40</f>
        <v/>
      </c>
    </row>
    <row r="53">
      <c r="A53" s="169" t="n"/>
      <c r="B53" s="172" t="n"/>
      <c r="C53" s="158" t="inlineStr">
        <is>
          <t xml:space="preserve">ESTLABO TESTER </t>
        </is>
      </c>
      <c r="D53" s="158" t="inlineStr">
        <is>
          <t>ESTLABO   FINISHING  LOTION  EL　TESTER</t>
        </is>
      </c>
      <c r="E53" s="158" t="n"/>
      <c r="F53" s="158" t="n"/>
      <c r="G53" s="159">
        <f>'ORDER SHEET'!O1200</f>
        <v/>
      </c>
      <c r="H53" s="160" t="n">
        <v>0</v>
      </c>
      <c r="I53" s="1868">
        <f>G41*H41</f>
        <v/>
      </c>
    </row>
    <row r="54">
      <c r="A54" s="169" t="n"/>
      <c r="B54" s="172" t="n"/>
      <c r="C54" s="158" t="inlineStr">
        <is>
          <t xml:space="preserve">ESTLABO TESTER </t>
        </is>
      </c>
      <c r="D54" s="158" t="inlineStr">
        <is>
          <t>ESTLABO   FINISHING  ESSENCE  EL　TESTER</t>
        </is>
      </c>
      <c r="E54" s="158" t="n"/>
      <c r="F54" s="158" t="n"/>
      <c r="G54" s="159">
        <f>'ORDER SHEET'!O1201</f>
        <v/>
      </c>
      <c r="H54" s="160" t="n">
        <v>0</v>
      </c>
      <c r="I54" s="1868">
        <f>G42*H42</f>
        <v/>
      </c>
    </row>
    <row r="55">
      <c r="A55" s="169" t="n"/>
      <c r="B55" s="172" t="n"/>
      <c r="C55" s="158" t="inlineStr">
        <is>
          <t xml:space="preserve">ESTLABO TESTER </t>
        </is>
      </c>
      <c r="D55" s="158" t="inlineStr">
        <is>
          <t>ESTLABO   FINISHING  MILK  EMULSION EL　TESTER</t>
        </is>
      </c>
      <c r="E55" s="158" t="n"/>
      <c r="F55" s="158" t="n"/>
      <c r="G55" s="159">
        <f>'ORDER SHEET'!O1202</f>
        <v/>
      </c>
      <c r="H55" s="160" t="n">
        <v>0</v>
      </c>
      <c r="I55" s="1868">
        <f>G43*H43</f>
        <v/>
      </c>
    </row>
    <row r="56">
      <c r="A56" s="169" t="n"/>
      <c r="B56" s="172" t="n"/>
      <c r="C56" s="158" t="inlineStr">
        <is>
          <t xml:space="preserve">ESTLABO TESTER </t>
        </is>
      </c>
      <c r="D56" s="158" t="inlineStr">
        <is>
          <t>ESTLABO   FINISHING  CREAM  EL　TESTER</t>
        </is>
      </c>
      <c r="E56" s="158" t="n"/>
      <c r="F56" s="158" t="n"/>
      <c r="G56" s="159">
        <f>'ORDER SHEET'!O1203</f>
        <v/>
      </c>
      <c r="H56" s="160" t="n">
        <v>0</v>
      </c>
      <c r="I56" s="1868">
        <f>G44*H44</f>
        <v/>
      </c>
    </row>
    <row r="57">
      <c r="A57" s="169" t="n"/>
      <c r="B57" s="172" t="n"/>
      <c r="C57" s="158" t="inlineStr">
        <is>
          <t xml:space="preserve">ESTLABO TESTER </t>
        </is>
      </c>
      <c r="D57" s="158" t="inlineStr">
        <is>
          <t>LABO+  Re.pair Lotion　 TESTER</t>
        </is>
      </c>
      <c r="E57" s="158" t="n"/>
      <c r="F57" s="158" t="n"/>
      <c r="G57" s="159">
        <f>'ORDER SHEET'!O1204</f>
        <v/>
      </c>
      <c r="H57" s="160" t="n">
        <v>0</v>
      </c>
      <c r="I57" s="1868">
        <f>G45*H45</f>
        <v/>
      </c>
    </row>
    <row r="58">
      <c r="A58" s="169" t="n"/>
      <c r="B58" s="172" t="n"/>
      <c r="C58" s="158" t="inlineStr">
        <is>
          <t xml:space="preserve">ESTLABO TESTER </t>
        </is>
      </c>
      <c r="D58" s="158" t="inlineStr">
        <is>
          <t>LABO+  Re.pair Milk　 TESTER</t>
        </is>
      </c>
      <c r="E58" s="158" t="n"/>
      <c r="F58" s="158" t="n"/>
      <c r="G58" s="159">
        <f>'ORDER SHEET'!O1205</f>
        <v/>
      </c>
      <c r="H58" s="160" t="n">
        <v>0</v>
      </c>
      <c r="I58" s="1868">
        <f>G46*H46</f>
        <v/>
      </c>
    </row>
    <row r="59">
      <c r="A59" s="169" t="n"/>
      <c r="B59" s="172" t="n"/>
      <c r="C59" s="158" t="inlineStr">
        <is>
          <t xml:space="preserve">ESTLABO TESTER </t>
        </is>
      </c>
      <c r="D59" s="158" t="inlineStr">
        <is>
          <t>LABO+  Re.pair Cream　 TESTER</t>
        </is>
      </c>
      <c r="E59" s="158" t="n"/>
      <c r="F59" s="158" t="n"/>
      <c r="G59" s="159">
        <f>'ORDER SHEET'!O1206</f>
        <v/>
      </c>
      <c r="H59" s="160" t="n">
        <v>0</v>
      </c>
      <c r="I59" s="1868">
        <f>G47*H47</f>
        <v/>
      </c>
    </row>
    <row r="60">
      <c r="A60" s="169" t="n"/>
      <c r="B60" s="172" t="n"/>
      <c r="C60" s="158" t="inlineStr">
        <is>
          <t xml:space="preserve">ESTLABO TESTER </t>
        </is>
      </c>
      <c r="D60" s="158" t="inlineStr">
        <is>
          <t>LABOPLUS  First Essence TESTER</t>
        </is>
      </c>
      <c r="E60" s="158" t="n"/>
      <c r="F60" s="158" t="n"/>
      <c r="G60" s="159">
        <f>'ORDER SHEET'!O1207</f>
        <v/>
      </c>
      <c r="H60" s="160" t="n">
        <v>0</v>
      </c>
      <c r="I60" s="1868">
        <f>G48*H48</f>
        <v/>
      </c>
    </row>
    <row r="61">
      <c r="A61" s="169" t="n"/>
      <c r="B61" s="172" t="n"/>
      <c r="C61" s="158" t="inlineStr">
        <is>
          <t xml:space="preserve">ESTLABO TESTER </t>
        </is>
      </c>
      <c r="D61" s="158" t="inlineStr">
        <is>
          <t>LABO+  Glamorous Lift Mask　 TESTER</t>
        </is>
      </c>
      <c r="E61" s="158" t="n"/>
      <c r="F61" s="158" t="n"/>
      <c r="G61" s="159">
        <f>'ORDER SHEET'!O1208</f>
        <v/>
      </c>
      <c r="H61" s="160" t="n">
        <v>0</v>
      </c>
      <c r="I61" s="1868">
        <f>G49*H49</f>
        <v/>
      </c>
    </row>
    <row r="62">
      <c r="A62" s="169" t="n"/>
      <c r="B62" s="172" t="n"/>
      <c r="C62" s="158" t="inlineStr">
        <is>
          <t xml:space="preserve">ESTLABO TESTER </t>
        </is>
      </c>
      <c r="D62" s="158" t="inlineStr">
        <is>
          <t>LABO+  Re.pair UV Color　 TESTER</t>
        </is>
      </c>
      <c r="E62" s="158" t="n"/>
      <c r="F62" s="158" t="n"/>
      <c r="G62" s="159">
        <f>'ORDER SHEET'!O1209</f>
        <v/>
      </c>
      <c r="H62" s="160" t="n">
        <v>0</v>
      </c>
      <c r="I62" s="1868">
        <f>G50*H50</f>
        <v/>
      </c>
    </row>
    <row r="63">
      <c r="A63" s="359" t="n"/>
      <c r="B63" s="358" t="n"/>
      <c r="C63" s="158" t="inlineStr">
        <is>
          <t xml:space="preserve">ESTLABO TESTER </t>
        </is>
      </c>
      <c r="D63" s="338" t="inlineStr">
        <is>
          <t>MOTHERMO Tight&amp;Lift Serum FOR TESTER</t>
        </is>
      </c>
      <c r="E63" s="338" t="n"/>
      <c r="F63" s="338" t="n"/>
      <c r="G63" s="159">
        <f>'ORDER SHEET'!O1211</f>
        <v/>
      </c>
      <c r="H63" s="160" t="n">
        <v>0</v>
      </c>
      <c r="I63" s="1868">
        <f>G51*H51</f>
        <v/>
      </c>
    </row>
    <row r="64">
      <c r="A64" s="359" t="n"/>
      <c r="B64" s="358" t="n"/>
      <c r="C64" s="158" t="inlineStr">
        <is>
          <t xml:space="preserve">ESTLABO TESTER </t>
        </is>
      </c>
      <c r="D64" s="338" t="inlineStr">
        <is>
          <t>DENKIBRUSH MOTHERMO FOR TESTER</t>
        </is>
      </c>
      <c r="E64" s="338" t="n"/>
      <c r="F64" s="338" t="n"/>
      <c r="G64" s="159">
        <f>'ORDER SHEET'!O1212</f>
        <v/>
      </c>
      <c r="H64" s="160" t="n">
        <v>0</v>
      </c>
      <c r="I64" s="1868">
        <f>G52*H52</f>
        <v/>
      </c>
    </row>
  </sheetData>
  <autoFilter ref="A5:I7"/>
  <mergeCells count="9">
    <mergeCell ref="A4:B4"/>
    <mergeCell ref="A1:D1"/>
    <mergeCell ref="E4:F4"/>
    <mergeCell ref="A2:B2"/>
    <mergeCell ref="C2:D2"/>
    <mergeCell ref="A19:F19"/>
    <mergeCell ref="C3:D3"/>
    <mergeCell ref="A3:B3"/>
    <mergeCell ref="C4:D4"/>
  </mergeCells>
  <pageMargins left="0.7" right="0.7" top="0.75" bottom="0.75" header="0.3" footer="0.3"/>
  <pageSetup orientation="portrait" paperSize="9" scale="68"/>
  <rowBreaks count="1" manualBreakCount="1">
    <brk id="19" min="0" max="16383" man="1"/>
  </rowBreaks>
</worksheet>
</file>

<file path=xl/worksheets/sheet9.xml><?xml version="1.0" encoding="utf-8"?>
<worksheet xmlns="http://schemas.openxmlformats.org/spreadsheetml/2006/main">
  <sheetPr>
    <outlinePr summaryBelow="1" summaryRight="1"/>
    <pageSetUpPr fitToPage="1"/>
  </sheetPr>
  <dimension ref="A1:V12"/>
  <sheetViews>
    <sheetView view="pageBreakPreview" zoomScaleNormal="100" zoomScaleSheetLayoutView="10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9"/>
    <col width="13.125" customWidth="1" style="1851" min="10" max="10"/>
    <col hidden="1"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45.375" customWidth="1" style="1456"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611">
      <c r="A1" s="82" t="inlineStr">
        <is>
          <t>ROYAL COSMETICS 11.2023輸出</t>
        </is>
      </c>
      <c r="B1" s="67" t="n"/>
      <c r="C1" s="67" t="n"/>
      <c r="D1" s="67" t="n"/>
      <c r="E1" s="3" t="n"/>
      <c r="F1" s="3" t="n"/>
      <c r="G1" s="4" t="n"/>
      <c r="H1" s="4" t="n"/>
    </row>
    <row r="2" ht="12" customHeight="1" s="1611">
      <c r="A2" s="1456" t="inlineStr">
        <is>
          <t>納品日</t>
        </is>
      </c>
      <c r="C2" s="1505" t="n">
        <v>45240</v>
      </c>
      <c r="K2" s="1851" t="n"/>
      <c r="L2" s="1851" t="n"/>
    </row>
    <row r="3" ht="69.75" customHeight="1" s="1611">
      <c r="A3" s="1456" t="inlineStr">
        <is>
          <t>納品先</t>
        </is>
      </c>
      <c r="C3" s="1459" t="inlineStr">
        <is>
          <t>飯野港運株式会社
京都府舞鶴市松陰１８－７
営業課　谷口様
TEL: 0773-75-5371
FAX: 0773-75-5681</t>
        </is>
      </c>
      <c r="G3" s="1852" t="n"/>
      <c r="H3" s="1852" t="n"/>
      <c r="K3" s="1851" t="n"/>
      <c r="L3" s="1851" t="n"/>
    </row>
    <row r="4" ht="12" customHeight="1" s="1611">
      <c r="A4" s="1507" t="inlineStr">
        <is>
          <t>梱包情報提出期限</t>
        </is>
      </c>
      <c r="B4" s="1853" t="n"/>
      <c r="C4" s="1508" t="n">
        <v>45239</v>
      </c>
      <c r="D4" s="1853" t="n"/>
      <c r="E4" s="1451" t="n"/>
      <c r="F4" s="1853" t="n"/>
      <c r="K4" s="1851" t="n"/>
      <c r="V4" s="1858" t="n"/>
    </row>
    <row r="5" ht="12.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328" t="inlineStr">
        <is>
          <t>c/s</t>
        </is>
      </c>
      <c r="I5" s="219" t="inlineStr">
        <is>
          <t>仕入値</t>
        </is>
      </c>
      <c r="J5" s="1854" t="inlineStr">
        <is>
          <t>仕入値合計</t>
        </is>
      </c>
      <c r="K5" s="222" t="inlineStr">
        <is>
          <t>ケース容積</t>
        </is>
      </c>
      <c r="L5" s="222" t="inlineStr">
        <is>
          <t>ケース重量</t>
        </is>
      </c>
      <c r="M5" s="1889" t="inlineStr">
        <is>
          <t>ケース数量</t>
        </is>
      </c>
      <c r="N5" s="1889" t="inlineStr">
        <is>
          <t>合計容積</t>
        </is>
      </c>
      <c r="O5" s="1889" t="inlineStr">
        <is>
          <t>合計重量</t>
        </is>
      </c>
      <c r="P5" s="1469" t="inlineStr">
        <is>
          <t>Unit N/W(kg)</t>
        </is>
      </c>
      <c r="Q5" s="1469" t="inlineStr">
        <is>
          <t>Total N/W(kg)</t>
        </is>
      </c>
      <c r="R5" s="1469" t="inlineStr">
        <is>
          <t>成分</t>
        </is>
      </c>
      <c r="S5" s="1456" t="n"/>
    </row>
    <row r="6" ht="12.75" customFormat="1" customHeight="1" s="1506">
      <c r="A6" s="1371" t="n"/>
      <c r="B6" s="1379" t="n"/>
      <c r="C6" s="1417" t="n"/>
      <c r="D6" s="1364" t="n"/>
      <c r="E6" s="1364" t="n"/>
      <c r="F6" s="1364" t="n"/>
      <c r="G6" s="1409" t="n"/>
      <c r="H6" s="1418" t="n"/>
      <c r="I6" s="1366" t="n"/>
      <c r="J6" s="1855" t="n"/>
      <c r="K6" s="1419" t="n"/>
      <c r="L6" s="1419" t="n"/>
      <c r="M6" s="1890" t="n"/>
      <c r="N6" s="1890" t="n"/>
      <c r="O6" s="1890" t="n"/>
      <c r="P6" s="1364" t="n"/>
      <c r="Q6" s="1364" t="n"/>
      <c r="R6" s="1364" t="n"/>
      <c r="S6" s="1456" t="n"/>
    </row>
    <row r="7" ht="20.1" customFormat="1" customHeight="1" s="15">
      <c r="A7" s="1412" t="inlineStr">
        <is>
          <t>TOTAL</t>
        </is>
      </c>
      <c r="B7" s="1863" t="n"/>
      <c r="C7" s="1863" t="n"/>
      <c r="D7" s="1863" t="n"/>
      <c r="E7" s="1863" t="n"/>
      <c r="F7" s="1864" t="n"/>
      <c r="G7" s="174">
        <f>SUM(#REF!)</f>
        <v/>
      </c>
      <c r="H7" s="174">
        <f>SUM(#REF!)</f>
        <v/>
      </c>
      <c r="I7" s="174" t="n"/>
      <c r="J7" s="1888">
        <f>SUM(#REF!)</f>
        <v/>
      </c>
      <c r="K7" s="1468" t="n"/>
      <c r="L7" s="1468" t="n"/>
      <c r="M7" s="1468" t="n"/>
      <c r="N7" s="1468" t="n"/>
      <c r="O7" s="1468" t="n"/>
      <c r="P7" s="1468" t="n"/>
      <c r="Q7" s="1891" t="n"/>
      <c r="R7" s="158" t="n"/>
      <c r="S7" s="13" t="n"/>
    </row>
    <row r="8" ht="20.1" customFormat="1" customHeight="1" s="15">
      <c r="B8" s="14" t="n"/>
      <c r="G8" s="17" t="n"/>
      <c r="H8" s="17" t="n"/>
      <c r="I8" s="17" t="n"/>
      <c r="J8" s="1857" t="n"/>
      <c r="K8" s="19" t="n"/>
      <c r="L8" s="19" t="n"/>
      <c r="M8" s="1857" t="n"/>
      <c r="N8" s="1857" t="n"/>
      <c r="O8" s="1857" t="n"/>
      <c r="P8" s="14" t="n"/>
      <c r="Q8" s="14" t="n"/>
      <c r="S8" s="13" t="n"/>
    </row>
    <row r="9" ht="20.1" customFormat="1" customHeight="1" s="15">
      <c r="A9" s="20" t="inlineStr">
        <is>
          <t>SAMPLE/TESTER ORDER</t>
        </is>
      </c>
      <c r="B9" s="14" t="n"/>
      <c r="G9" s="17" t="n"/>
      <c r="H9" s="17" t="n"/>
      <c r="I9" s="17" t="n"/>
      <c r="J9" s="1857" t="n"/>
      <c r="K9" s="19" t="n"/>
      <c r="L9" s="19" t="n"/>
      <c r="M9" s="1857" t="n"/>
      <c r="N9" s="1857" t="n"/>
      <c r="O9" s="1857" t="n"/>
      <c r="P9" s="14" t="n"/>
      <c r="Q9" s="14" t="n"/>
      <c r="S9" s="13" t="n"/>
    </row>
    <row r="10" ht="20.1" customFormat="1" customHeight="1" s="69">
      <c r="A10" s="259" t="inlineStr">
        <is>
          <t>INV No.</t>
        </is>
      </c>
      <c r="B10" s="260" t="inlineStr">
        <is>
          <t>Jan code</t>
        </is>
      </c>
      <c r="C10" s="223" t="inlineStr">
        <is>
          <t>Brand name</t>
        </is>
      </c>
      <c r="D10" s="224" t="inlineStr">
        <is>
          <t>Description of goods</t>
        </is>
      </c>
      <c r="E10" s="224" t="inlineStr">
        <is>
          <t>Case Q'ty</t>
        </is>
      </c>
      <c r="F10" s="224" t="inlineStr">
        <is>
          <t>LOT</t>
        </is>
      </c>
      <c r="G10" s="225" t="inlineStr">
        <is>
          <t>Q'ty</t>
        </is>
      </c>
      <c r="H10" s="327" t="n"/>
      <c r="I10" s="226" t="inlineStr">
        <is>
          <t>仕入値</t>
        </is>
      </c>
      <c r="J10" s="1892" t="inlineStr">
        <is>
          <t>仕入値合計</t>
        </is>
      </c>
      <c r="K10" s="261" t="inlineStr">
        <is>
          <t>ケース容積</t>
        </is>
      </c>
      <c r="L10" s="261" t="inlineStr">
        <is>
          <t>ケース重量</t>
        </is>
      </c>
      <c r="M10" s="1893" t="inlineStr">
        <is>
          <t>ケース数量</t>
        </is>
      </c>
      <c r="N10" s="1893" t="inlineStr">
        <is>
          <t>合計容積</t>
        </is>
      </c>
      <c r="O10" s="1893" t="inlineStr">
        <is>
          <t>合計重量</t>
        </is>
      </c>
      <c r="P10" s="259" t="inlineStr">
        <is>
          <t>Unit N/W(kg)</t>
        </is>
      </c>
      <c r="Q10" s="259" t="inlineStr">
        <is>
          <t>Total N/W(kg)</t>
        </is>
      </c>
      <c r="R10" s="224" t="inlineStr">
        <is>
          <t>成分</t>
        </is>
      </c>
      <c r="S10" s="68" t="n"/>
    </row>
    <row r="11" ht="20.1" customFormat="1" customHeight="1" s="69">
      <c r="A11" s="1421" t="n"/>
      <c r="B11" s="1326" t="n"/>
      <c r="C11" s="1422" t="n"/>
      <c r="D11" s="1423" t="n"/>
      <c r="E11" s="1423" t="n"/>
      <c r="F11" s="1424" t="n"/>
      <c r="G11" s="1425" t="n"/>
      <c r="H11" s="1425" t="n"/>
      <c r="I11" s="1426" t="n"/>
      <c r="J11" s="1894" t="n"/>
      <c r="K11" s="1428" t="n"/>
      <c r="L11" s="1428" t="n"/>
      <c r="M11" s="1895" t="n"/>
      <c r="N11" s="1895" t="n"/>
      <c r="O11" s="1895" t="n"/>
      <c r="P11" s="1430" t="n"/>
      <c r="Q11" s="1430" t="n"/>
      <c r="R11" s="1431" t="n"/>
      <c r="S11" s="68" t="n"/>
    </row>
    <row r="12" ht="26.25" customFormat="1" customHeight="1" s="1456">
      <c r="A12" s="1325" t="inlineStr">
        <is>
          <t>SAMPLE/TESTER TOTAL</t>
        </is>
      </c>
      <c r="B12" s="1834" t="n"/>
      <c r="C12" s="1834" t="n"/>
      <c r="D12" s="1834" t="n"/>
      <c r="E12" s="1834" t="n"/>
      <c r="F12" s="1835" t="n"/>
      <c r="G12" s="220">
        <f>SUM(#REF!)</f>
        <v/>
      </c>
      <c r="H12" s="309" t="n"/>
      <c r="I12" s="164" t="n"/>
      <c r="J12" s="1896">
        <f>SUM(#REF!)</f>
        <v/>
      </c>
      <c r="K12" s="222" t="n"/>
      <c r="L12" s="222" t="n"/>
      <c r="M12" s="1889" t="n"/>
      <c r="N12" s="1889" t="n"/>
      <c r="O12" s="1889" t="n"/>
      <c r="P12" s="1469" t="n"/>
      <c r="Q12" s="1469" t="n"/>
      <c r="R12" s="171" t="n"/>
      <c r="T12" s="2" t="n"/>
      <c r="U12" s="2" t="n"/>
      <c r="V12" s="2" t="n"/>
    </row>
  </sheetData>
  <autoFilter ref="A5:R7"/>
  <mergeCells count="9">
    <mergeCell ref="A4:B4"/>
    <mergeCell ref="E4:F4"/>
    <mergeCell ref="A2:B2"/>
    <mergeCell ref="C2:D2"/>
    <mergeCell ref="A12:F12"/>
    <mergeCell ref="C3:D3"/>
    <mergeCell ref="A3:B3"/>
    <mergeCell ref="A7:F7"/>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2025-09-04T13:31:43Z</dcterms:modified>
  <cp:lastModifiedBy>aoi kuwamura</cp:lastModifiedBy>
  <cp:lastPrinted>2025-08-28T04:14:29Z</cp:lastPrinted>
</cp:coreProperties>
</file>